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iagomartinez/Desktop/"/>
    </mc:Choice>
  </mc:AlternateContent>
  <xr:revisionPtr revIDLastSave="0" documentId="8_{DFC015EE-CBA5-DC44-8D25-F3C57D74BF05}" xr6:coauthVersionLast="47" xr6:coauthVersionMax="47" xr10:uidLastSave="{00000000-0000-0000-0000-000000000000}"/>
  <bookViews>
    <workbookView xWindow="0" yWindow="500" windowWidth="27120" windowHeight="16040" tabRatio="805" activeTab="8" xr2:uid="{00000000-000D-0000-FFFF-FFFF00000000}"/>
  </bookViews>
  <sheets>
    <sheet name="Bremen" sheetId="1" r:id="rId1"/>
    <sheet name="Valencia" sheetId="3" r:id="rId2"/>
    <sheet name="Paris" sheetId="12" r:id="rId3"/>
    <sheet name="General Data" sheetId="7" r:id="rId4"/>
    <sheet name="Tarrif for Outgoing Transport" sheetId="15" r:id="rId5"/>
    <sheet name="MASTER_Data_5" sheetId="13" state="hidden" r:id="rId6"/>
    <sheet name="Data for CO2 Calculation" sheetId="14" r:id="rId7"/>
    <sheet name="Transport Time" sheetId="9" r:id="rId8"/>
    <sheet name="Analysis" sheetId="10" r:id="rId9"/>
  </sheets>
  <definedNames>
    <definedName name="_xlnm._FilterDatabase" localSheetId="0" hidden="1">Bremen!$A$3:$S$498</definedName>
    <definedName name="_xlnm._FilterDatabase" localSheetId="2" hidden="1">Paris!$A$3:$H$996</definedName>
    <definedName name="_xlnm._FilterDatabase" localSheetId="1" hidden="1">Valencia!$A$3:$S$503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3" l="1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4" i="3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" i="1"/>
  <c r="M498" i="1"/>
  <c r="M502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4" i="3"/>
  <c r="I12" i="1"/>
  <c r="I13" i="1"/>
  <c r="I14" i="1"/>
  <c r="I15" i="1"/>
  <c r="I16" i="1"/>
  <c r="I17" i="1"/>
  <c r="I18" i="1"/>
  <c r="I19" i="1"/>
  <c r="J19" i="1" s="1"/>
  <c r="I20" i="1"/>
  <c r="I21" i="1"/>
  <c r="I22" i="1"/>
  <c r="I23" i="1"/>
  <c r="I24" i="1"/>
  <c r="I25" i="1"/>
  <c r="I26" i="1"/>
  <c r="I27" i="1"/>
  <c r="J27" i="1" s="1"/>
  <c r="I28" i="1"/>
  <c r="I29" i="1"/>
  <c r="I30" i="1"/>
  <c r="I31" i="1"/>
  <c r="I32" i="1"/>
  <c r="I33" i="1"/>
  <c r="I34" i="1"/>
  <c r="I35" i="1"/>
  <c r="J35" i="1" s="1"/>
  <c r="I36" i="1"/>
  <c r="I37" i="1"/>
  <c r="I38" i="1"/>
  <c r="I39" i="1"/>
  <c r="I40" i="1"/>
  <c r="I41" i="1"/>
  <c r="I42" i="1"/>
  <c r="I43" i="1"/>
  <c r="J43" i="1" s="1"/>
  <c r="I44" i="1"/>
  <c r="I45" i="1"/>
  <c r="I46" i="1"/>
  <c r="I47" i="1"/>
  <c r="I48" i="1"/>
  <c r="I49" i="1"/>
  <c r="I50" i="1"/>
  <c r="I51" i="1"/>
  <c r="J51" i="1" s="1"/>
  <c r="I52" i="1"/>
  <c r="I53" i="1"/>
  <c r="I54" i="1"/>
  <c r="I55" i="1"/>
  <c r="I56" i="1"/>
  <c r="I57" i="1"/>
  <c r="I58" i="1"/>
  <c r="I59" i="1"/>
  <c r="J59" i="1" s="1"/>
  <c r="I60" i="1"/>
  <c r="I61" i="1"/>
  <c r="I62" i="1"/>
  <c r="I63" i="1"/>
  <c r="I64" i="1"/>
  <c r="I65" i="1"/>
  <c r="I66" i="1"/>
  <c r="I67" i="1"/>
  <c r="J67" i="1" s="1"/>
  <c r="I68" i="1"/>
  <c r="I69" i="1"/>
  <c r="I70" i="1"/>
  <c r="I71" i="1"/>
  <c r="I72" i="1"/>
  <c r="I73" i="1"/>
  <c r="I74" i="1"/>
  <c r="I75" i="1"/>
  <c r="J75" i="1" s="1"/>
  <c r="I76" i="1"/>
  <c r="I77" i="1"/>
  <c r="I78" i="1"/>
  <c r="I79" i="1"/>
  <c r="I80" i="1"/>
  <c r="I81" i="1"/>
  <c r="I82" i="1"/>
  <c r="I83" i="1"/>
  <c r="J83" i="1" s="1"/>
  <c r="I84" i="1"/>
  <c r="I85" i="1"/>
  <c r="I86" i="1"/>
  <c r="I87" i="1"/>
  <c r="I88" i="1"/>
  <c r="I89" i="1"/>
  <c r="I90" i="1"/>
  <c r="I91" i="1"/>
  <c r="J91" i="1" s="1"/>
  <c r="I92" i="1"/>
  <c r="I93" i="1"/>
  <c r="I94" i="1"/>
  <c r="I95" i="1"/>
  <c r="I96" i="1"/>
  <c r="I97" i="1"/>
  <c r="I98" i="1"/>
  <c r="I99" i="1"/>
  <c r="J99" i="1" s="1"/>
  <c r="I100" i="1"/>
  <c r="I101" i="1"/>
  <c r="I102" i="1"/>
  <c r="I103" i="1"/>
  <c r="I104" i="1"/>
  <c r="I105" i="1"/>
  <c r="I106" i="1"/>
  <c r="I107" i="1"/>
  <c r="J107" i="1" s="1"/>
  <c r="I108" i="1"/>
  <c r="I109" i="1"/>
  <c r="I110" i="1"/>
  <c r="I111" i="1"/>
  <c r="I112" i="1"/>
  <c r="I113" i="1"/>
  <c r="I114" i="1"/>
  <c r="I115" i="1"/>
  <c r="J115" i="1" s="1"/>
  <c r="I116" i="1"/>
  <c r="I117" i="1"/>
  <c r="I118" i="1"/>
  <c r="I119" i="1"/>
  <c r="I120" i="1"/>
  <c r="I121" i="1"/>
  <c r="I122" i="1"/>
  <c r="I123" i="1"/>
  <c r="J123" i="1" s="1"/>
  <c r="I124" i="1"/>
  <c r="I125" i="1"/>
  <c r="I126" i="1"/>
  <c r="I127" i="1"/>
  <c r="I128" i="1"/>
  <c r="I129" i="1"/>
  <c r="I130" i="1"/>
  <c r="I131" i="1"/>
  <c r="J131" i="1" s="1"/>
  <c r="I132" i="1"/>
  <c r="I133" i="1"/>
  <c r="I134" i="1"/>
  <c r="I135" i="1"/>
  <c r="I136" i="1"/>
  <c r="I137" i="1"/>
  <c r="I138" i="1"/>
  <c r="I139" i="1"/>
  <c r="J139" i="1" s="1"/>
  <c r="I140" i="1"/>
  <c r="I141" i="1"/>
  <c r="I142" i="1"/>
  <c r="I143" i="1"/>
  <c r="I144" i="1"/>
  <c r="I145" i="1"/>
  <c r="I146" i="1"/>
  <c r="I147" i="1"/>
  <c r="J147" i="1" s="1"/>
  <c r="I148" i="1"/>
  <c r="I149" i="1"/>
  <c r="I150" i="1"/>
  <c r="I151" i="1"/>
  <c r="I152" i="1"/>
  <c r="I153" i="1"/>
  <c r="I154" i="1"/>
  <c r="I155" i="1"/>
  <c r="J155" i="1" s="1"/>
  <c r="I156" i="1"/>
  <c r="I157" i="1"/>
  <c r="I158" i="1"/>
  <c r="I159" i="1"/>
  <c r="I160" i="1"/>
  <c r="I161" i="1"/>
  <c r="I162" i="1"/>
  <c r="I163" i="1"/>
  <c r="J163" i="1" s="1"/>
  <c r="I164" i="1"/>
  <c r="I165" i="1"/>
  <c r="I166" i="1"/>
  <c r="I167" i="1"/>
  <c r="I168" i="1"/>
  <c r="I169" i="1"/>
  <c r="I170" i="1"/>
  <c r="I171" i="1"/>
  <c r="J171" i="1" s="1"/>
  <c r="I172" i="1"/>
  <c r="I173" i="1"/>
  <c r="I174" i="1"/>
  <c r="I175" i="1"/>
  <c r="I176" i="1"/>
  <c r="I177" i="1"/>
  <c r="I178" i="1"/>
  <c r="I179" i="1"/>
  <c r="J179" i="1" s="1"/>
  <c r="I180" i="1"/>
  <c r="I181" i="1"/>
  <c r="I182" i="1"/>
  <c r="I183" i="1"/>
  <c r="I184" i="1"/>
  <c r="I185" i="1"/>
  <c r="I186" i="1"/>
  <c r="I187" i="1"/>
  <c r="J187" i="1" s="1"/>
  <c r="I188" i="1"/>
  <c r="I189" i="1"/>
  <c r="I190" i="1"/>
  <c r="I191" i="1"/>
  <c r="I192" i="1"/>
  <c r="I193" i="1"/>
  <c r="I194" i="1"/>
  <c r="I195" i="1"/>
  <c r="J195" i="1" s="1"/>
  <c r="I196" i="1"/>
  <c r="I197" i="1"/>
  <c r="I198" i="1"/>
  <c r="I199" i="1"/>
  <c r="I200" i="1"/>
  <c r="I201" i="1"/>
  <c r="I202" i="1"/>
  <c r="I203" i="1"/>
  <c r="J203" i="1" s="1"/>
  <c r="I204" i="1"/>
  <c r="I205" i="1"/>
  <c r="I206" i="1"/>
  <c r="I207" i="1"/>
  <c r="I208" i="1"/>
  <c r="I209" i="1"/>
  <c r="I210" i="1"/>
  <c r="I211" i="1"/>
  <c r="J211" i="1" s="1"/>
  <c r="I212" i="1"/>
  <c r="I213" i="1"/>
  <c r="I214" i="1"/>
  <c r="I215" i="1"/>
  <c r="I216" i="1"/>
  <c r="I217" i="1"/>
  <c r="I218" i="1"/>
  <c r="I219" i="1"/>
  <c r="J219" i="1" s="1"/>
  <c r="I220" i="1"/>
  <c r="I221" i="1"/>
  <c r="I222" i="1"/>
  <c r="I223" i="1"/>
  <c r="I224" i="1"/>
  <c r="I225" i="1"/>
  <c r="I226" i="1"/>
  <c r="I227" i="1"/>
  <c r="J227" i="1" s="1"/>
  <c r="I228" i="1"/>
  <c r="I229" i="1"/>
  <c r="I230" i="1"/>
  <c r="I231" i="1"/>
  <c r="I232" i="1"/>
  <c r="I233" i="1"/>
  <c r="I234" i="1"/>
  <c r="I235" i="1"/>
  <c r="J235" i="1" s="1"/>
  <c r="I236" i="1"/>
  <c r="I237" i="1"/>
  <c r="I238" i="1"/>
  <c r="I239" i="1"/>
  <c r="I240" i="1"/>
  <c r="I241" i="1"/>
  <c r="I242" i="1"/>
  <c r="I243" i="1"/>
  <c r="J243" i="1" s="1"/>
  <c r="I244" i="1"/>
  <c r="I245" i="1"/>
  <c r="I246" i="1"/>
  <c r="I247" i="1"/>
  <c r="I248" i="1"/>
  <c r="I249" i="1"/>
  <c r="I250" i="1"/>
  <c r="I251" i="1"/>
  <c r="J251" i="1" s="1"/>
  <c r="I252" i="1"/>
  <c r="I253" i="1"/>
  <c r="I254" i="1"/>
  <c r="I255" i="1"/>
  <c r="I256" i="1"/>
  <c r="I257" i="1"/>
  <c r="I258" i="1"/>
  <c r="I259" i="1"/>
  <c r="J259" i="1" s="1"/>
  <c r="I260" i="1"/>
  <c r="I261" i="1"/>
  <c r="I262" i="1"/>
  <c r="I263" i="1"/>
  <c r="I264" i="1"/>
  <c r="I265" i="1"/>
  <c r="I266" i="1"/>
  <c r="I267" i="1"/>
  <c r="J267" i="1" s="1"/>
  <c r="I268" i="1"/>
  <c r="I269" i="1"/>
  <c r="I270" i="1"/>
  <c r="I271" i="1"/>
  <c r="I272" i="1"/>
  <c r="I273" i="1"/>
  <c r="I274" i="1"/>
  <c r="I275" i="1"/>
  <c r="J275" i="1" s="1"/>
  <c r="I276" i="1"/>
  <c r="I277" i="1"/>
  <c r="I278" i="1"/>
  <c r="I279" i="1"/>
  <c r="I280" i="1"/>
  <c r="I281" i="1"/>
  <c r="I282" i="1"/>
  <c r="I283" i="1"/>
  <c r="J283" i="1" s="1"/>
  <c r="I284" i="1"/>
  <c r="I285" i="1"/>
  <c r="J285" i="1" s="1"/>
  <c r="I286" i="1"/>
  <c r="I287" i="1"/>
  <c r="I288" i="1"/>
  <c r="I289" i="1"/>
  <c r="I290" i="1"/>
  <c r="I291" i="1"/>
  <c r="J291" i="1" s="1"/>
  <c r="I292" i="1"/>
  <c r="I293" i="1"/>
  <c r="J293" i="1" s="1"/>
  <c r="I294" i="1"/>
  <c r="I295" i="1"/>
  <c r="I296" i="1"/>
  <c r="I297" i="1"/>
  <c r="I298" i="1"/>
  <c r="I299" i="1"/>
  <c r="J299" i="1" s="1"/>
  <c r="I300" i="1"/>
  <c r="I301" i="1"/>
  <c r="J301" i="1" s="1"/>
  <c r="I302" i="1"/>
  <c r="I303" i="1"/>
  <c r="I304" i="1"/>
  <c r="I305" i="1"/>
  <c r="I306" i="1"/>
  <c r="I307" i="1"/>
  <c r="J307" i="1" s="1"/>
  <c r="I308" i="1"/>
  <c r="I309" i="1"/>
  <c r="J309" i="1" s="1"/>
  <c r="I310" i="1"/>
  <c r="I311" i="1"/>
  <c r="I312" i="1"/>
  <c r="I313" i="1"/>
  <c r="I314" i="1"/>
  <c r="I315" i="1"/>
  <c r="J315" i="1" s="1"/>
  <c r="I316" i="1"/>
  <c r="I317" i="1"/>
  <c r="J317" i="1" s="1"/>
  <c r="I318" i="1"/>
  <c r="I319" i="1"/>
  <c r="I320" i="1"/>
  <c r="I321" i="1"/>
  <c r="I322" i="1"/>
  <c r="I323" i="1"/>
  <c r="J323" i="1" s="1"/>
  <c r="I324" i="1"/>
  <c r="I325" i="1"/>
  <c r="J325" i="1" s="1"/>
  <c r="I326" i="1"/>
  <c r="I327" i="1"/>
  <c r="I328" i="1"/>
  <c r="I329" i="1"/>
  <c r="I330" i="1"/>
  <c r="I331" i="1"/>
  <c r="J331" i="1" s="1"/>
  <c r="I332" i="1"/>
  <c r="I333" i="1"/>
  <c r="J333" i="1" s="1"/>
  <c r="I334" i="1"/>
  <c r="I335" i="1"/>
  <c r="I336" i="1"/>
  <c r="I337" i="1"/>
  <c r="I338" i="1"/>
  <c r="I339" i="1"/>
  <c r="J339" i="1" s="1"/>
  <c r="I340" i="1"/>
  <c r="I341" i="1"/>
  <c r="J341" i="1" s="1"/>
  <c r="I342" i="1"/>
  <c r="I343" i="1"/>
  <c r="I344" i="1"/>
  <c r="I345" i="1"/>
  <c r="I346" i="1"/>
  <c r="I347" i="1"/>
  <c r="J347" i="1" s="1"/>
  <c r="I348" i="1"/>
  <c r="I349" i="1"/>
  <c r="J349" i="1" s="1"/>
  <c r="I350" i="1"/>
  <c r="I351" i="1"/>
  <c r="I352" i="1"/>
  <c r="I353" i="1"/>
  <c r="I354" i="1"/>
  <c r="I355" i="1"/>
  <c r="J355" i="1" s="1"/>
  <c r="I356" i="1"/>
  <c r="I357" i="1"/>
  <c r="J357" i="1" s="1"/>
  <c r="I358" i="1"/>
  <c r="I359" i="1"/>
  <c r="I360" i="1"/>
  <c r="I361" i="1"/>
  <c r="I362" i="1"/>
  <c r="I363" i="1"/>
  <c r="J363" i="1" s="1"/>
  <c r="I364" i="1"/>
  <c r="I365" i="1"/>
  <c r="J365" i="1" s="1"/>
  <c r="I366" i="1"/>
  <c r="I367" i="1"/>
  <c r="I368" i="1"/>
  <c r="I369" i="1"/>
  <c r="I370" i="1"/>
  <c r="I371" i="1"/>
  <c r="J371" i="1" s="1"/>
  <c r="I372" i="1"/>
  <c r="I373" i="1"/>
  <c r="J373" i="1" s="1"/>
  <c r="I374" i="1"/>
  <c r="I375" i="1"/>
  <c r="I376" i="1"/>
  <c r="I377" i="1"/>
  <c r="I378" i="1"/>
  <c r="I379" i="1"/>
  <c r="J379" i="1" s="1"/>
  <c r="I380" i="1"/>
  <c r="I381" i="1"/>
  <c r="J381" i="1" s="1"/>
  <c r="I382" i="1"/>
  <c r="I383" i="1"/>
  <c r="I384" i="1"/>
  <c r="I385" i="1"/>
  <c r="I386" i="1"/>
  <c r="I387" i="1"/>
  <c r="J387" i="1" s="1"/>
  <c r="I388" i="1"/>
  <c r="I389" i="1"/>
  <c r="J389" i="1" s="1"/>
  <c r="I390" i="1"/>
  <c r="I391" i="1"/>
  <c r="I392" i="1"/>
  <c r="I393" i="1"/>
  <c r="I394" i="1"/>
  <c r="I395" i="1"/>
  <c r="J395" i="1" s="1"/>
  <c r="I396" i="1"/>
  <c r="I397" i="1"/>
  <c r="J397" i="1" s="1"/>
  <c r="I398" i="1"/>
  <c r="I399" i="1"/>
  <c r="I400" i="1"/>
  <c r="I401" i="1"/>
  <c r="I402" i="1"/>
  <c r="I403" i="1"/>
  <c r="J403" i="1" s="1"/>
  <c r="I404" i="1"/>
  <c r="I405" i="1"/>
  <c r="J405" i="1" s="1"/>
  <c r="I406" i="1"/>
  <c r="I407" i="1"/>
  <c r="I408" i="1"/>
  <c r="I409" i="1"/>
  <c r="I410" i="1"/>
  <c r="I411" i="1"/>
  <c r="J411" i="1" s="1"/>
  <c r="I412" i="1"/>
  <c r="I413" i="1"/>
  <c r="J413" i="1" s="1"/>
  <c r="I414" i="1"/>
  <c r="I415" i="1"/>
  <c r="I416" i="1"/>
  <c r="I417" i="1"/>
  <c r="I418" i="1"/>
  <c r="I419" i="1"/>
  <c r="J419" i="1" s="1"/>
  <c r="I420" i="1"/>
  <c r="I421" i="1"/>
  <c r="J421" i="1" s="1"/>
  <c r="I422" i="1"/>
  <c r="I423" i="1"/>
  <c r="I424" i="1"/>
  <c r="I425" i="1"/>
  <c r="I426" i="1"/>
  <c r="I427" i="1"/>
  <c r="J427" i="1" s="1"/>
  <c r="I428" i="1"/>
  <c r="I429" i="1"/>
  <c r="J429" i="1" s="1"/>
  <c r="I430" i="1"/>
  <c r="I431" i="1"/>
  <c r="I432" i="1"/>
  <c r="I433" i="1"/>
  <c r="I434" i="1"/>
  <c r="I435" i="1"/>
  <c r="J435" i="1" s="1"/>
  <c r="I436" i="1"/>
  <c r="J436" i="1" s="1"/>
  <c r="I437" i="1"/>
  <c r="J437" i="1" s="1"/>
  <c r="I438" i="1"/>
  <c r="I439" i="1"/>
  <c r="I440" i="1"/>
  <c r="I441" i="1"/>
  <c r="I442" i="1"/>
  <c r="I443" i="1"/>
  <c r="J443" i="1" s="1"/>
  <c r="I444" i="1"/>
  <c r="J444" i="1" s="1"/>
  <c r="I445" i="1"/>
  <c r="J445" i="1" s="1"/>
  <c r="I446" i="1"/>
  <c r="I447" i="1"/>
  <c r="I448" i="1"/>
  <c r="I449" i="1"/>
  <c r="I450" i="1"/>
  <c r="I451" i="1"/>
  <c r="J451" i="1" s="1"/>
  <c r="I452" i="1"/>
  <c r="J452" i="1" s="1"/>
  <c r="I453" i="1"/>
  <c r="J453" i="1" s="1"/>
  <c r="I454" i="1"/>
  <c r="I455" i="1"/>
  <c r="I456" i="1"/>
  <c r="I457" i="1"/>
  <c r="I458" i="1"/>
  <c r="I459" i="1"/>
  <c r="J459" i="1" s="1"/>
  <c r="I460" i="1"/>
  <c r="J460" i="1" s="1"/>
  <c r="I461" i="1"/>
  <c r="J461" i="1" s="1"/>
  <c r="I462" i="1"/>
  <c r="I463" i="1"/>
  <c r="I464" i="1"/>
  <c r="I465" i="1"/>
  <c r="I466" i="1"/>
  <c r="I467" i="1"/>
  <c r="J467" i="1" s="1"/>
  <c r="I468" i="1"/>
  <c r="J468" i="1" s="1"/>
  <c r="I469" i="1"/>
  <c r="J469" i="1" s="1"/>
  <c r="I470" i="1"/>
  <c r="I471" i="1"/>
  <c r="I472" i="1"/>
  <c r="I473" i="1"/>
  <c r="I474" i="1"/>
  <c r="I475" i="1"/>
  <c r="J475" i="1" s="1"/>
  <c r="I476" i="1"/>
  <c r="J476" i="1" s="1"/>
  <c r="I477" i="1"/>
  <c r="J477" i="1" s="1"/>
  <c r="I478" i="1"/>
  <c r="I479" i="1"/>
  <c r="I480" i="1"/>
  <c r="I481" i="1"/>
  <c r="I482" i="1"/>
  <c r="I483" i="1"/>
  <c r="J483" i="1" s="1"/>
  <c r="I484" i="1"/>
  <c r="J484" i="1" s="1"/>
  <c r="I485" i="1"/>
  <c r="J485" i="1" s="1"/>
  <c r="I486" i="1"/>
  <c r="I487" i="1"/>
  <c r="I488" i="1"/>
  <c r="I489" i="1"/>
  <c r="I490" i="1"/>
  <c r="I491" i="1"/>
  <c r="J491" i="1" s="1"/>
  <c r="I492" i="1"/>
  <c r="J492" i="1" s="1"/>
  <c r="I493" i="1"/>
  <c r="J493" i="1" s="1"/>
  <c r="I494" i="1"/>
  <c r="I495" i="1"/>
  <c r="I496" i="1"/>
  <c r="I497" i="1"/>
  <c r="I5" i="1"/>
  <c r="I6" i="1"/>
  <c r="J6" i="1" s="1"/>
  <c r="I7" i="1"/>
  <c r="I8" i="1"/>
  <c r="J8" i="1" s="1"/>
  <c r="I9" i="1"/>
  <c r="I10" i="1"/>
  <c r="I11" i="1"/>
  <c r="J11" i="1" s="1"/>
  <c r="I4" i="1"/>
  <c r="J497" i="1"/>
  <c r="D1029" i="12"/>
  <c r="D1000" i="12"/>
  <c r="E1000" i="12"/>
  <c r="F1000" i="12"/>
  <c r="G1000" i="12"/>
  <c r="H1000" i="12"/>
  <c r="D998" i="12"/>
  <c r="D1019" i="12"/>
  <c r="D1020" i="12"/>
  <c r="B13" i="10"/>
  <c r="Q496" i="3"/>
  <c r="R495" i="3"/>
  <c r="S495" i="3"/>
  <c r="S9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" i="1"/>
  <c r="J5" i="1"/>
  <c r="J7" i="1"/>
  <c r="J9" i="1"/>
  <c r="J10" i="1"/>
  <c r="J12" i="1"/>
  <c r="J13" i="1"/>
  <c r="J14" i="1"/>
  <c r="J15" i="1"/>
  <c r="J16" i="1"/>
  <c r="J17" i="1"/>
  <c r="J18" i="1"/>
  <c r="J20" i="1"/>
  <c r="J21" i="1"/>
  <c r="J22" i="1"/>
  <c r="J23" i="1"/>
  <c r="J24" i="1"/>
  <c r="J25" i="1"/>
  <c r="J26" i="1"/>
  <c r="J28" i="1"/>
  <c r="J29" i="1"/>
  <c r="J30" i="1"/>
  <c r="J31" i="1"/>
  <c r="J32" i="1"/>
  <c r="J33" i="1"/>
  <c r="J34" i="1"/>
  <c r="J36" i="1"/>
  <c r="J37" i="1"/>
  <c r="J38" i="1"/>
  <c r="J39" i="1"/>
  <c r="J40" i="1"/>
  <c r="J41" i="1"/>
  <c r="J42" i="1"/>
  <c r="J44" i="1"/>
  <c r="J45" i="1"/>
  <c r="J46" i="1"/>
  <c r="J47" i="1"/>
  <c r="J48" i="1"/>
  <c r="J49" i="1"/>
  <c r="J50" i="1"/>
  <c r="J52" i="1"/>
  <c r="J53" i="1"/>
  <c r="J54" i="1"/>
  <c r="J55" i="1"/>
  <c r="J56" i="1"/>
  <c r="J57" i="1"/>
  <c r="J58" i="1"/>
  <c r="J60" i="1"/>
  <c r="J61" i="1"/>
  <c r="J62" i="1"/>
  <c r="J63" i="1"/>
  <c r="J64" i="1"/>
  <c r="J65" i="1"/>
  <c r="J66" i="1"/>
  <c r="J68" i="1"/>
  <c r="J69" i="1"/>
  <c r="J70" i="1"/>
  <c r="J71" i="1"/>
  <c r="J72" i="1"/>
  <c r="J73" i="1"/>
  <c r="J74" i="1"/>
  <c r="J76" i="1"/>
  <c r="J77" i="1"/>
  <c r="J78" i="1"/>
  <c r="J79" i="1"/>
  <c r="J80" i="1"/>
  <c r="J81" i="1"/>
  <c r="J82" i="1"/>
  <c r="J84" i="1"/>
  <c r="J85" i="1"/>
  <c r="J86" i="1"/>
  <c r="J87" i="1"/>
  <c r="J88" i="1"/>
  <c r="J89" i="1"/>
  <c r="J90" i="1"/>
  <c r="J92" i="1"/>
  <c r="J93" i="1"/>
  <c r="J94" i="1"/>
  <c r="J95" i="1"/>
  <c r="J96" i="1"/>
  <c r="J97" i="1"/>
  <c r="J98" i="1"/>
  <c r="J100" i="1"/>
  <c r="J101" i="1"/>
  <c r="J102" i="1"/>
  <c r="J103" i="1"/>
  <c r="J104" i="1"/>
  <c r="J105" i="1"/>
  <c r="J106" i="1"/>
  <c r="J108" i="1"/>
  <c r="J109" i="1"/>
  <c r="J110" i="1"/>
  <c r="J111" i="1"/>
  <c r="J112" i="1"/>
  <c r="J113" i="1"/>
  <c r="J114" i="1"/>
  <c r="J116" i="1"/>
  <c r="J117" i="1"/>
  <c r="J118" i="1"/>
  <c r="J119" i="1"/>
  <c r="J120" i="1"/>
  <c r="J121" i="1"/>
  <c r="J122" i="1"/>
  <c r="J124" i="1"/>
  <c r="J125" i="1"/>
  <c r="J126" i="1"/>
  <c r="J127" i="1"/>
  <c r="J128" i="1"/>
  <c r="J129" i="1"/>
  <c r="J130" i="1"/>
  <c r="J132" i="1"/>
  <c r="J133" i="1"/>
  <c r="J134" i="1"/>
  <c r="J135" i="1"/>
  <c r="J136" i="1"/>
  <c r="J137" i="1"/>
  <c r="J138" i="1"/>
  <c r="J140" i="1"/>
  <c r="J141" i="1"/>
  <c r="J142" i="1"/>
  <c r="J143" i="1"/>
  <c r="J144" i="1"/>
  <c r="J145" i="1"/>
  <c r="J146" i="1"/>
  <c r="J148" i="1"/>
  <c r="J149" i="1"/>
  <c r="J150" i="1"/>
  <c r="J151" i="1"/>
  <c r="J152" i="1"/>
  <c r="J153" i="1"/>
  <c r="J154" i="1"/>
  <c r="J156" i="1"/>
  <c r="J157" i="1"/>
  <c r="J158" i="1"/>
  <c r="J159" i="1"/>
  <c r="J160" i="1"/>
  <c r="J161" i="1"/>
  <c r="J162" i="1"/>
  <c r="J164" i="1"/>
  <c r="J165" i="1"/>
  <c r="J166" i="1"/>
  <c r="J167" i="1"/>
  <c r="J168" i="1"/>
  <c r="J169" i="1"/>
  <c r="J170" i="1"/>
  <c r="J172" i="1"/>
  <c r="J173" i="1"/>
  <c r="J174" i="1"/>
  <c r="J175" i="1"/>
  <c r="J176" i="1"/>
  <c r="J177" i="1"/>
  <c r="J178" i="1"/>
  <c r="J180" i="1"/>
  <c r="J181" i="1"/>
  <c r="J182" i="1"/>
  <c r="J183" i="1"/>
  <c r="J184" i="1"/>
  <c r="J185" i="1"/>
  <c r="J186" i="1"/>
  <c r="J188" i="1"/>
  <c r="J189" i="1"/>
  <c r="J190" i="1"/>
  <c r="J191" i="1"/>
  <c r="J192" i="1"/>
  <c r="J193" i="1"/>
  <c r="J194" i="1"/>
  <c r="J196" i="1"/>
  <c r="J197" i="1"/>
  <c r="J198" i="1"/>
  <c r="J199" i="1"/>
  <c r="J200" i="1"/>
  <c r="J201" i="1"/>
  <c r="J202" i="1"/>
  <c r="J204" i="1"/>
  <c r="J205" i="1"/>
  <c r="J206" i="1"/>
  <c r="J207" i="1"/>
  <c r="J208" i="1"/>
  <c r="J209" i="1"/>
  <c r="J210" i="1"/>
  <c r="J212" i="1"/>
  <c r="J213" i="1"/>
  <c r="J214" i="1"/>
  <c r="J215" i="1"/>
  <c r="J216" i="1"/>
  <c r="J217" i="1"/>
  <c r="J218" i="1"/>
  <c r="J220" i="1"/>
  <c r="J221" i="1"/>
  <c r="J222" i="1"/>
  <c r="J223" i="1"/>
  <c r="J224" i="1"/>
  <c r="J225" i="1"/>
  <c r="J226" i="1"/>
  <c r="J228" i="1"/>
  <c r="J229" i="1"/>
  <c r="J230" i="1"/>
  <c r="J231" i="1"/>
  <c r="J232" i="1"/>
  <c r="J233" i="1"/>
  <c r="J234" i="1"/>
  <c r="J236" i="1"/>
  <c r="J237" i="1"/>
  <c r="J238" i="1"/>
  <c r="J239" i="1"/>
  <c r="J240" i="1"/>
  <c r="J241" i="1"/>
  <c r="J242" i="1"/>
  <c r="J244" i="1"/>
  <c r="J245" i="1"/>
  <c r="J246" i="1"/>
  <c r="J247" i="1"/>
  <c r="J248" i="1"/>
  <c r="J249" i="1"/>
  <c r="J250" i="1"/>
  <c r="J252" i="1"/>
  <c r="J253" i="1"/>
  <c r="J254" i="1"/>
  <c r="J255" i="1"/>
  <c r="J256" i="1"/>
  <c r="J257" i="1"/>
  <c r="J258" i="1"/>
  <c r="J260" i="1"/>
  <c r="J261" i="1"/>
  <c r="J262" i="1"/>
  <c r="J263" i="1"/>
  <c r="J264" i="1"/>
  <c r="J265" i="1"/>
  <c r="J266" i="1"/>
  <c r="J268" i="1"/>
  <c r="J269" i="1"/>
  <c r="J270" i="1"/>
  <c r="J271" i="1"/>
  <c r="J272" i="1"/>
  <c r="J273" i="1"/>
  <c r="J274" i="1"/>
  <c r="J276" i="1"/>
  <c r="J277" i="1"/>
  <c r="J278" i="1"/>
  <c r="J279" i="1"/>
  <c r="J280" i="1"/>
  <c r="J281" i="1"/>
  <c r="J282" i="1"/>
  <c r="J284" i="1"/>
  <c r="J286" i="1"/>
  <c r="J287" i="1"/>
  <c r="J288" i="1"/>
  <c r="J289" i="1"/>
  <c r="J290" i="1"/>
  <c r="J292" i="1"/>
  <c r="J294" i="1"/>
  <c r="J295" i="1"/>
  <c r="J296" i="1"/>
  <c r="J297" i="1"/>
  <c r="J298" i="1"/>
  <c r="J300" i="1"/>
  <c r="J302" i="1"/>
  <c r="J303" i="1"/>
  <c r="J304" i="1"/>
  <c r="J305" i="1"/>
  <c r="J306" i="1"/>
  <c r="J308" i="1"/>
  <c r="J310" i="1"/>
  <c r="J311" i="1"/>
  <c r="J312" i="1"/>
  <c r="J313" i="1"/>
  <c r="J314" i="1"/>
  <c r="J316" i="1"/>
  <c r="J318" i="1"/>
  <c r="J319" i="1"/>
  <c r="J320" i="1"/>
  <c r="J321" i="1"/>
  <c r="J322" i="1"/>
  <c r="J324" i="1"/>
  <c r="J326" i="1"/>
  <c r="J327" i="1"/>
  <c r="J328" i="1"/>
  <c r="J329" i="1"/>
  <c r="J330" i="1"/>
  <c r="J332" i="1"/>
  <c r="J334" i="1"/>
  <c r="J335" i="1"/>
  <c r="J336" i="1"/>
  <c r="J337" i="1"/>
  <c r="J338" i="1"/>
  <c r="J340" i="1"/>
  <c r="J342" i="1"/>
  <c r="J343" i="1"/>
  <c r="J344" i="1"/>
  <c r="J345" i="1"/>
  <c r="J346" i="1"/>
  <c r="J348" i="1"/>
  <c r="J350" i="1"/>
  <c r="J351" i="1"/>
  <c r="J352" i="1"/>
  <c r="J353" i="1"/>
  <c r="J354" i="1"/>
  <c r="J356" i="1"/>
  <c r="J358" i="1"/>
  <c r="J359" i="1"/>
  <c r="J360" i="1"/>
  <c r="J361" i="1"/>
  <c r="J362" i="1"/>
  <c r="J364" i="1"/>
  <c r="J366" i="1"/>
  <c r="J367" i="1"/>
  <c r="J368" i="1"/>
  <c r="J369" i="1"/>
  <c r="J370" i="1"/>
  <c r="J372" i="1"/>
  <c r="J374" i="1"/>
  <c r="J375" i="1"/>
  <c r="J376" i="1"/>
  <c r="J377" i="1"/>
  <c r="J378" i="1"/>
  <c r="J380" i="1"/>
  <c r="J382" i="1"/>
  <c r="J383" i="1"/>
  <c r="J384" i="1"/>
  <c r="J385" i="1"/>
  <c r="J386" i="1"/>
  <c r="J388" i="1"/>
  <c r="J390" i="1"/>
  <c r="J391" i="1"/>
  <c r="J392" i="1"/>
  <c r="J393" i="1"/>
  <c r="J394" i="1"/>
  <c r="J396" i="1"/>
  <c r="J398" i="1"/>
  <c r="J399" i="1"/>
  <c r="J400" i="1"/>
  <c r="J401" i="1"/>
  <c r="J402" i="1"/>
  <c r="J404" i="1"/>
  <c r="J406" i="1"/>
  <c r="J407" i="1"/>
  <c r="J408" i="1"/>
  <c r="J409" i="1"/>
  <c r="J410" i="1"/>
  <c r="J412" i="1"/>
  <c r="J414" i="1"/>
  <c r="J415" i="1"/>
  <c r="J416" i="1"/>
  <c r="J417" i="1"/>
  <c r="J418" i="1"/>
  <c r="J420" i="1"/>
  <c r="J422" i="1"/>
  <c r="J423" i="1"/>
  <c r="J424" i="1"/>
  <c r="J425" i="1"/>
  <c r="J426" i="1"/>
  <c r="J428" i="1"/>
  <c r="J430" i="1"/>
  <c r="J431" i="1"/>
  <c r="J432" i="1"/>
  <c r="J433" i="1"/>
  <c r="J434" i="1"/>
  <c r="J438" i="1"/>
  <c r="J439" i="1"/>
  <c r="J440" i="1"/>
  <c r="J441" i="1"/>
  <c r="J442" i="1"/>
  <c r="J446" i="1"/>
  <c r="J447" i="1"/>
  <c r="J448" i="1"/>
  <c r="J449" i="1"/>
  <c r="J450" i="1"/>
  <c r="J454" i="1"/>
  <c r="J455" i="1"/>
  <c r="J456" i="1"/>
  <c r="J457" i="1"/>
  <c r="J458" i="1"/>
  <c r="J462" i="1"/>
  <c r="J463" i="1"/>
  <c r="J464" i="1"/>
  <c r="J465" i="1"/>
  <c r="J466" i="1"/>
  <c r="J470" i="1"/>
  <c r="J471" i="1"/>
  <c r="J472" i="1"/>
  <c r="J473" i="1"/>
  <c r="J474" i="1"/>
  <c r="J478" i="1"/>
  <c r="J479" i="1"/>
  <c r="J480" i="1"/>
  <c r="J481" i="1"/>
  <c r="J482" i="1"/>
  <c r="J486" i="1"/>
  <c r="J487" i="1"/>
  <c r="J488" i="1"/>
  <c r="J489" i="1"/>
  <c r="J490" i="1"/>
  <c r="J494" i="1"/>
  <c r="J495" i="1"/>
  <c r="J496" i="1"/>
  <c r="J4" i="1"/>
  <c r="K4" i="1" s="1"/>
  <c r="E536" i="3"/>
  <c r="F536" i="3"/>
  <c r="G536" i="3"/>
  <c r="H536" i="3"/>
  <c r="E1038" i="12"/>
  <c r="F1038" i="12"/>
  <c r="G1038" i="12"/>
  <c r="H1038" i="12"/>
  <c r="H1020" i="12"/>
  <c r="G1020" i="12"/>
  <c r="F1020" i="12"/>
  <c r="E1020" i="12"/>
  <c r="M492" i="3" l="1"/>
  <c r="B12" i="10" l="1"/>
  <c r="C8" i="10"/>
  <c r="D536" i="3"/>
  <c r="E1037" i="12"/>
  <c r="F1037" i="12"/>
  <c r="G1037" i="12"/>
  <c r="H1037" i="12"/>
  <c r="D1037" i="12"/>
  <c r="E1033" i="12"/>
  <c r="E1034" i="12" s="1"/>
  <c r="F1033" i="12"/>
  <c r="F1034" i="12" s="1"/>
  <c r="G1033" i="12"/>
  <c r="G1034" i="12" s="1"/>
  <c r="H1033" i="12"/>
  <c r="H1034" i="12" s="1"/>
  <c r="D1033" i="12"/>
  <c r="D529" i="3"/>
  <c r="H1021" i="12"/>
  <c r="H1004" i="12" s="1"/>
  <c r="H1022" i="12" s="1"/>
  <c r="D528" i="3"/>
  <c r="E1019" i="12"/>
  <c r="F1019" i="12"/>
  <c r="G1019" i="12"/>
  <c r="H1019" i="12"/>
  <c r="E1007" i="12"/>
  <c r="F1007" i="12"/>
  <c r="G1007" i="12"/>
  <c r="H1007" i="12"/>
  <c r="E1008" i="12"/>
  <c r="F1008" i="12"/>
  <c r="G1008" i="12"/>
  <c r="H1008" i="12"/>
  <c r="E1009" i="12"/>
  <c r="F1009" i="12"/>
  <c r="G1009" i="12"/>
  <c r="H1009" i="12"/>
  <c r="E1010" i="12"/>
  <c r="F1010" i="12"/>
  <c r="G1010" i="12"/>
  <c r="H1010" i="12"/>
  <c r="E1011" i="12"/>
  <c r="F1011" i="12"/>
  <c r="G1011" i="12"/>
  <c r="H1011" i="12"/>
  <c r="E1012" i="12"/>
  <c r="F1012" i="12"/>
  <c r="G1012" i="12"/>
  <c r="H1012" i="12"/>
  <c r="E1013" i="12"/>
  <c r="F1013" i="12"/>
  <c r="G1013" i="12"/>
  <c r="H1013" i="12"/>
  <c r="E1014" i="12"/>
  <c r="F1014" i="12"/>
  <c r="G1014" i="12"/>
  <c r="H1014" i="12"/>
  <c r="E1015" i="12"/>
  <c r="F1015" i="12"/>
  <c r="G1015" i="12"/>
  <c r="H1015" i="12"/>
  <c r="E1016" i="12"/>
  <c r="F1016" i="12"/>
  <c r="G1016" i="12"/>
  <c r="H1016" i="12"/>
  <c r="E1017" i="12"/>
  <c r="F1017" i="12"/>
  <c r="G1017" i="12"/>
  <c r="H1017" i="12"/>
  <c r="E1018" i="12"/>
  <c r="F1018" i="12"/>
  <c r="G1018" i="12"/>
  <c r="H1018" i="12"/>
  <c r="D1018" i="12"/>
  <c r="D1017" i="12"/>
  <c r="D1016" i="12"/>
  <c r="D1015" i="12"/>
  <c r="D1014" i="12"/>
  <c r="D1013" i="12"/>
  <c r="D1012" i="12"/>
  <c r="D1011" i="12"/>
  <c r="D1010" i="12"/>
  <c r="D1009" i="12"/>
  <c r="D1008" i="12"/>
  <c r="D1007" i="12"/>
  <c r="E1002" i="12"/>
  <c r="E1021" i="12" s="1"/>
  <c r="E1004" i="12" s="1"/>
  <c r="E1022" i="12" s="1"/>
  <c r="F1002" i="12"/>
  <c r="F1021" i="12" s="1"/>
  <c r="F1004" i="12" s="1"/>
  <c r="F1022" i="12" s="1"/>
  <c r="G1002" i="12"/>
  <c r="G1021" i="12" s="1"/>
  <c r="G1004" i="12" s="1"/>
  <c r="G1022" i="12" s="1"/>
  <c r="H1002" i="12"/>
  <c r="D1002" i="12"/>
  <c r="D1021" i="12" s="1"/>
  <c r="D505" i="3"/>
  <c r="D531" i="3" s="1"/>
  <c r="D532" i="3" s="1"/>
  <c r="E998" i="12"/>
  <c r="F998" i="12"/>
  <c r="G998" i="12"/>
  <c r="H998" i="12"/>
  <c r="E535" i="3"/>
  <c r="F535" i="3"/>
  <c r="G535" i="3"/>
  <c r="H535" i="3"/>
  <c r="H532" i="3" s="1"/>
  <c r="D535" i="3"/>
  <c r="E532" i="3"/>
  <c r="F532" i="3"/>
  <c r="G532" i="3"/>
  <c r="E531" i="3"/>
  <c r="F531" i="3"/>
  <c r="G531" i="3"/>
  <c r="H531" i="3"/>
  <c r="E529" i="3"/>
  <c r="F529" i="3"/>
  <c r="G529" i="3"/>
  <c r="H529" i="3"/>
  <c r="E509" i="3"/>
  <c r="F509" i="3"/>
  <c r="G509" i="3"/>
  <c r="H509" i="3"/>
  <c r="E528" i="3"/>
  <c r="F528" i="3"/>
  <c r="G528" i="3"/>
  <c r="H528" i="3"/>
  <c r="E527" i="3"/>
  <c r="D527" i="3"/>
  <c r="H526" i="3"/>
  <c r="E526" i="3"/>
  <c r="F526" i="3"/>
  <c r="G526" i="3"/>
  <c r="D526" i="3"/>
  <c r="E514" i="1"/>
  <c r="F514" i="1"/>
  <c r="G514" i="1"/>
  <c r="H514" i="1"/>
  <c r="E515" i="1"/>
  <c r="F515" i="1"/>
  <c r="G515" i="1"/>
  <c r="H515" i="1"/>
  <c r="E516" i="1"/>
  <c r="F516" i="1"/>
  <c r="G516" i="1"/>
  <c r="H516" i="1"/>
  <c r="E517" i="1"/>
  <c r="F517" i="1"/>
  <c r="G517" i="1"/>
  <c r="H517" i="1"/>
  <c r="E518" i="1"/>
  <c r="F518" i="1"/>
  <c r="G518" i="1"/>
  <c r="H518" i="1"/>
  <c r="E519" i="1"/>
  <c r="F519" i="1"/>
  <c r="G519" i="1"/>
  <c r="H519" i="1"/>
  <c r="E520" i="1"/>
  <c r="F520" i="1"/>
  <c r="G520" i="1"/>
  <c r="H520" i="1"/>
  <c r="E521" i="1"/>
  <c r="F521" i="1"/>
  <c r="G521" i="1"/>
  <c r="H521" i="1"/>
  <c r="E522" i="1"/>
  <c r="F522" i="1"/>
  <c r="G522" i="1"/>
  <c r="H522" i="1"/>
  <c r="E523" i="1"/>
  <c r="F523" i="1"/>
  <c r="G523" i="1"/>
  <c r="H523" i="1"/>
  <c r="E524" i="1"/>
  <c r="F524" i="1"/>
  <c r="G524" i="1"/>
  <c r="H524" i="1"/>
  <c r="E525" i="1"/>
  <c r="F525" i="1"/>
  <c r="G525" i="1"/>
  <c r="H525" i="1"/>
  <c r="D521" i="1"/>
  <c r="D522" i="1"/>
  <c r="D523" i="1"/>
  <c r="D524" i="1"/>
  <c r="D525" i="1"/>
  <c r="E514" i="3"/>
  <c r="F514" i="3"/>
  <c r="G514" i="3"/>
  <c r="H514" i="3"/>
  <c r="E515" i="3"/>
  <c r="F515" i="3"/>
  <c r="F527" i="3" s="1"/>
  <c r="G515" i="3"/>
  <c r="H515" i="3"/>
  <c r="E516" i="3"/>
  <c r="F516" i="3"/>
  <c r="G516" i="3"/>
  <c r="H516" i="3"/>
  <c r="E517" i="3"/>
  <c r="F517" i="3"/>
  <c r="G517" i="3"/>
  <c r="H517" i="3"/>
  <c r="E518" i="3"/>
  <c r="F518" i="3"/>
  <c r="G518" i="3"/>
  <c r="H518" i="3"/>
  <c r="E519" i="3"/>
  <c r="F519" i="3"/>
  <c r="G519" i="3"/>
  <c r="H519" i="3"/>
  <c r="E520" i="3"/>
  <c r="F520" i="3"/>
  <c r="G520" i="3"/>
  <c r="H520" i="3"/>
  <c r="E521" i="3"/>
  <c r="F521" i="3"/>
  <c r="G521" i="3"/>
  <c r="H521" i="3"/>
  <c r="E522" i="3"/>
  <c r="F522" i="3"/>
  <c r="G522" i="3"/>
  <c r="H522" i="3"/>
  <c r="E523" i="3"/>
  <c r="F523" i="3"/>
  <c r="G523" i="3"/>
  <c r="G527" i="3" s="1"/>
  <c r="H523" i="3"/>
  <c r="E524" i="3"/>
  <c r="F524" i="3"/>
  <c r="G524" i="3"/>
  <c r="H524" i="3"/>
  <c r="E525" i="3"/>
  <c r="F525" i="3"/>
  <c r="G525" i="3"/>
  <c r="H525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20" i="1"/>
  <c r="D519" i="1"/>
  <c r="D518" i="1"/>
  <c r="D517" i="1"/>
  <c r="F505" i="3"/>
  <c r="F507" i="3" s="1"/>
  <c r="G505" i="3"/>
  <c r="G507" i="3" s="1"/>
  <c r="H505" i="3"/>
  <c r="H507" i="3" s="1"/>
  <c r="D507" i="3"/>
  <c r="D509" i="3" s="1"/>
  <c r="E503" i="3"/>
  <c r="E505" i="3" s="1"/>
  <c r="E507" i="3" s="1"/>
  <c r="F503" i="3"/>
  <c r="G503" i="3"/>
  <c r="H503" i="3"/>
  <c r="D503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6" i="3"/>
  <c r="R497" i="3"/>
  <c r="R498" i="3"/>
  <c r="R499" i="3"/>
  <c r="R500" i="3"/>
  <c r="R501" i="3"/>
  <c r="R502" i="3"/>
  <c r="R4" i="3"/>
  <c r="P4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4" i="3"/>
  <c r="M36" i="3"/>
  <c r="M88" i="3"/>
  <c r="M180" i="3"/>
  <c r="M219" i="3"/>
  <c r="M256" i="3"/>
  <c r="M292" i="3"/>
  <c r="M366" i="3"/>
  <c r="D516" i="1"/>
  <c r="D515" i="1"/>
  <c r="D514" i="1"/>
  <c r="D50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S388" i="1" s="1"/>
  <c r="R389" i="1"/>
  <c r="R390" i="1"/>
  <c r="R391" i="1"/>
  <c r="R392" i="1"/>
  <c r="R393" i="1"/>
  <c r="R394" i="1"/>
  <c r="R395" i="1"/>
  <c r="R396" i="1"/>
  <c r="S396" i="1" s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" i="1"/>
  <c r="L222" i="1"/>
  <c r="L339" i="1"/>
  <c r="K20" i="14" a="1"/>
  <c r="K20" i="14"/>
  <c r="K19" i="14" a="1"/>
  <c r="K19" i="14" s="1"/>
  <c r="D14" i="14" a="1"/>
  <c r="D14" i="14"/>
  <c r="Q4" i="14" a="1"/>
  <c r="Q4" i="14"/>
  <c r="K21" i="15"/>
  <c r="M4" i="15" a="1"/>
  <c r="M4" i="15"/>
  <c r="D17" i="15"/>
  <c r="E17" i="15"/>
  <c r="F17" i="15"/>
  <c r="G17" i="15"/>
  <c r="C17" i="15"/>
  <c r="D34" i="15"/>
  <c r="E34" i="15"/>
  <c r="F34" i="15"/>
  <c r="G34" i="15"/>
  <c r="C34" i="15"/>
  <c r="L89" i="1"/>
  <c r="M7" i="3"/>
  <c r="M11" i="3"/>
  <c r="M24" i="3"/>
  <c r="M32" i="3"/>
  <c r="S56" i="3"/>
  <c r="M83" i="3"/>
  <c r="M63" i="3"/>
  <c r="M121" i="3"/>
  <c r="M127" i="3"/>
  <c r="M75" i="3"/>
  <c r="M393" i="3"/>
  <c r="M159" i="3"/>
  <c r="M399" i="3"/>
  <c r="M176" i="3"/>
  <c r="M402" i="3"/>
  <c r="M210" i="3"/>
  <c r="M216" i="3"/>
  <c r="M417" i="3"/>
  <c r="M420" i="3"/>
  <c r="M247" i="3"/>
  <c r="M238" i="3"/>
  <c r="M134" i="3"/>
  <c r="M426" i="3"/>
  <c r="M271" i="3"/>
  <c r="M435" i="3"/>
  <c r="M311" i="3"/>
  <c r="L10" i="1"/>
  <c r="L12" i="1"/>
  <c r="L13" i="1"/>
  <c r="L26" i="1"/>
  <c r="L27" i="1"/>
  <c r="L28" i="1"/>
  <c r="L32" i="1"/>
  <c r="L40" i="1"/>
  <c r="L44" i="1"/>
  <c r="L45" i="1"/>
  <c r="L59" i="1"/>
  <c r="Q63" i="1"/>
  <c r="L67" i="1"/>
  <c r="L68" i="1"/>
  <c r="L76" i="1"/>
  <c r="L83" i="1"/>
  <c r="L85" i="1"/>
  <c r="L220" i="1"/>
  <c r="L91" i="1"/>
  <c r="L229" i="1"/>
  <c r="L233" i="1"/>
  <c r="L236" i="1"/>
  <c r="Q96" i="1"/>
  <c r="L237" i="1"/>
  <c r="L99" i="1"/>
  <c r="L100" i="1"/>
  <c r="L411" i="1"/>
  <c r="L412" i="1"/>
  <c r="L101" i="1"/>
  <c r="L105" i="1"/>
  <c r="L420" i="1"/>
  <c r="L245" i="1"/>
  <c r="L113" i="1"/>
  <c r="L347" i="1"/>
  <c r="L348" i="1"/>
  <c r="L350" i="1"/>
  <c r="L120" i="1"/>
  <c r="L428" i="1"/>
  <c r="L250" i="1"/>
  <c r="L128" i="1"/>
  <c r="L129" i="1"/>
  <c r="L131" i="1"/>
  <c r="L435" i="1"/>
  <c r="L136" i="1"/>
  <c r="L138" i="1"/>
  <c r="L259" i="1"/>
  <c r="L260" i="1"/>
  <c r="L355" i="1"/>
  <c r="L141" i="1"/>
  <c r="Q357" i="1"/>
  <c r="L264" i="1"/>
  <c r="L265" i="1"/>
  <c r="L266" i="1"/>
  <c r="L443" i="1"/>
  <c r="L145" i="1"/>
  <c r="L360" i="1"/>
  <c r="Q445" i="1"/>
  <c r="Q270" i="1"/>
  <c r="L149" i="1"/>
  <c r="S150" i="1"/>
  <c r="Q363" i="1"/>
  <c r="L277" i="1"/>
  <c r="L158" i="1"/>
  <c r="L450" i="1"/>
  <c r="L278" i="1"/>
  <c r="L282" i="1"/>
  <c r="L164" i="1"/>
  <c r="L366" i="1"/>
  <c r="L168" i="1"/>
  <c r="L457" i="1"/>
  <c r="Q289" i="1"/>
  <c r="L458" i="1"/>
  <c r="L174" i="1"/>
  <c r="L292" i="1"/>
  <c r="L369" i="1"/>
  <c r="Q461" i="1"/>
  <c r="L293" i="1"/>
  <c r="L296" i="1"/>
  <c r="L466" i="1"/>
  <c r="L184" i="1"/>
  <c r="L468" i="1"/>
  <c r="L302" i="1"/>
  <c r="L186" i="1"/>
  <c r="L187" i="1"/>
  <c r="L378" i="1"/>
  <c r="L471" i="1"/>
  <c r="L309" i="1"/>
  <c r="L310" i="1"/>
  <c r="L192" i="1"/>
  <c r="L193" i="1"/>
  <c r="L476" i="1"/>
  <c r="L384" i="1"/>
  <c r="L479" i="1"/>
  <c r="L196" i="1"/>
  <c r="L201" i="1"/>
  <c r="L202" i="1"/>
  <c r="L318" i="1"/>
  <c r="L486" i="1"/>
  <c r="L388" i="1"/>
  <c r="L209" i="1"/>
  <c r="L392" i="1"/>
  <c r="L211" i="1"/>
  <c r="L323" i="1"/>
  <c r="Q213" i="1"/>
  <c r="L214" i="1"/>
  <c r="Q395" i="1"/>
  <c r="L396" i="1"/>
  <c r="L494" i="1"/>
  <c r="L397" i="1"/>
  <c r="H503" i="1"/>
  <c r="G503" i="1"/>
  <c r="F503" i="1"/>
  <c r="E503" i="1"/>
  <c r="D1038" i="12" l="1"/>
  <c r="D1039" i="12" s="1"/>
  <c r="C17" i="10" s="1"/>
  <c r="Q264" i="1"/>
  <c r="S332" i="1"/>
  <c r="S225" i="1"/>
  <c r="S487" i="1"/>
  <c r="S311" i="1"/>
  <c r="Q36" i="1"/>
  <c r="L332" i="1"/>
  <c r="L274" i="1"/>
  <c r="Q214" i="1"/>
  <c r="Q158" i="1"/>
  <c r="Q497" i="1"/>
  <c r="Q185" i="1"/>
  <c r="Q394" i="1"/>
  <c r="S472" i="1"/>
  <c r="S440" i="1"/>
  <c r="S408" i="1"/>
  <c r="S344" i="1"/>
  <c r="S312" i="1"/>
  <c r="S280" i="1"/>
  <c r="S216" i="1"/>
  <c r="S184" i="1"/>
  <c r="K496" i="1"/>
  <c r="S496" i="1"/>
  <c r="Q496" i="1"/>
  <c r="L496" i="1"/>
  <c r="K485" i="1"/>
  <c r="Q485" i="1"/>
  <c r="L485" i="1"/>
  <c r="K191" i="1"/>
  <c r="S191" i="1"/>
  <c r="Q191" i="1"/>
  <c r="L191" i="1"/>
  <c r="K373" i="1"/>
  <c r="Q373" i="1"/>
  <c r="L373" i="1"/>
  <c r="K455" i="1"/>
  <c r="S455" i="1"/>
  <c r="Q455" i="1"/>
  <c r="L455" i="1"/>
  <c r="K362" i="1"/>
  <c r="Q362" i="1"/>
  <c r="S362" i="1"/>
  <c r="L362" i="1"/>
  <c r="K441" i="1"/>
  <c r="Q441" i="1"/>
  <c r="L441" i="1"/>
  <c r="K351" i="1"/>
  <c r="S351" i="1"/>
  <c r="Q351" i="1"/>
  <c r="L351" i="1"/>
  <c r="K112" i="1"/>
  <c r="Q112" i="1"/>
  <c r="L112" i="1"/>
  <c r="K410" i="1"/>
  <c r="Q410" i="1"/>
  <c r="L410" i="1"/>
  <c r="K224" i="1"/>
  <c r="S224" i="1"/>
  <c r="Q224" i="1"/>
  <c r="L224" i="1"/>
  <c r="K58" i="1"/>
  <c r="Q58" i="1"/>
  <c r="L58" i="1"/>
  <c r="K18" i="1"/>
  <c r="Q18" i="1"/>
  <c r="K493" i="1"/>
  <c r="Q493" i="1"/>
  <c r="L493" i="1"/>
  <c r="K204" i="1"/>
  <c r="Q204" i="1"/>
  <c r="L204" i="1"/>
  <c r="K474" i="1"/>
  <c r="S474" i="1"/>
  <c r="Q474" i="1"/>
  <c r="L474" i="1"/>
  <c r="K374" i="1"/>
  <c r="Q374" i="1"/>
  <c r="L374" i="1"/>
  <c r="K178" i="1"/>
  <c r="Q178" i="1"/>
  <c r="K460" i="1"/>
  <c r="S460" i="1"/>
  <c r="L460" i="1"/>
  <c r="Q460" i="1"/>
  <c r="K167" i="1"/>
  <c r="S167" i="1"/>
  <c r="Q167" i="1"/>
  <c r="L167" i="1"/>
  <c r="K281" i="1"/>
  <c r="Q281" i="1"/>
  <c r="L281" i="1"/>
  <c r="K156" i="1"/>
  <c r="Q156" i="1"/>
  <c r="K361" i="1"/>
  <c r="Q361" i="1"/>
  <c r="K359" i="1"/>
  <c r="Q359" i="1"/>
  <c r="S359" i="1"/>
  <c r="L359" i="1"/>
  <c r="K140" i="1"/>
  <c r="Q140" i="1"/>
  <c r="L140" i="1"/>
  <c r="K436" i="1"/>
  <c r="S436" i="1"/>
  <c r="Q436" i="1"/>
  <c r="L436" i="1"/>
  <c r="L433" i="1"/>
  <c r="K433" i="1"/>
  <c r="Q433" i="1"/>
  <c r="K121" i="1"/>
  <c r="Q121" i="1"/>
  <c r="L121" i="1"/>
  <c r="K425" i="1"/>
  <c r="Q425" i="1"/>
  <c r="S425" i="1"/>
  <c r="L425" i="1"/>
  <c r="K243" i="1"/>
  <c r="Q243" i="1"/>
  <c r="L243" i="1"/>
  <c r="K104" i="1"/>
  <c r="Q104" i="1"/>
  <c r="L104" i="1"/>
  <c r="K338" i="1"/>
  <c r="Q338" i="1"/>
  <c r="S338" i="1"/>
  <c r="L338" i="1"/>
  <c r="K405" i="1"/>
  <c r="Q405" i="1"/>
  <c r="K402" i="1"/>
  <c r="S402" i="1"/>
  <c r="Q402" i="1"/>
  <c r="L402" i="1"/>
  <c r="K218" i="1"/>
  <c r="S218" i="1"/>
  <c r="Q218" i="1"/>
  <c r="L218" i="1"/>
  <c r="K73" i="1"/>
  <c r="Q73" i="1"/>
  <c r="L73" i="1"/>
  <c r="K57" i="1"/>
  <c r="Q57" i="1"/>
  <c r="L57" i="1"/>
  <c r="K41" i="1"/>
  <c r="Q41" i="1"/>
  <c r="S41" i="1"/>
  <c r="L41" i="1"/>
  <c r="K25" i="1"/>
  <c r="Q25" i="1"/>
  <c r="L25" i="1"/>
  <c r="Q17" i="1"/>
  <c r="K17" i="1"/>
  <c r="L17" i="1"/>
  <c r="L405" i="1"/>
  <c r="L361" i="1"/>
  <c r="K321" i="1"/>
  <c r="Q321" i="1"/>
  <c r="S321" i="1"/>
  <c r="L321" i="1"/>
  <c r="K480" i="1"/>
  <c r="S480" i="1"/>
  <c r="Q480" i="1"/>
  <c r="L480" i="1"/>
  <c r="K467" i="1"/>
  <c r="Q467" i="1"/>
  <c r="L467" i="1"/>
  <c r="K172" i="1"/>
  <c r="Q172" i="1"/>
  <c r="K157" i="1"/>
  <c r="Q157" i="1"/>
  <c r="L157" i="1"/>
  <c r="K144" i="1"/>
  <c r="Q144" i="1"/>
  <c r="L144" i="1"/>
  <c r="K127" i="1"/>
  <c r="S127" i="1"/>
  <c r="Q127" i="1"/>
  <c r="L127" i="1"/>
  <c r="K244" i="1"/>
  <c r="Q244" i="1"/>
  <c r="S244" i="1"/>
  <c r="L244" i="1"/>
  <c r="K336" i="1"/>
  <c r="S336" i="1"/>
  <c r="Q336" i="1"/>
  <c r="L336" i="1"/>
  <c r="K330" i="1"/>
  <c r="Q330" i="1"/>
  <c r="L330" i="1"/>
  <c r="K34" i="1"/>
  <c r="S34" i="1"/>
  <c r="Q34" i="1"/>
  <c r="L34" i="1"/>
  <c r="K489" i="1"/>
  <c r="Q489" i="1"/>
  <c r="L489" i="1"/>
  <c r="K195" i="1"/>
  <c r="Q195" i="1"/>
  <c r="L195" i="1"/>
  <c r="K470" i="1"/>
  <c r="Q470" i="1"/>
  <c r="S470" i="1"/>
  <c r="L470" i="1"/>
  <c r="K298" i="1"/>
  <c r="S298" i="1"/>
  <c r="Q298" i="1"/>
  <c r="L298" i="1"/>
  <c r="K176" i="1"/>
  <c r="Q176" i="1"/>
  <c r="S176" i="1"/>
  <c r="L176" i="1"/>
  <c r="K171" i="1"/>
  <c r="Q171" i="1"/>
  <c r="L171" i="1"/>
  <c r="K453" i="1"/>
  <c r="Q453" i="1"/>
  <c r="L453" i="1"/>
  <c r="K160" i="1"/>
  <c r="S160" i="1"/>
  <c r="Q160" i="1"/>
  <c r="L160" i="1"/>
  <c r="K276" i="1"/>
  <c r="Q276" i="1"/>
  <c r="L276" i="1"/>
  <c r="K269" i="1"/>
  <c r="Q269" i="1"/>
  <c r="L269" i="1"/>
  <c r="K442" i="1"/>
  <c r="Q442" i="1"/>
  <c r="L442" i="1"/>
  <c r="S442" i="1"/>
  <c r="K258" i="1"/>
  <c r="Q258" i="1"/>
  <c r="L258" i="1"/>
  <c r="K253" i="1"/>
  <c r="Q253" i="1"/>
  <c r="L253" i="1"/>
  <c r="K251" i="1"/>
  <c r="Q251" i="1"/>
  <c r="K117" i="1"/>
  <c r="S117" i="1"/>
  <c r="Q117" i="1"/>
  <c r="L117" i="1"/>
  <c r="K421" i="1"/>
  <c r="Q421" i="1"/>
  <c r="L421" i="1"/>
  <c r="K106" i="1"/>
  <c r="Q106" i="1"/>
  <c r="L106" i="1"/>
  <c r="K340" i="1"/>
  <c r="Q340" i="1"/>
  <c r="S340" i="1"/>
  <c r="L340" i="1"/>
  <c r="K237" i="1"/>
  <c r="Q237" i="1"/>
  <c r="K403" i="1"/>
  <c r="Q403" i="1"/>
  <c r="L403" i="1"/>
  <c r="K400" i="1"/>
  <c r="S400" i="1"/>
  <c r="Q400" i="1"/>
  <c r="L400" i="1"/>
  <c r="K81" i="1"/>
  <c r="Q81" i="1"/>
  <c r="L81" i="1"/>
  <c r="K65" i="1"/>
  <c r="Q65" i="1"/>
  <c r="L65" i="1"/>
  <c r="K49" i="1"/>
  <c r="Q49" i="1"/>
  <c r="L49" i="1"/>
  <c r="K33" i="1"/>
  <c r="Q33" i="1"/>
  <c r="L33" i="1"/>
  <c r="S33" i="1"/>
  <c r="K9" i="1"/>
  <c r="Q9" i="1"/>
  <c r="L9" i="1"/>
  <c r="K324" i="1"/>
  <c r="S324" i="1"/>
  <c r="Q324" i="1"/>
  <c r="K482" i="1"/>
  <c r="Q482" i="1"/>
  <c r="L482" i="1"/>
  <c r="K306" i="1"/>
  <c r="Q306" i="1"/>
  <c r="L306" i="1"/>
  <c r="K177" i="1"/>
  <c r="Q177" i="1"/>
  <c r="S177" i="1"/>
  <c r="L177" i="1"/>
  <c r="K163" i="1"/>
  <c r="Q163" i="1"/>
  <c r="L163" i="1"/>
  <c r="K147" i="1"/>
  <c r="Q147" i="1"/>
  <c r="L147" i="1"/>
  <c r="K134" i="1"/>
  <c r="Q134" i="1"/>
  <c r="S134" i="1"/>
  <c r="L134" i="1"/>
  <c r="K118" i="1"/>
  <c r="Q118" i="1"/>
  <c r="L118" i="1"/>
  <c r="K414" i="1"/>
  <c r="Q414" i="1"/>
  <c r="S414" i="1"/>
  <c r="L414" i="1"/>
  <c r="K91" i="1"/>
  <c r="Q91" i="1"/>
  <c r="K66" i="1"/>
  <c r="Q66" i="1"/>
  <c r="L66" i="1"/>
  <c r="K26" i="1"/>
  <c r="S26" i="1"/>
  <c r="Q26" i="1"/>
  <c r="K495" i="1"/>
  <c r="S495" i="1"/>
  <c r="Q495" i="1"/>
  <c r="L495" i="1"/>
  <c r="K390" i="1"/>
  <c r="S390" i="1"/>
  <c r="Q390" i="1"/>
  <c r="L390" i="1"/>
  <c r="K383" i="1"/>
  <c r="S383" i="1"/>
  <c r="Q383" i="1"/>
  <c r="L383" i="1"/>
  <c r="K217" i="1"/>
  <c r="Q217" i="1"/>
  <c r="L217" i="1"/>
  <c r="K212" i="1"/>
  <c r="Q212" i="1"/>
  <c r="L212" i="1"/>
  <c r="S212" i="1"/>
  <c r="K389" i="1"/>
  <c r="Q389" i="1"/>
  <c r="L389" i="1"/>
  <c r="K314" i="1"/>
  <c r="S314" i="1"/>
  <c r="L314" i="1"/>
  <c r="K310" i="1"/>
  <c r="S310" i="1"/>
  <c r="Q310" i="1"/>
  <c r="K301" i="1"/>
  <c r="Q301" i="1"/>
  <c r="L301" i="1"/>
  <c r="K371" i="1"/>
  <c r="Q371" i="1"/>
  <c r="L371" i="1"/>
  <c r="K367" i="1"/>
  <c r="S367" i="1"/>
  <c r="Q367" i="1"/>
  <c r="L367" i="1"/>
  <c r="K364" i="1"/>
  <c r="S364" i="1"/>
  <c r="Q364" i="1"/>
  <c r="L364" i="1"/>
  <c r="K151" i="1"/>
  <c r="S151" i="1"/>
  <c r="Q151" i="1"/>
  <c r="L151" i="1"/>
  <c r="K358" i="1"/>
  <c r="Q358" i="1"/>
  <c r="L358" i="1"/>
  <c r="S358" i="1"/>
  <c r="K438" i="1"/>
  <c r="Q438" i="1"/>
  <c r="S438" i="1"/>
  <c r="L438" i="1"/>
  <c r="K352" i="1"/>
  <c r="S352" i="1"/>
  <c r="Q352" i="1"/>
  <c r="L352" i="1"/>
  <c r="K248" i="1"/>
  <c r="Q248" i="1"/>
  <c r="L248" i="1"/>
  <c r="K242" i="1"/>
  <c r="Q242" i="1"/>
  <c r="S242" i="1"/>
  <c r="L242" i="1"/>
  <c r="K412" i="1"/>
  <c r="S412" i="1"/>
  <c r="Q412" i="1"/>
  <c r="K95" i="1"/>
  <c r="Q95" i="1"/>
  <c r="S95" i="1"/>
  <c r="L95" i="1"/>
  <c r="K221" i="1"/>
  <c r="Q221" i="1"/>
  <c r="L221" i="1"/>
  <c r="K70" i="1"/>
  <c r="Q70" i="1"/>
  <c r="L70" i="1"/>
  <c r="K38" i="1"/>
  <c r="Q38" i="1"/>
  <c r="L38" i="1"/>
  <c r="K14" i="1"/>
  <c r="Q14" i="1"/>
  <c r="L14" i="1"/>
  <c r="L178" i="1"/>
  <c r="L172" i="1"/>
  <c r="G535" i="1"/>
  <c r="G536" i="1" s="1"/>
  <c r="G505" i="1"/>
  <c r="G507" i="1" s="1"/>
  <c r="K320" i="1"/>
  <c r="S320" i="1"/>
  <c r="Q320" i="1"/>
  <c r="L320" i="1"/>
  <c r="K313" i="1"/>
  <c r="Q313" i="1"/>
  <c r="L313" i="1"/>
  <c r="K376" i="1"/>
  <c r="Q376" i="1"/>
  <c r="K291" i="1"/>
  <c r="Q291" i="1"/>
  <c r="L291" i="1"/>
  <c r="K279" i="1"/>
  <c r="Q279" i="1"/>
  <c r="S279" i="1"/>
  <c r="L279" i="1"/>
  <c r="K443" i="1"/>
  <c r="Q443" i="1"/>
  <c r="K132" i="1"/>
  <c r="Q132" i="1"/>
  <c r="S132" i="1"/>
  <c r="L132" i="1"/>
  <c r="K246" i="1"/>
  <c r="Q246" i="1"/>
  <c r="L246" i="1"/>
  <c r="K417" i="1"/>
  <c r="Q417" i="1"/>
  <c r="L417" i="1"/>
  <c r="K406" i="1"/>
  <c r="Q406" i="1"/>
  <c r="S406" i="1"/>
  <c r="L406" i="1"/>
  <c r="K82" i="1"/>
  <c r="Q82" i="1"/>
  <c r="L82" i="1"/>
  <c r="K42" i="1"/>
  <c r="Q42" i="1"/>
  <c r="L42" i="1"/>
  <c r="H535" i="1"/>
  <c r="H536" i="1" s="1"/>
  <c r="H505" i="1"/>
  <c r="H507" i="1" s="1"/>
  <c r="K318" i="1"/>
  <c r="S318" i="1"/>
  <c r="Q318" i="1"/>
  <c r="K380" i="1"/>
  <c r="Q380" i="1"/>
  <c r="L380" i="1"/>
  <c r="K327" i="1"/>
  <c r="S327" i="1"/>
  <c r="Q327" i="1"/>
  <c r="L327" i="1"/>
  <c r="K391" i="1"/>
  <c r="S391" i="1"/>
  <c r="Q391" i="1"/>
  <c r="L391" i="1"/>
  <c r="K315" i="1"/>
  <c r="Q315" i="1"/>
  <c r="L315" i="1"/>
  <c r="K382" i="1"/>
  <c r="Q382" i="1"/>
  <c r="S382" i="1"/>
  <c r="L382" i="1"/>
  <c r="K469" i="1"/>
  <c r="Q469" i="1"/>
  <c r="L469" i="1"/>
  <c r="K297" i="1"/>
  <c r="Q297" i="1"/>
  <c r="L297" i="1"/>
  <c r="S297" i="1"/>
  <c r="K458" i="1"/>
  <c r="Q458" i="1"/>
  <c r="K365" i="1"/>
  <c r="Q365" i="1"/>
  <c r="L365" i="1"/>
  <c r="K153" i="1"/>
  <c r="Q153" i="1"/>
  <c r="L153" i="1"/>
  <c r="K146" i="1"/>
  <c r="Q146" i="1"/>
  <c r="L146" i="1"/>
  <c r="K355" i="1"/>
  <c r="Q355" i="1"/>
  <c r="K130" i="1"/>
  <c r="Q130" i="1"/>
  <c r="L130" i="1"/>
  <c r="K427" i="1"/>
  <c r="Q427" i="1"/>
  <c r="L427" i="1"/>
  <c r="K345" i="1"/>
  <c r="Q345" i="1"/>
  <c r="L345" i="1"/>
  <c r="K103" i="1"/>
  <c r="S103" i="1"/>
  <c r="Q103" i="1"/>
  <c r="L103" i="1"/>
  <c r="K407" i="1"/>
  <c r="Q407" i="1"/>
  <c r="S407" i="1"/>
  <c r="L407" i="1"/>
  <c r="K90" i="1"/>
  <c r="Q90" i="1"/>
  <c r="L90" i="1"/>
  <c r="K78" i="1"/>
  <c r="Q78" i="1"/>
  <c r="L78" i="1"/>
  <c r="K54" i="1"/>
  <c r="Q54" i="1"/>
  <c r="K30" i="1"/>
  <c r="Q30" i="1"/>
  <c r="L30" i="1"/>
  <c r="B11" i="10"/>
  <c r="L251" i="1"/>
  <c r="L54" i="1"/>
  <c r="K326" i="1"/>
  <c r="Q326" i="1"/>
  <c r="L326" i="1"/>
  <c r="K205" i="1"/>
  <c r="Q205" i="1"/>
  <c r="L205" i="1"/>
  <c r="K473" i="1"/>
  <c r="Q473" i="1"/>
  <c r="L473" i="1"/>
  <c r="S473" i="1"/>
  <c r="K462" i="1"/>
  <c r="Q462" i="1"/>
  <c r="L462" i="1"/>
  <c r="K286" i="1"/>
  <c r="S286" i="1"/>
  <c r="Q286" i="1"/>
  <c r="L286" i="1"/>
  <c r="K446" i="1"/>
  <c r="Q446" i="1"/>
  <c r="S446" i="1"/>
  <c r="L446" i="1"/>
  <c r="K137" i="1"/>
  <c r="Q137" i="1"/>
  <c r="L137" i="1"/>
  <c r="K429" i="1"/>
  <c r="L429" i="1"/>
  <c r="Q429" i="1"/>
  <c r="K343" i="1"/>
  <c r="S343" i="1"/>
  <c r="Q343" i="1"/>
  <c r="L343" i="1"/>
  <c r="K94" i="1"/>
  <c r="S94" i="1"/>
  <c r="L94" i="1"/>
  <c r="Q94" i="1"/>
  <c r="K74" i="1"/>
  <c r="Q74" i="1"/>
  <c r="S74" i="1"/>
  <c r="L74" i="1"/>
  <c r="K50" i="1"/>
  <c r="Q50" i="1"/>
  <c r="L50" i="1"/>
  <c r="K10" i="1"/>
  <c r="S10" i="1"/>
  <c r="Q10" i="1"/>
  <c r="K393" i="1"/>
  <c r="Q393" i="1"/>
  <c r="S393" i="1"/>
  <c r="L393" i="1"/>
  <c r="K481" i="1"/>
  <c r="Q481" i="1"/>
  <c r="L481" i="1"/>
  <c r="K186" i="1"/>
  <c r="Q186" i="1"/>
  <c r="S186" i="1"/>
  <c r="K325" i="1"/>
  <c r="Q325" i="1"/>
  <c r="L325" i="1"/>
  <c r="K484" i="1"/>
  <c r="Q484" i="1"/>
  <c r="L484" i="1"/>
  <c r="K478" i="1"/>
  <c r="Q478" i="1"/>
  <c r="L478" i="1"/>
  <c r="K379" i="1"/>
  <c r="Q379" i="1"/>
  <c r="L379" i="1"/>
  <c r="K183" i="1"/>
  <c r="Q183" i="1"/>
  <c r="S183" i="1"/>
  <c r="L183" i="1"/>
  <c r="K461" i="1"/>
  <c r="L461" i="1"/>
  <c r="K288" i="1"/>
  <c r="S288" i="1"/>
  <c r="Q288" i="1"/>
  <c r="K450" i="1"/>
  <c r="Q450" i="1"/>
  <c r="K149" i="1"/>
  <c r="Q149" i="1"/>
  <c r="S149" i="1"/>
  <c r="K262" i="1"/>
  <c r="S262" i="1"/>
  <c r="L262" i="1"/>
  <c r="Q262" i="1"/>
  <c r="K256" i="1"/>
  <c r="Q256" i="1"/>
  <c r="S256" i="1"/>
  <c r="L256" i="1"/>
  <c r="K123" i="1"/>
  <c r="Q123" i="1"/>
  <c r="L123" i="1"/>
  <c r="S123" i="1"/>
  <c r="K114" i="1"/>
  <c r="S114" i="1"/>
  <c r="Q114" i="1"/>
  <c r="L114" i="1"/>
  <c r="K105" i="1"/>
  <c r="Q105" i="1"/>
  <c r="S105" i="1"/>
  <c r="K337" i="1"/>
  <c r="Q337" i="1"/>
  <c r="L337" i="1"/>
  <c r="K229" i="1"/>
  <c r="Q229" i="1"/>
  <c r="K86" i="1"/>
  <c r="Q86" i="1"/>
  <c r="S86" i="1"/>
  <c r="L86" i="1"/>
  <c r="K62" i="1"/>
  <c r="Q62" i="1"/>
  <c r="K46" i="1"/>
  <c r="Q46" i="1"/>
  <c r="S46" i="1"/>
  <c r="K22" i="1"/>
  <c r="Q22" i="1"/>
  <c r="L22" i="1"/>
  <c r="K5" i="1"/>
  <c r="S5" i="1"/>
  <c r="Q5" i="1"/>
  <c r="L5" i="1"/>
  <c r="L62" i="1"/>
  <c r="L18" i="1"/>
  <c r="L376" i="1"/>
  <c r="L324" i="1"/>
  <c r="L288" i="1"/>
  <c r="L156" i="1"/>
  <c r="L46" i="1"/>
  <c r="Q314" i="1"/>
  <c r="S376" i="1"/>
  <c r="S248" i="1"/>
  <c r="K399" i="1"/>
  <c r="S399" i="1"/>
  <c r="L399" i="1"/>
  <c r="K395" i="1"/>
  <c r="L395" i="1"/>
  <c r="K392" i="1"/>
  <c r="S392" i="1"/>
  <c r="Q392" i="1"/>
  <c r="K387" i="1"/>
  <c r="Q387" i="1"/>
  <c r="K200" i="1"/>
  <c r="Q200" i="1"/>
  <c r="S200" i="1"/>
  <c r="K479" i="1"/>
  <c r="Q479" i="1"/>
  <c r="S479" i="1"/>
  <c r="K312" i="1"/>
  <c r="Q312" i="1"/>
  <c r="K190" i="1"/>
  <c r="S190" i="1"/>
  <c r="Q190" i="1"/>
  <c r="K308" i="1"/>
  <c r="S308" i="1"/>
  <c r="Q308" i="1"/>
  <c r="L308" i="1"/>
  <c r="Q305" i="1"/>
  <c r="K305" i="1"/>
  <c r="K375" i="1"/>
  <c r="S375" i="1"/>
  <c r="L375" i="1"/>
  <c r="Q375" i="1"/>
  <c r="K300" i="1"/>
  <c r="Q300" i="1"/>
  <c r="K465" i="1"/>
  <c r="L465" i="1"/>
  <c r="K372" i="1"/>
  <c r="S372" i="1"/>
  <c r="Q372" i="1"/>
  <c r="L372" i="1"/>
  <c r="K293" i="1"/>
  <c r="Q293" i="1"/>
  <c r="K459" i="1"/>
  <c r="Q459" i="1"/>
  <c r="K170" i="1"/>
  <c r="S170" i="1"/>
  <c r="Q170" i="1"/>
  <c r="L170" i="1"/>
  <c r="K454" i="1"/>
  <c r="Q454" i="1"/>
  <c r="L454" i="1"/>
  <c r="K285" i="1"/>
  <c r="Q285" i="1"/>
  <c r="L285" i="1"/>
  <c r="K452" i="1"/>
  <c r="S452" i="1"/>
  <c r="Q452" i="1"/>
  <c r="K159" i="1"/>
  <c r="Q159" i="1"/>
  <c r="L159" i="1"/>
  <c r="S159" i="1"/>
  <c r="K155" i="1"/>
  <c r="Q155" i="1"/>
  <c r="K275" i="1"/>
  <c r="Q275" i="1"/>
  <c r="K272" i="1"/>
  <c r="S272" i="1"/>
  <c r="Q272" i="1"/>
  <c r="L272" i="1"/>
  <c r="K268" i="1"/>
  <c r="Q268" i="1"/>
  <c r="K266" i="1"/>
  <c r="Q266" i="1"/>
  <c r="K143" i="1"/>
  <c r="Q143" i="1"/>
  <c r="S143" i="1"/>
  <c r="L143" i="1"/>
  <c r="K139" i="1"/>
  <c r="Q139" i="1"/>
  <c r="L139" i="1"/>
  <c r="K439" i="1"/>
  <c r="Q439" i="1"/>
  <c r="S439" i="1"/>
  <c r="K133" i="1"/>
  <c r="S133" i="1"/>
  <c r="Q133" i="1"/>
  <c r="L133" i="1"/>
  <c r="K434" i="1"/>
  <c r="Q434" i="1"/>
  <c r="K126" i="1"/>
  <c r="Q126" i="1"/>
  <c r="K250" i="1"/>
  <c r="Q250" i="1"/>
  <c r="S250" i="1"/>
  <c r="K428" i="1"/>
  <c r="K116" i="1"/>
  <c r="Q116" i="1"/>
  <c r="S116" i="1"/>
  <c r="L116" i="1"/>
  <c r="K424" i="1"/>
  <c r="Q424" i="1"/>
  <c r="S424" i="1"/>
  <c r="K346" i="1"/>
  <c r="Q346" i="1"/>
  <c r="S346" i="1"/>
  <c r="K110" i="1"/>
  <c r="S110" i="1"/>
  <c r="Q110" i="1"/>
  <c r="K342" i="1"/>
  <c r="Q342" i="1"/>
  <c r="S342" i="1"/>
  <c r="K239" i="1"/>
  <c r="Q239" i="1"/>
  <c r="S239" i="1"/>
  <c r="L239" i="1"/>
  <c r="K413" i="1"/>
  <c r="L413" i="1"/>
  <c r="K409" i="1"/>
  <c r="Q409" i="1"/>
  <c r="L409" i="1"/>
  <c r="K96" i="1"/>
  <c r="K232" i="1"/>
  <c r="Q232" i="1"/>
  <c r="S232" i="1"/>
  <c r="K93" i="1"/>
  <c r="Q93" i="1"/>
  <c r="L93" i="1"/>
  <c r="K333" i="1"/>
  <c r="Q333" i="1"/>
  <c r="K223" i="1"/>
  <c r="Q223" i="1"/>
  <c r="S223" i="1"/>
  <c r="L223" i="1"/>
  <c r="K88" i="1"/>
  <c r="Q88" i="1"/>
  <c r="L88" i="1"/>
  <c r="K80" i="1"/>
  <c r="Q80" i="1"/>
  <c r="L80" i="1"/>
  <c r="K72" i="1"/>
  <c r="Q72" i="1"/>
  <c r="K64" i="1"/>
  <c r="Q64" i="1"/>
  <c r="K56" i="1"/>
  <c r="Q56" i="1"/>
  <c r="K48" i="1"/>
  <c r="Q48" i="1"/>
  <c r="L48" i="1"/>
  <c r="K40" i="1"/>
  <c r="Q40" i="1"/>
  <c r="K32" i="1"/>
  <c r="Q32" i="1"/>
  <c r="K24" i="1"/>
  <c r="Q24" i="1"/>
  <c r="L24" i="1"/>
  <c r="K16" i="1"/>
  <c r="Q16" i="1"/>
  <c r="L16" i="1"/>
  <c r="K8" i="1"/>
  <c r="Q8" i="1"/>
  <c r="L439" i="1"/>
  <c r="L424" i="1"/>
  <c r="L394" i="1"/>
  <c r="L219" i="1"/>
  <c r="L190" i="1"/>
  <c r="K397" i="1"/>
  <c r="Q397" i="1"/>
  <c r="K213" i="1"/>
  <c r="K319" i="1"/>
  <c r="S319" i="1"/>
  <c r="Q319" i="1"/>
  <c r="L319" i="1"/>
  <c r="K483" i="1"/>
  <c r="Q483" i="1"/>
  <c r="L483" i="1"/>
  <c r="K329" i="1"/>
  <c r="Q329" i="1"/>
  <c r="S329" i="1"/>
  <c r="K328" i="1"/>
  <c r="S328" i="1"/>
  <c r="Q328" i="1"/>
  <c r="K492" i="1"/>
  <c r="S492" i="1"/>
  <c r="L492" i="1"/>
  <c r="K323" i="1"/>
  <c r="Q323" i="1"/>
  <c r="K210" i="1"/>
  <c r="Q210" i="1"/>
  <c r="S210" i="1"/>
  <c r="K208" i="1"/>
  <c r="S208" i="1"/>
  <c r="Q208" i="1"/>
  <c r="L208" i="1"/>
  <c r="K206" i="1"/>
  <c r="Q206" i="1"/>
  <c r="L206" i="1"/>
  <c r="K385" i="1"/>
  <c r="Q385" i="1"/>
  <c r="K199" i="1"/>
  <c r="Q199" i="1"/>
  <c r="S199" i="1"/>
  <c r="L199" i="1"/>
  <c r="K194" i="1"/>
  <c r="Q194" i="1"/>
  <c r="L194" i="1"/>
  <c r="K193" i="1"/>
  <c r="Q193" i="1"/>
  <c r="K381" i="1"/>
  <c r="Q381" i="1"/>
  <c r="L381" i="1"/>
  <c r="K472" i="1"/>
  <c r="Q472" i="1"/>
  <c r="L472" i="1"/>
  <c r="K304" i="1"/>
  <c r="S304" i="1"/>
  <c r="Q304" i="1"/>
  <c r="L304" i="1"/>
  <c r="K302" i="1"/>
  <c r="Q302" i="1"/>
  <c r="K299" i="1"/>
  <c r="Q299" i="1"/>
  <c r="L299" i="1"/>
  <c r="K180" i="1"/>
  <c r="S180" i="1"/>
  <c r="Q180" i="1"/>
  <c r="L180" i="1"/>
  <c r="K296" i="1"/>
  <c r="Q296" i="1"/>
  <c r="S296" i="1"/>
  <c r="K175" i="1"/>
  <c r="Q175" i="1"/>
  <c r="S175" i="1"/>
  <c r="L175" i="1"/>
  <c r="K173" i="1"/>
  <c r="Q173" i="1"/>
  <c r="K457" i="1"/>
  <c r="S457" i="1"/>
  <c r="Q457" i="1"/>
  <c r="K366" i="1"/>
  <c r="Q366" i="1"/>
  <c r="K164" i="1"/>
  <c r="S164" i="1"/>
  <c r="K162" i="1"/>
  <c r="Q162" i="1"/>
  <c r="L162" i="1"/>
  <c r="K278" i="1"/>
  <c r="Q278" i="1"/>
  <c r="S278" i="1"/>
  <c r="K154" i="1"/>
  <c r="K274" i="1"/>
  <c r="S274" i="1"/>
  <c r="Q274" i="1"/>
  <c r="K271" i="1"/>
  <c r="S271" i="1"/>
  <c r="Q271" i="1"/>
  <c r="L271" i="1"/>
  <c r="K267" i="1"/>
  <c r="Q267" i="1"/>
  <c r="L267" i="1"/>
  <c r="K265" i="1"/>
  <c r="Q265" i="1"/>
  <c r="S265" i="1"/>
  <c r="K356" i="1"/>
  <c r="K440" i="1"/>
  <c r="Q440" i="1"/>
  <c r="L440" i="1"/>
  <c r="K136" i="1"/>
  <c r="Q136" i="1"/>
  <c r="K257" i="1"/>
  <c r="Q257" i="1"/>
  <c r="K131" i="1"/>
  <c r="Q131" i="1"/>
  <c r="S131" i="1"/>
  <c r="K432" i="1"/>
  <c r="S432" i="1"/>
  <c r="Q432" i="1"/>
  <c r="L432" i="1"/>
  <c r="K124" i="1"/>
  <c r="Q124" i="1"/>
  <c r="S124" i="1"/>
  <c r="L124" i="1"/>
  <c r="K120" i="1"/>
  <c r="Q120" i="1"/>
  <c r="K115" i="1"/>
  <c r="Q115" i="1"/>
  <c r="L115" i="1"/>
  <c r="K423" i="1"/>
  <c r="S423" i="1"/>
  <c r="Q423" i="1"/>
  <c r="L423" i="1"/>
  <c r="K245" i="1"/>
  <c r="Q245" i="1"/>
  <c r="K109" i="1"/>
  <c r="Q109" i="1"/>
  <c r="K241" i="1"/>
  <c r="K238" i="1"/>
  <c r="Q238" i="1"/>
  <c r="K101" i="1"/>
  <c r="S101" i="1"/>
  <c r="Q101" i="1"/>
  <c r="K99" i="1"/>
  <c r="Q99" i="1"/>
  <c r="K236" i="1"/>
  <c r="Q236" i="1"/>
  <c r="K335" i="1"/>
  <c r="S335" i="1"/>
  <c r="L335" i="1"/>
  <c r="K230" i="1"/>
  <c r="Q230" i="1"/>
  <c r="S230" i="1"/>
  <c r="L230" i="1"/>
  <c r="K226" i="1"/>
  <c r="Q226" i="1"/>
  <c r="L226" i="1"/>
  <c r="K222" i="1"/>
  <c r="K87" i="1"/>
  <c r="Q87" i="1"/>
  <c r="S87" i="1"/>
  <c r="L87" i="1"/>
  <c r="K79" i="1"/>
  <c r="S79" i="1"/>
  <c r="L79" i="1"/>
  <c r="Q79" i="1"/>
  <c r="K71" i="1"/>
  <c r="Q71" i="1"/>
  <c r="S71" i="1"/>
  <c r="L71" i="1"/>
  <c r="K63" i="1"/>
  <c r="S63" i="1"/>
  <c r="L63" i="1"/>
  <c r="K55" i="1"/>
  <c r="Q55" i="1"/>
  <c r="S55" i="1"/>
  <c r="L55" i="1"/>
  <c r="K47" i="1"/>
  <c r="Q47" i="1"/>
  <c r="L47" i="1"/>
  <c r="K39" i="1"/>
  <c r="Q39" i="1"/>
  <c r="L39" i="1"/>
  <c r="S39" i="1"/>
  <c r="K31" i="1"/>
  <c r="Q31" i="1"/>
  <c r="S31" i="1"/>
  <c r="L31" i="1"/>
  <c r="K23" i="1"/>
  <c r="S23" i="1"/>
  <c r="L23" i="1"/>
  <c r="K15" i="1"/>
  <c r="S15" i="1"/>
  <c r="Q15" i="1"/>
  <c r="L15" i="1"/>
  <c r="K7" i="1"/>
  <c r="S7" i="1"/>
  <c r="Q7" i="1"/>
  <c r="L7" i="1"/>
  <c r="L452" i="1"/>
  <c r="L333" i="1"/>
  <c r="L305" i="1"/>
  <c r="L275" i="1"/>
  <c r="L232" i="1"/>
  <c r="L173" i="1"/>
  <c r="L72" i="1"/>
  <c r="L56" i="1"/>
  <c r="Q164" i="1"/>
  <c r="K497" i="1"/>
  <c r="L497" i="1"/>
  <c r="K214" i="1"/>
  <c r="S214" i="1"/>
  <c r="K488" i="1"/>
  <c r="Q488" i="1"/>
  <c r="S488" i="1"/>
  <c r="L488" i="1"/>
  <c r="K386" i="1"/>
  <c r="Q386" i="1"/>
  <c r="L386" i="1"/>
  <c r="K477" i="1"/>
  <c r="K189" i="1"/>
  <c r="Q189" i="1"/>
  <c r="L189" i="1"/>
  <c r="K377" i="1"/>
  <c r="Q377" i="1"/>
  <c r="L377" i="1"/>
  <c r="S377" i="1"/>
  <c r="K182" i="1"/>
  <c r="S182" i="1"/>
  <c r="Q182" i="1"/>
  <c r="K295" i="1"/>
  <c r="S295" i="1"/>
  <c r="Q295" i="1"/>
  <c r="L295" i="1"/>
  <c r="K368" i="1"/>
  <c r="S368" i="1"/>
  <c r="Q368" i="1"/>
  <c r="L368" i="1"/>
  <c r="K169" i="1"/>
  <c r="S169" i="1"/>
  <c r="Q169" i="1"/>
  <c r="K166" i="1"/>
  <c r="Q166" i="1"/>
  <c r="S166" i="1"/>
  <c r="L166" i="1"/>
  <c r="K161" i="1"/>
  <c r="Q161" i="1"/>
  <c r="S161" i="1"/>
  <c r="L161" i="1"/>
  <c r="K449" i="1"/>
  <c r="Q449" i="1"/>
  <c r="K448" i="1"/>
  <c r="S448" i="1"/>
  <c r="Q448" i="1"/>
  <c r="L448" i="1"/>
  <c r="K273" i="1"/>
  <c r="Q273" i="1"/>
  <c r="K148" i="1"/>
  <c r="Q148" i="1"/>
  <c r="L148" i="1"/>
  <c r="K444" i="1"/>
  <c r="S444" i="1"/>
  <c r="Q444" i="1"/>
  <c r="K264" i="1"/>
  <c r="S264" i="1"/>
  <c r="K142" i="1"/>
  <c r="S142" i="1"/>
  <c r="Q142" i="1"/>
  <c r="L142" i="1"/>
  <c r="K260" i="1"/>
  <c r="S260" i="1"/>
  <c r="Q260" i="1"/>
  <c r="K437" i="1"/>
  <c r="Q437" i="1"/>
  <c r="L437" i="1"/>
  <c r="K435" i="1"/>
  <c r="Q435" i="1"/>
  <c r="K129" i="1"/>
  <c r="K252" i="1"/>
  <c r="Q252" i="1"/>
  <c r="L252" i="1"/>
  <c r="K249" i="1"/>
  <c r="Q249" i="1"/>
  <c r="L249" i="1"/>
  <c r="K350" i="1"/>
  <c r="Q350" i="1"/>
  <c r="K349" i="1"/>
  <c r="Q349" i="1"/>
  <c r="L349" i="1"/>
  <c r="K347" i="1"/>
  <c r="Q347" i="1"/>
  <c r="K111" i="1"/>
  <c r="Q111" i="1"/>
  <c r="L111" i="1"/>
  <c r="K419" i="1"/>
  <c r="Q419" i="1"/>
  <c r="K341" i="1"/>
  <c r="Q341" i="1"/>
  <c r="K416" i="1"/>
  <c r="S416" i="1"/>
  <c r="Q416" i="1"/>
  <c r="K339" i="1"/>
  <c r="Q339" i="1"/>
  <c r="K98" i="1"/>
  <c r="Q98" i="1"/>
  <c r="L98" i="1"/>
  <c r="K235" i="1"/>
  <c r="Q235" i="1"/>
  <c r="L235" i="1"/>
  <c r="K231" i="1"/>
  <c r="Q231" i="1"/>
  <c r="S231" i="1"/>
  <c r="L231" i="1"/>
  <c r="K228" i="1"/>
  <c r="Q228" i="1"/>
  <c r="K225" i="1"/>
  <c r="Q225" i="1"/>
  <c r="L225" i="1"/>
  <c r="K331" i="1"/>
  <c r="Q331" i="1"/>
  <c r="L331" i="1"/>
  <c r="K85" i="1"/>
  <c r="S85" i="1"/>
  <c r="Q85" i="1"/>
  <c r="K77" i="1"/>
  <c r="Q77" i="1"/>
  <c r="S77" i="1"/>
  <c r="K69" i="1"/>
  <c r="Q69" i="1"/>
  <c r="S69" i="1"/>
  <c r="L69" i="1"/>
  <c r="K61" i="1"/>
  <c r="Q61" i="1"/>
  <c r="S61" i="1"/>
  <c r="L61" i="1"/>
  <c r="K53" i="1"/>
  <c r="S53" i="1"/>
  <c r="Q53" i="1"/>
  <c r="K45" i="1"/>
  <c r="Q45" i="1"/>
  <c r="K37" i="1"/>
  <c r="S37" i="1"/>
  <c r="Q37" i="1"/>
  <c r="K29" i="1"/>
  <c r="Q29" i="1"/>
  <c r="L29" i="1"/>
  <c r="K21" i="1"/>
  <c r="Q21" i="1"/>
  <c r="S21" i="1"/>
  <c r="K13" i="1"/>
  <c r="Q13" i="1"/>
  <c r="S13" i="1"/>
  <c r="K6" i="1"/>
  <c r="S6" i="1"/>
  <c r="Q6" i="1"/>
  <c r="L6" i="1"/>
  <c r="L477" i="1"/>
  <c r="L449" i="1"/>
  <c r="L434" i="1"/>
  <c r="L419" i="1"/>
  <c r="L346" i="1"/>
  <c r="L273" i="1"/>
  <c r="L257" i="1"/>
  <c r="L228" i="1"/>
  <c r="L213" i="1"/>
  <c r="L200" i="1"/>
  <c r="L169" i="1"/>
  <c r="L155" i="1"/>
  <c r="L126" i="1"/>
  <c r="L110" i="1"/>
  <c r="L96" i="1"/>
  <c r="L53" i="1"/>
  <c r="L37" i="1"/>
  <c r="Q492" i="1"/>
  <c r="Q428" i="1"/>
  <c r="Q356" i="1"/>
  <c r="Q154" i="1"/>
  <c r="Q23" i="1"/>
  <c r="K494" i="1"/>
  <c r="Q494" i="1"/>
  <c r="K490" i="1"/>
  <c r="S490" i="1"/>
  <c r="Q490" i="1"/>
  <c r="K207" i="1"/>
  <c r="Q207" i="1"/>
  <c r="S207" i="1"/>
  <c r="L207" i="1"/>
  <c r="K203" i="1"/>
  <c r="Q203" i="1"/>
  <c r="L203" i="1"/>
  <c r="K198" i="1"/>
  <c r="Q198" i="1"/>
  <c r="L198" i="1"/>
  <c r="K311" i="1"/>
  <c r="Q311" i="1"/>
  <c r="L311" i="1"/>
  <c r="K471" i="1"/>
  <c r="S471" i="1"/>
  <c r="Q471" i="1"/>
  <c r="K185" i="1"/>
  <c r="L185" i="1"/>
  <c r="K464" i="1"/>
  <c r="S464" i="1"/>
  <c r="Q464" i="1"/>
  <c r="L464" i="1"/>
  <c r="K369" i="1"/>
  <c r="Q369" i="1"/>
  <c r="K284" i="1"/>
  <c r="Q284" i="1"/>
  <c r="S284" i="1"/>
  <c r="E505" i="1"/>
  <c r="E507" i="1" s="1"/>
  <c r="E535" i="1"/>
  <c r="E536" i="1" s="1"/>
  <c r="K216" i="1"/>
  <c r="Q216" i="1"/>
  <c r="L216" i="1"/>
  <c r="K396" i="1"/>
  <c r="Q396" i="1"/>
  <c r="K491" i="1"/>
  <c r="Q491" i="1"/>
  <c r="L491" i="1"/>
  <c r="K322" i="1"/>
  <c r="Q322" i="1"/>
  <c r="L322" i="1"/>
  <c r="K487" i="1"/>
  <c r="Q487" i="1"/>
  <c r="L487" i="1"/>
  <c r="K388" i="1"/>
  <c r="Q388" i="1"/>
  <c r="K317" i="1"/>
  <c r="Q317" i="1"/>
  <c r="L317" i="1"/>
  <c r="K202" i="1"/>
  <c r="Q202" i="1"/>
  <c r="K197" i="1"/>
  <c r="L197" i="1"/>
  <c r="Q197" i="1"/>
  <c r="K384" i="1"/>
  <c r="S384" i="1"/>
  <c r="Q384" i="1"/>
  <c r="K192" i="1"/>
  <c r="S192" i="1"/>
  <c r="Q192" i="1"/>
  <c r="K309" i="1"/>
  <c r="Q309" i="1"/>
  <c r="K378" i="1"/>
  <c r="Q378" i="1"/>
  <c r="S378" i="1"/>
  <c r="K303" i="1"/>
  <c r="Q303" i="1"/>
  <c r="S303" i="1"/>
  <c r="L303" i="1"/>
  <c r="K468" i="1"/>
  <c r="S468" i="1"/>
  <c r="Q468" i="1"/>
  <c r="K181" i="1"/>
  <c r="Q181" i="1"/>
  <c r="K463" i="1"/>
  <c r="Q463" i="1"/>
  <c r="S463" i="1"/>
  <c r="L463" i="1"/>
  <c r="K370" i="1"/>
  <c r="S370" i="1"/>
  <c r="Q370" i="1"/>
  <c r="K292" i="1"/>
  <c r="Q292" i="1"/>
  <c r="S292" i="1"/>
  <c r="K290" i="1"/>
  <c r="Q290" i="1"/>
  <c r="L290" i="1"/>
  <c r="K456" i="1"/>
  <c r="S456" i="1"/>
  <c r="Q456" i="1"/>
  <c r="L456" i="1"/>
  <c r="K287" i="1"/>
  <c r="Q287" i="1"/>
  <c r="S287" i="1"/>
  <c r="L287" i="1"/>
  <c r="K283" i="1"/>
  <c r="Q283" i="1"/>
  <c r="K280" i="1"/>
  <c r="Q280" i="1"/>
  <c r="L280" i="1"/>
  <c r="K158" i="1"/>
  <c r="S158" i="1"/>
  <c r="K152" i="1"/>
  <c r="Q152" i="1"/>
  <c r="L152" i="1"/>
  <c r="K447" i="1"/>
  <c r="S447" i="1"/>
  <c r="Q447" i="1"/>
  <c r="K270" i="1"/>
  <c r="L270" i="1"/>
  <c r="K360" i="1"/>
  <c r="Q360" i="1"/>
  <c r="S360" i="1"/>
  <c r="K357" i="1"/>
  <c r="K141" i="1"/>
  <c r="S141" i="1"/>
  <c r="Q141" i="1"/>
  <c r="K259" i="1"/>
  <c r="Q259" i="1"/>
  <c r="K135" i="1"/>
  <c r="Q135" i="1"/>
  <c r="S135" i="1"/>
  <c r="L135" i="1"/>
  <c r="K255" i="1"/>
  <c r="Q255" i="1"/>
  <c r="S255" i="1"/>
  <c r="L255" i="1"/>
  <c r="K128" i="1"/>
  <c r="Q128" i="1"/>
  <c r="K125" i="1"/>
  <c r="S125" i="1"/>
  <c r="Q125" i="1"/>
  <c r="L125" i="1"/>
  <c r="K430" i="1"/>
  <c r="Q430" i="1"/>
  <c r="K119" i="1"/>
  <c r="S119" i="1"/>
  <c r="Q119" i="1"/>
  <c r="L119" i="1"/>
  <c r="K247" i="1"/>
  <c r="Q247" i="1"/>
  <c r="L247" i="1"/>
  <c r="K113" i="1"/>
  <c r="Q113" i="1"/>
  <c r="K344" i="1"/>
  <c r="L344" i="1"/>
  <c r="Q344" i="1"/>
  <c r="K108" i="1"/>
  <c r="S108" i="1"/>
  <c r="Q108" i="1"/>
  <c r="K418" i="1"/>
  <c r="Q418" i="1"/>
  <c r="L418" i="1"/>
  <c r="K415" i="1"/>
  <c r="S415" i="1"/>
  <c r="Q415" i="1"/>
  <c r="L415" i="1"/>
  <c r="K411" i="1"/>
  <c r="Q411" i="1"/>
  <c r="K97" i="1"/>
  <c r="Q97" i="1"/>
  <c r="L97" i="1"/>
  <c r="S97" i="1"/>
  <c r="K234" i="1"/>
  <c r="S234" i="1"/>
  <c r="Q234" i="1"/>
  <c r="L234" i="1"/>
  <c r="K334" i="1"/>
  <c r="Q334" i="1"/>
  <c r="L334" i="1"/>
  <c r="K227" i="1"/>
  <c r="Q227" i="1"/>
  <c r="K401" i="1"/>
  <c r="Q401" i="1"/>
  <c r="K220" i="1"/>
  <c r="Q220" i="1"/>
  <c r="K84" i="1"/>
  <c r="Q84" i="1"/>
  <c r="L84" i="1"/>
  <c r="K76" i="1"/>
  <c r="Q76" i="1"/>
  <c r="S76" i="1"/>
  <c r="K68" i="1"/>
  <c r="Q68" i="1"/>
  <c r="S68" i="1"/>
  <c r="K60" i="1"/>
  <c r="Q60" i="1"/>
  <c r="L60" i="1"/>
  <c r="K52" i="1"/>
  <c r="S52" i="1"/>
  <c r="Q52" i="1"/>
  <c r="L52" i="1"/>
  <c r="K44" i="1"/>
  <c r="Q44" i="1"/>
  <c r="K36" i="1"/>
  <c r="K28" i="1"/>
  <c r="Q28" i="1"/>
  <c r="K20" i="1"/>
  <c r="Q20" i="1"/>
  <c r="L20" i="1"/>
  <c r="K12" i="1"/>
  <c r="Q12" i="1"/>
  <c r="S12" i="1"/>
  <c r="L490" i="1"/>
  <c r="L447" i="1"/>
  <c r="L430" i="1"/>
  <c r="L416" i="1"/>
  <c r="L387" i="1"/>
  <c r="L357" i="1"/>
  <c r="L342" i="1"/>
  <c r="L329" i="1"/>
  <c r="L300" i="1"/>
  <c r="L284" i="1"/>
  <c r="L241" i="1"/>
  <c r="L227" i="1"/>
  <c r="L182" i="1"/>
  <c r="L154" i="1"/>
  <c r="L109" i="1"/>
  <c r="L36" i="1"/>
  <c r="L21" i="1"/>
  <c r="L8" i="1"/>
  <c r="Q477" i="1"/>
  <c r="Q413" i="1"/>
  <c r="Q335" i="1"/>
  <c r="Q241" i="1"/>
  <c r="Q129" i="1"/>
  <c r="S266" i="1"/>
  <c r="S60" i="1"/>
  <c r="F531" i="1"/>
  <c r="F505" i="1"/>
  <c r="F507" i="1" s="1"/>
  <c r="F535" i="1"/>
  <c r="F536" i="1" s="1"/>
  <c r="K398" i="1"/>
  <c r="Q398" i="1"/>
  <c r="L398" i="1"/>
  <c r="K215" i="1"/>
  <c r="S215" i="1"/>
  <c r="Q215" i="1"/>
  <c r="L215" i="1"/>
  <c r="K394" i="1"/>
  <c r="S394" i="1"/>
  <c r="K211" i="1"/>
  <c r="Q211" i="1"/>
  <c r="K209" i="1"/>
  <c r="Q209" i="1"/>
  <c r="K486" i="1"/>
  <c r="Q486" i="1"/>
  <c r="S486" i="1"/>
  <c r="K316" i="1"/>
  <c r="Q316" i="1"/>
  <c r="S316" i="1"/>
  <c r="L316" i="1"/>
  <c r="K201" i="1"/>
  <c r="Q201" i="1"/>
  <c r="S201" i="1"/>
  <c r="K196" i="1"/>
  <c r="S196" i="1"/>
  <c r="Q196" i="1"/>
  <c r="K476" i="1"/>
  <c r="S476" i="1"/>
  <c r="Q476" i="1"/>
  <c r="K475" i="1"/>
  <c r="Q475" i="1"/>
  <c r="K188" i="1"/>
  <c r="Q188" i="1"/>
  <c r="L188" i="1"/>
  <c r="K307" i="1"/>
  <c r="Q307" i="1"/>
  <c r="L307" i="1"/>
  <c r="K187" i="1"/>
  <c r="Q187" i="1"/>
  <c r="K184" i="1"/>
  <c r="Q184" i="1"/>
  <c r="K466" i="1"/>
  <c r="S466" i="1"/>
  <c r="Q466" i="1"/>
  <c r="K179" i="1"/>
  <c r="Q179" i="1"/>
  <c r="L179" i="1"/>
  <c r="K294" i="1"/>
  <c r="Q294" i="1"/>
  <c r="S294" i="1"/>
  <c r="L294" i="1"/>
  <c r="K174" i="1"/>
  <c r="Q174" i="1"/>
  <c r="K289" i="1"/>
  <c r="S289" i="1"/>
  <c r="L289" i="1"/>
  <c r="K168" i="1"/>
  <c r="Q168" i="1"/>
  <c r="S168" i="1"/>
  <c r="K165" i="1"/>
  <c r="Q165" i="1"/>
  <c r="K282" i="1"/>
  <c r="Q282" i="1"/>
  <c r="K451" i="1"/>
  <c r="Q451" i="1"/>
  <c r="L451" i="1"/>
  <c r="K277" i="1"/>
  <c r="Q277" i="1"/>
  <c r="K363" i="1"/>
  <c r="L363" i="1"/>
  <c r="K150" i="1"/>
  <c r="Q150" i="1"/>
  <c r="K445" i="1"/>
  <c r="L445" i="1"/>
  <c r="K145" i="1"/>
  <c r="Q145" i="1"/>
  <c r="K263" i="1"/>
  <c r="Q263" i="1"/>
  <c r="S263" i="1"/>
  <c r="L263" i="1"/>
  <c r="K261" i="1"/>
  <c r="Q261" i="1"/>
  <c r="L261" i="1"/>
  <c r="K138" i="1"/>
  <c r="S138" i="1"/>
  <c r="Q138" i="1"/>
  <c r="K354" i="1"/>
  <c r="Q354" i="1"/>
  <c r="L354" i="1"/>
  <c r="K254" i="1"/>
  <c r="S254" i="1"/>
  <c r="Q254" i="1"/>
  <c r="K353" i="1"/>
  <c r="Q353" i="1"/>
  <c r="S353" i="1"/>
  <c r="L353" i="1"/>
  <c r="K431" i="1"/>
  <c r="S431" i="1"/>
  <c r="Q431" i="1"/>
  <c r="L431" i="1"/>
  <c r="K122" i="1"/>
  <c r="Q122" i="1"/>
  <c r="S122" i="1"/>
  <c r="K426" i="1"/>
  <c r="Q426" i="1"/>
  <c r="S426" i="1"/>
  <c r="L426" i="1"/>
  <c r="K348" i="1"/>
  <c r="Q348" i="1"/>
  <c r="S348" i="1"/>
  <c r="K422" i="1"/>
  <c r="Q422" i="1"/>
  <c r="L422" i="1"/>
  <c r="K420" i="1"/>
  <c r="S420" i="1"/>
  <c r="Q420" i="1"/>
  <c r="K107" i="1"/>
  <c r="Q107" i="1"/>
  <c r="S107" i="1"/>
  <c r="L107" i="1"/>
  <c r="K240" i="1"/>
  <c r="S240" i="1"/>
  <c r="Q240" i="1"/>
  <c r="L240" i="1"/>
  <c r="K102" i="1"/>
  <c r="Q102" i="1"/>
  <c r="L102" i="1"/>
  <c r="K100" i="1"/>
  <c r="Q100" i="1"/>
  <c r="K408" i="1"/>
  <c r="Q408" i="1"/>
  <c r="L408" i="1"/>
  <c r="K233" i="1"/>
  <c r="Q233" i="1"/>
  <c r="K404" i="1"/>
  <c r="Q404" i="1"/>
  <c r="L404" i="1"/>
  <c r="K92" i="1"/>
  <c r="Q92" i="1"/>
  <c r="K332" i="1"/>
  <c r="Q332" i="1"/>
  <c r="K219" i="1"/>
  <c r="Q219" i="1"/>
  <c r="K83" i="1"/>
  <c r="Q83" i="1"/>
  <c r="K75" i="1"/>
  <c r="Q75" i="1"/>
  <c r="L75" i="1"/>
  <c r="K67" i="1"/>
  <c r="Q67" i="1"/>
  <c r="K59" i="1"/>
  <c r="S59" i="1"/>
  <c r="Q59" i="1"/>
  <c r="K51" i="1"/>
  <c r="Q51" i="1"/>
  <c r="S51" i="1"/>
  <c r="L51" i="1"/>
  <c r="K43" i="1"/>
  <c r="Q43" i="1"/>
  <c r="L43" i="1"/>
  <c r="K35" i="1"/>
  <c r="Q35" i="1"/>
  <c r="K27" i="1"/>
  <c r="Q27" i="1"/>
  <c r="K19" i="1"/>
  <c r="Q19" i="1"/>
  <c r="S19" i="1"/>
  <c r="K11" i="1"/>
  <c r="Q11" i="1"/>
  <c r="L11" i="1"/>
  <c r="L4" i="1"/>
  <c r="S4" i="1"/>
  <c r="Q4" i="1"/>
  <c r="L475" i="1"/>
  <c r="L459" i="1"/>
  <c r="L444" i="1"/>
  <c r="L401" i="1"/>
  <c r="L385" i="1"/>
  <c r="L370" i="1"/>
  <c r="L356" i="1"/>
  <c r="L341" i="1"/>
  <c r="L328" i="1"/>
  <c r="L312" i="1"/>
  <c r="L283" i="1"/>
  <c r="L268" i="1"/>
  <c r="L254" i="1"/>
  <c r="L238" i="1"/>
  <c r="L210" i="1"/>
  <c r="L181" i="1"/>
  <c r="L165" i="1"/>
  <c r="L150" i="1"/>
  <c r="L122" i="1"/>
  <c r="L108" i="1"/>
  <c r="L92" i="1"/>
  <c r="L77" i="1"/>
  <c r="L64" i="1"/>
  <c r="L35" i="1"/>
  <c r="L19" i="1"/>
  <c r="Q465" i="1"/>
  <c r="Q399" i="1"/>
  <c r="Q222" i="1"/>
  <c r="S422" i="1"/>
  <c r="S247" i="1"/>
  <c r="S458" i="1"/>
  <c r="S434" i="1"/>
  <c r="S410" i="1"/>
  <c r="S330" i="1"/>
  <c r="S306" i="1"/>
  <c r="S282" i="1"/>
  <c r="S202" i="1"/>
  <c r="S178" i="1"/>
  <c r="S154" i="1"/>
  <c r="S106" i="1"/>
  <c r="S98" i="1"/>
  <c r="S58" i="1"/>
  <c r="S50" i="1"/>
  <c r="S111" i="1"/>
  <c r="S47" i="1"/>
  <c r="K89" i="1"/>
  <c r="Q89" i="1"/>
  <c r="S99" i="1"/>
  <c r="S83" i="1"/>
  <c r="E526" i="1"/>
  <c r="S409" i="1"/>
  <c r="S345" i="1"/>
  <c r="S305" i="1"/>
  <c r="S281" i="1"/>
  <c r="S273" i="1"/>
  <c r="S249" i="1"/>
  <c r="S241" i="1"/>
  <c r="S217" i="1"/>
  <c r="S193" i="1"/>
  <c r="S153" i="1"/>
  <c r="S49" i="1"/>
  <c r="S497" i="1"/>
  <c r="S489" i="1"/>
  <c r="S481" i="1"/>
  <c r="S465" i="1"/>
  <c r="S449" i="1"/>
  <c r="S441" i="1"/>
  <c r="S433" i="1"/>
  <c r="S417" i="1"/>
  <c r="S401" i="1"/>
  <c r="S385" i="1"/>
  <c r="S369" i="1"/>
  <c r="S361" i="1"/>
  <c r="S337" i="1"/>
  <c r="S313" i="1"/>
  <c r="S257" i="1"/>
  <c r="S233" i="1"/>
  <c r="S209" i="1"/>
  <c r="S185" i="1"/>
  <c r="S145" i="1"/>
  <c r="S137" i="1"/>
  <c r="S129" i="1"/>
  <c r="S121" i="1"/>
  <c r="S113" i="1"/>
  <c r="S89" i="1"/>
  <c r="S81" i="1"/>
  <c r="S73" i="1"/>
  <c r="S65" i="1"/>
  <c r="S57" i="1"/>
  <c r="S25" i="1"/>
  <c r="S17" i="1"/>
  <c r="D535" i="1"/>
  <c r="D505" i="1"/>
  <c r="D507" i="1" s="1"/>
  <c r="S478" i="1"/>
  <c r="S454" i="1"/>
  <c r="S374" i="1"/>
  <c r="S350" i="1"/>
  <c r="S326" i="1"/>
  <c r="S246" i="1"/>
  <c r="S222" i="1"/>
  <c r="S198" i="1"/>
  <c r="S70" i="1"/>
  <c r="S62" i="1"/>
  <c r="S22" i="1"/>
  <c r="S14" i="1"/>
  <c r="S493" i="1"/>
  <c r="S485" i="1"/>
  <c r="S477" i="1"/>
  <c r="S469" i="1"/>
  <c r="S461" i="1"/>
  <c r="S453" i="1"/>
  <c r="S445" i="1"/>
  <c r="S437" i="1"/>
  <c r="S429" i="1"/>
  <c r="S421" i="1"/>
  <c r="S413" i="1"/>
  <c r="S405" i="1"/>
  <c r="S397" i="1"/>
  <c r="S389" i="1"/>
  <c r="S381" i="1"/>
  <c r="S373" i="1"/>
  <c r="S365" i="1"/>
  <c r="S357" i="1"/>
  <c r="S349" i="1"/>
  <c r="S341" i="1"/>
  <c r="S333" i="1"/>
  <c r="S325" i="1"/>
  <c r="S317" i="1"/>
  <c r="S309" i="1"/>
  <c r="S301" i="1"/>
  <c r="S293" i="1"/>
  <c r="S285" i="1"/>
  <c r="S277" i="1"/>
  <c r="S269" i="1"/>
  <c r="S261" i="1"/>
  <c r="S253" i="1"/>
  <c r="S245" i="1"/>
  <c r="S237" i="1"/>
  <c r="S229" i="1"/>
  <c r="S221" i="1"/>
  <c r="S213" i="1"/>
  <c r="S205" i="1"/>
  <c r="S197" i="1"/>
  <c r="S189" i="1"/>
  <c r="S181" i="1"/>
  <c r="S173" i="1"/>
  <c r="S165" i="1"/>
  <c r="S157" i="1"/>
  <c r="S109" i="1"/>
  <c r="S93" i="1"/>
  <c r="S45" i="1"/>
  <c r="S29" i="1"/>
  <c r="C13" i="10"/>
  <c r="C15" i="10" s="1"/>
  <c r="S268" i="1"/>
  <c r="S236" i="1"/>
  <c r="S220" i="1"/>
  <c r="S204" i="1"/>
  <c r="S188" i="1"/>
  <c r="S156" i="1"/>
  <c r="S44" i="1"/>
  <c r="S484" i="1"/>
  <c r="S428" i="1"/>
  <c r="S404" i="1"/>
  <c r="S380" i="1"/>
  <c r="S356" i="1"/>
  <c r="S300" i="1"/>
  <c r="S276" i="1"/>
  <c r="S252" i="1"/>
  <c r="S228" i="1"/>
  <c r="S172" i="1"/>
  <c r="S148" i="1"/>
  <c r="S140" i="1"/>
  <c r="S100" i="1"/>
  <c r="S92" i="1"/>
  <c r="S84" i="1"/>
  <c r="S36" i="1"/>
  <c r="S28" i="1"/>
  <c r="S20" i="1"/>
  <c r="S491" i="1"/>
  <c r="S483" i="1"/>
  <c r="S475" i="1"/>
  <c r="S467" i="1"/>
  <c r="S459" i="1"/>
  <c r="S451" i="1"/>
  <c r="S443" i="1"/>
  <c r="S435" i="1"/>
  <c r="S427" i="1"/>
  <c r="S419" i="1"/>
  <c r="S411" i="1"/>
  <c r="S403" i="1"/>
  <c r="S395" i="1"/>
  <c r="S387" i="1"/>
  <c r="S379" i="1"/>
  <c r="S371" i="1"/>
  <c r="S363" i="1"/>
  <c r="S355" i="1"/>
  <c r="S347" i="1"/>
  <c r="S339" i="1"/>
  <c r="S331" i="1"/>
  <c r="S323" i="1"/>
  <c r="S315" i="1"/>
  <c r="S307" i="1"/>
  <c r="S299" i="1"/>
  <c r="S291" i="1"/>
  <c r="S283" i="1"/>
  <c r="S275" i="1"/>
  <c r="S267" i="1"/>
  <c r="S259" i="1"/>
  <c r="S251" i="1"/>
  <c r="S243" i="1"/>
  <c r="S235" i="1"/>
  <c r="S227" i="1"/>
  <c r="S219" i="1"/>
  <c r="S211" i="1"/>
  <c r="S203" i="1"/>
  <c r="S195" i="1"/>
  <c r="S187" i="1"/>
  <c r="S179" i="1"/>
  <c r="S171" i="1"/>
  <c r="S163" i="1"/>
  <c r="S155" i="1"/>
  <c r="S147" i="1"/>
  <c r="S139" i="1"/>
  <c r="S115" i="1"/>
  <c r="S91" i="1"/>
  <c r="S75" i="1"/>
  <c r="S67" i="1"/>
  <c r="S43" i="1"/>
  <c r="S35" i="1"/>
  <c r="S27" i="1"/>
  <c r="S11" i="1"/>
  <c r="S494" i="1"/>
  <c r="S462" i="1"/>
  <c r="S430" i="1"/>
  <c r="S398" i="1"/>
  <c r="S366" i="1"/>
  <c r="S334" i="1"/>
  <c r="S302" i="1"/>
  <c r="S270" i="1"/>
  <c r="S238" i="1"/>
  <c r="S206" i="1"/>
  <c r="S174" i="1"/>
  <c r="S126" i="1"/>
  <c r="S118" i="1"/>
  <c r="S102" i="1"/>
  <c r="S78" i="1"/>
  <c r="S54" i="1"/>
  <c r="S38" i="1"/>
  <c r="S30" i="1"/>
  <c r="S482" i="1"/>
  <c r="S450" i="1"/>
  <c r="S418" i="1"/>
  <c r="S386" i="1"/>
  <c r="S354" i="1"/>
  <c r="S322" i="1"/>
  <c r="S290" i="1"/>
  <c r="S258" i="1"/>
  <c r="S226" i="1"/>
  <c r="S194" i="1"/>
  <c r="S162" i="1"/>
  <c r="S146" i="1"/>
  <c r="S130" i="1"/>
  <c r="S90" i="1"/>
  <c r="S82" i="1"/>
  <c r="S66" i="1"/>
  <c r="S42" i="1"/>
  <c r="S18" i="1"/>
  <c r="S152" i="1"/>
  <c r="S144" i="1"/>
  <c r="S136" i="1"/>
  <c r="S128" i="1"/>
  <c r="S120" i="1"/>
  <c r="S112" i="1"/>
  <c r="S104" i="1"/>
  <c r="S96" i="1"/>
  <c r="S88" i="1"/>
  <c r="S80" i="1"/>
  <c r="S72" i="1"/>
  <c r="S64" i="1"/>
  <c r="S56" i="1"/>
  <c r="S48" i="1"/>
  <c r="S40" i="1"/>
  <c r="S32" i="1"/>
  <c r="S24" i="1"/>
  <c r="S16" i="1"/>
  <c r="S8" i="1"/>
  <c r="D1034" i="12"/>
  <c r="D1035" i="12" s="1"/>
  <c r="C4" i="10" s="1"/>
  <c r="H1024" i="12"/>
  <c r="H1025" i="12" s="1"/>
  <c r="G1024" i="12"/>
  <c r="G1025" i="12" s="1"/>
  <c r="F1024" i="12"/>
  <c r="F1025" i="12" s="1"/>
  <c r="E1024" i="12"/>
  <c r="E1025" i="12" s="1"/>
  <c r="D533" i="3"/>
  <c r="G526" i="1"/>
  <c r="F526" i="1"/>
  <c r="H526" i="1"/>
  <c r="D526" i="1"/>
  <c r="J305" i="3"/>
  <c r="K305" i="3" s="1"/>
  <c r="S305" i="3"/>
  <c r="Q305" i="3"/>
  <c r="M305" i="3"/>
  <c r="J337" i="3"/>
  <c r="K337" i="3" s="1"/>
  <c r="S337" i="3"/>
  <c r="Q337" i="3"/>
  <c r="M337" i="3"/>
  <c r="J485" i="3"/>
  <c r="K485" i="3" s="1"/>
  <c r="S485" i="3"/>
  <c r="M485" i="3"/>
  <c r="Q485" i="3"/>
  <c r="J248" i="3"/>
  <c r="K248" i="3" s="1"/>
  <c r="S248" i="3"/>
  <c r="Q248" i="3"/>
  <c r="M248" i="3"/>
  <c r="J406" i="3"/>
  <c r="K406" i="3" s="1"/>
  <c r="S406" i="3"/>
  <c r="Q406" i="3"/>
  <c r="M406" i="3"/>
  <c r="J205" i="3"/>
  <c r="M205" i="3"/>
  <c r="Q205" i="3"/>
  <c r="S205" i="3"/>
  <c r="K205" i="3"/>
  <c r="J342" i="3"/>
  <c r="K342" i="3" s="1"/>
  <c r="Q342" i="3"/>
  <c r="M342" i="3"/>
  <c r="S342" i="3"/>
  <c r="J169" i="3"/>
  <c r="K169" i="3" s="1"/>
  <c r="S169" i="3"/>
  <c r="Q169" i="3"/>
  <c r="M169" i="3"/>
  <c r="J501" i="3"/>
  <c r="K501" i="3" s="1"/>
  <c r="M501" i="3"/>
  <c r="Q501" i="3"/>
  <c r="S501" i="3"/>
  <c r="H527" i="3"/>
  <c r="J348" i="3"/>
  <c r="K348" i="3" s="1"/>
  <c r="S348" i="3"/>
  <c r="Q348" i="3"/>
  <c r="M348" i="3"/>
  <c r="J499" i="3"/>
  <c r="S499" i="3"/>
  <c r="Q499" i="3"/>
  <c r="M499" i="3"/>
  <c r="K499" i="3"/>
  <c r="J495" i="3"/>
  <c r="K495" i="3" s="1"/>
  <c r="Q495" i="3"/>
  <c r="M495" i="3"/>
  <c r="J294" i="3"/>
  <c r="Q294" i="3"/>
  <c r="S294" i="3"/>
  <c r="M294" i="3"/>
  <c r="K294" i="3"/>
  <c r="J467" i="3"/>
  <c r="K467" i="3" s="1"/>
  <c r="S467" i="3"/>
  <c r="Q467" i="3"/>
  <c r="M467" i="3"/>
  <c r="J281" i="3"/>
  <c r="K281" i="3" s="1"/>
  <c r="S281" i="3"/>
  <c r="Q281" i="3"/>
  <c r="M281" i="3"/>
  <c r="J276" i="3"/>
  <c r="K276" i="3" s="1"/>
  <c r="S276" i="3"/>
  <c r="Q276" i="3"/>
  <c r="M276" i="3"/>
  <c r="J483" i="3"/>
  <c r="K483" i="3" s="1"/>
  <c r="S483" i="3"/>
  <c r="Q483" i="3"/>
  <c r="M483" i="3"/>
  <c r="J258" i="3"/>
  <c r="S258" i="3"/>
  <c r="Q258" i="3"/>
  <c r="M258" i="3"/>
  <c r="K258" i="3"/>
  <c r="J329" i="3"/>
  <c r="S329" i="3"/>
  <c r="Q329" i="3"/>
  <c r="K329" i="3"/>
  <c r="J326" i="3"/>
  <c r="S326" i="3"/>
  <c r="Q326" i="3"/>
  <c r="K326" i="3"/>
  <c r="M326" i="3"/>
  <c r="J411" i="3"/>
  <c r="K411" i="3" s="1"/>
  <c r="S411" i="3"/>
  <c r="Q411" i="3"/>
  <c r="M411" i="3"/>
  <c r="J403" i="3"/>
  <c r="K403" i="3" s="1"/>
  <c r="S403" i="3"/>
  <c r="Q403" i="3"/>
  <c r="M403" i="3"/>
  <c r="J395" i="3"/>
  <c r="K395" i="3" s="1"/>
  <c r="S395" i="3"/>
  <c r="Q395" i="3"/>
  <c r="M395" i="3"/>
  <c r="J387" i="3"/>
  <c r="S387" i="3"/>
  <c r="Q387" i="3"/>
  <c r="M387" i="3"/>
  <c r="K387" i="3"/>
  <c r="J466" i="3"/>
  <c r="K466" i="3" s="1"/>
  <c r="S466" i="3"/>
  <c r="Q466" i="3"/>
  <c r="J208" i="3"/>
  <c r="K208" i="3" s="1"/>
  <c r="S208" i="3"/>
  <c r="Q208" i="3"/>
  <c r="M208" i="3"/>
  <c r="J459" i="3"/>
  <c r="K459" i="3" s="1"/>
  <c r="Q459" i="3"/>
  <c r="S459" i="3"/>
  <c r="M459" i="3"/>
  <c r="J195" i="3"/>
  <c r="S195" i="3"/>
  <c r="Q195" i="3"/>
  <c r="M195" i="3"/>
  <c r="K195" i="3"/>
  <c r="J451" i="3"/>
  <c r="S451" i="3"/>
  <c r="Q451" i="3"/>
  <c r="M451" i="3"/>
  <c r="K451" i="3"/>
  <c r="J339" i="3"/>
  <c r="K339" i="3" s="1"/>
  <c r="S339" i="3"/>
  <c r="Q339" i="3"/>
  <c r="M339" i="3"/>
  <c r="J445" i="3"/>
  <c r="S445" i="3"/>
  <c r="M445" i="3"/>
  <c r="Q445" i="3"/>
  <c r="K445" i="3"/>
  <c r="J181" i="3"/>
  <c r="K181" i="3" s="1"/>
  <c r="S181" i="3"/>
  <c r="M181" i="3"/>
  <c r="Q181" i="3"/>
  <c r="J502" i="3"/>
  <c r="K502" i="3" s="1"/>
  <c r="Q502" i="3"/>
  <c r="S502" i="3"/>
  <c r="J474" i="3"/>
  <c r="K474" i="3" s="1"/>
  <c r="S474" i="3"/>
  <c r="Q474" i="3"/>
  <c r="M474" i="3"/>
  <c r="J486" i="3"/>
  <c r="K486" i="3" s="1"/>
  <c r="S486" i="3"/>
  <c r="Q486" i="3"/>
  <c r="M486" i="3"/>
  <c r="J480" i="3"/>
  <c r="Q480" i="3"/>
  <c r="S480" i="3"/>
  <c r="M480" i="3"/>
  <c r="J471" i="3"/>
  <c r="K471" i="3" s="1"/>
  <c r="S471" i="3"/>
  <c r="Q471" i="3"/>
  <c r="M471" i="3"/>
  <c r="J386" i="3"/>
  <c r="S386" i="3"/>
  <c r="Q386" i="3"/>
  <c r="M386" i="3"/>
  <c r="K386" i="3"/>
  <c r="J370" i="3"/>
  <c r="S370" i="3"/>
  <c r="Q370" i="3"/>
  <c r="M370" i="3"/>
  <c r="K370" i="3"/>
  <c r="J198" i="3"/>
  <c r="K198" i="3" s="1"/>
  <c r="S198" i="3"/>
  <c r="Q198" i="3"/>
  <c r="M198" i="3"/>
  <c r="J313" i="3"/>
  <c r="S313" i="3"/>
  <c r="Q313" i="3"/>
  <c r="M313" i="3"/>
  <c r="J497" i="3"/>
  <c r="K497" i="3" s="1"/>
  <c r="S497" i="3"/>
  <c r="Q497" i="3"/>
  <c r="M497" i="3"/>
  <c r="J498" i="3"/>
  <c r="K498" i="3" s="1"/>
  <c r="S498" i="3"/>
  <c r="Q498" i="3"/>
  <c r="M498" i="3"/>
  <c r="J298" i="3"/>
  <c r="K298" i="3" s="1"/>
  <c r="S298" i="3"/>
  <c r="Q298" i="3"/>
  <c r="M298" i="3"/>
  <c r="J493" i="3"/>
  <c r="K493" i="3" s="1"/>
  <c r="S493" i="3"/>
  <c r="M493" i="3"/>
  <c r="Q493" i="3"/>
  <c r="J465" i="3"/>
  <c r="S465" i="3"/>
  <c r="Q465" i="3"/>
  <c r="K465" i="3"/>
  <c r="M465" i="3"/>
  <c r="J457" i="3"/>
  <c r="K457" i="3" s="1"/>
  <c r="S457" i="3"/>
  <c r="Q457" i="3"/>
  <c r="M457" i="3"/>
  <c r="J449" i="3"/>
  <c r="K449" i="3" s="1"/>
  <c r="S449" i="3"/>
  <c r="Q449" i="3"/>
  <c r="M449" i="3"/>
  <c r="J262" i="3"/>
  <c r="K262" i="3" s="1"/>
  <c r="S262" i="3"/>
  <c r="Q262" i="3"/>
  <c r="M262" i="3"/>
  <c r="J433" i="3"/>
  <c r="S433" i="3"/>
  <c r="Q433" i="3"/>
  <c r="M433" i="3"/>
  <c r="K433" i="3"/>
  <c r="J249" i="3"/>
  <c r="S249" i="3"/>
  <c r="Q249" i="3"/>
  <c r="M249" i="3"/>
  <c r="J323" i="3"/>
  <c r="S323" i="3"/>
  <c r="Q323" i="3"/>
  <c r="M323" i="3"/>
  <c r="J409" i="3"/>
  <c r="K409" i="3" s="1"/>
  <c r="S409" i="3"/>
  <c r="Q409" i="3"/>
  <c r="M409" i="3"/>
  <c r="J234" i="3"/>
  <c r="K234" i="3" s="1"/>
  <c r="S234" i="3"/>
  <c r="Q234" i="3"/>
  <c r="M234" i="3"/>
  <c r="J469" i="3"/>
  <c r="K469" i="3" s="1"/>
  <c r="S469" i="3"/>
  <c r="M469" i="3"/>
  <c r="Q469" i="3"/>
  <c r="J217" i="3"/>
  <c r="K217" i="3" s="1"/>
  <c r="S217" i="3"/>
  <c r="Q217" i="3"/>
  <c r="M217" i="3"/>
  <c r="J377" i="3"/>
  <c r="S377" i="3"/>
  <c r="Q377" i="3"/>
  <c r="M377" i="3"/>
  <c r="K377" i="3"/>
  <c r="J460" i="3"/>
  <c r="K460" i="3" s="1"/>
  <c r="Q460" i="3"/>
  <c r="S460" i="3"/>
  <c r="M460" i="3"/>
  <c r="J314" i="3"/>
  <c r="K314" i="3" s="1"/>
  <c r="S314" i="3"/>
  <c r="Q314" i="3"/>
  <c r="M314" i="3"/>
  <c r="J353" i="3"/>
  <c r="K353" i="3" s="1"/>
  <c r="S353" i="3"/>
  <c r="Q353" i="3"/>
  <c r="M353" i="3"/>
  <c r="J345" i="3"/>
  <c r="K345" i="3" s="1"/>
  <c r="S345" i="3"/>
  <c r="M345" i="3"/>
  <c r="Q345" i="3"/>
  <c r="J186" i="3"/>
  <c r="S186" i="3"/>
  <c r="M186" i="3"/>
  <c r="Q186" i="3"/>
  <c r="K186" i="3"/>
  <c r="J182" i="3"/>
  <c r="K182" i="3" s="1"/>
  <c r="S182" i="3"/>
  <c r="Q182" i="3"/>
  <c r="M182" i="3"/>
  <c r="J174" i="3"/>
  <c r="S174" i="3"/>
  <c r="Q174" i="3"/>
  <c r="M174" i="3"/>
  <c r="K174" i="3"/>
  <c r="J439" i="3"/>
  <c r="K439" i="3" s="1"/>
  <c r="S439" i="3"/>
  <c r="Q439" i="3"/>
  <c r="K480" i="3"/>
  <c r="J490" i="3"/>
  <c r="S490" i="3"/>
  <c r="Q490" i="3"/>
  <c r="K490" i="3"/>
  <c r="M490" i="3"/>
  <c r="J288" i="3"/>
  <c r="K288" i="3" s="1"/>
  <c r="S288" i="3"/>
  <c r="Q288" i="3"/>
  <c r="M288" i="3"/>
  <c r="J442" i="3"/>
  <c r="K442" i="3" s="1"/>
  <c r="S442" i="3"/>
  <c r="Q442" i="3"/>
  <c r="M442" i="3"/>
  <c r="J245" i="3"/>
  <c r="S245" i="3"/>
  <c r="Q245" i="3"/>
  <c r="M245" i="3"/>
  <c r="K245" i="3"/>
  <c r="J321" i="3"/>
  <c r="K321" i="3" s="1"/>
  <c r="S321" i="3"/>
  <c r="Q321" i="3"/>
  <c r="M321" i="3"/>
  <c r="S4" i="3"/>
  <c r="I503" i="3"/>
  <c r="J4" i="3"/>
  <c r="Q4" i="3"/>
  <c r="M4" i="3"/>
  <c r="J500" i="3"/>
  <c r="K500" i="3" s="1"/>
  <c r="Q500" i="3"/>
  <c r="S500" i="3"/>
  <c r="M500" i="3"/>
  <c r="J496" i="3"/>
  <c r="K496" i="3" s="1"/>
  <c r="S496" i="3"/>
  <c r="M496" i="3"/>
  <c r="J297" i="3"/>
  <c r="K297" i="3" s="1"/>
  <c r="S297" i="3"/>
  <c r="Q297" i="3"/>
  <c r="M297" i="3"/>
  <c r="J293" i="3"/>
  <c r="K293" i="3" s="1"/>
  <c r="S293" i="3"/>
  <c r="M293" i="3"/>
  <c r="Q293" i="3"/>
  <c r="J464" i="3"/>
  <c r="S464" i="3"/>
  <c r="Q464" i="3"/>
  <c r="M464" i="3"/>
  <c r="J278" i="3"/>
  <c r="S278" i="3"/>
  <c r="Q278" i="3"/>
  <c r="M278" i="3"/>
  <c r="J270" i="3"/>
  <c r="K270" i="3" s="1"/>
  <c r="Q270" i="3"/>
  <c r="S270" i="3"/>
  <c r="M270" i="3"/>
  <c r="J335" i="3"/>
  <c r="K335" i="3" s="1"/>
  <c r="S335" i="3"/>
  <c r="Q335" i="3"/>
  <c r="M335" i="3"/>
  <c r="J432" i="3"/>
  <c r="K432" i="3" s="1"/>
  <c r="Q432" i="3"/>
  <c r="S432" i="3"/>
  <c r="M432" i="3"/>
  <c r="J327" i="3"/>
  <c r="K327" i="3" s="1"/>
  <c r="S327" i="3"/>
  <c r="Q327" i="3"/>
  <c r="M327" i="3"/>
  <c r="J477" i="3"/>
  <c r="K477" i="3" s="1"/>
  <c r="S477" i="3"/>
  <c r="M477" i="3"/>
  <c r="Q477" i="3"/>
  <c r="J473" i="3"/>
  <c r="K473" i="3" s="1"/>
  <c r="S473" i="3"/>
  <c r="Q473" i="3"/>
  <c r="M473" i="3"/>
  <c r="J322" i="3"/>
  <c r="K322" i="3" s="1"/>
  <c r="S322" i="3"/>
  <c r="Q322" i="3"/>
  <c r="M322" i="3"/>
  <c r="J392" i="3"/>
  <c r="K392" i="3" s="1"/>
  <c r="Q392" i="3"/>
  <c r="S392" i="3"/>
  <c r="M392" i="3"/>
  <c r="J384" i="3"/>
  <c r="Q384" i="3"/>
  <c r="S384" i="3"/>
  <c r="M384" i="3"/>
  <c r="J463" i="3"/>
  <c r="K463" i="3" s="1"/>
  <c r="S463" i="3"/>
  <c r="Q463" i="3"/>
  <c r="M463" i="3"/>
  <c r="J206" i="3"/>
  <c r="K206" i="3" s="1"/>
  <c r="S206" i="3"/>
  <c r="Q206" i="3"/>
  <c r="M206" i="3"/>
  <c r="J360" i="3"/>
  <c r="K360" i="3" s="1"/>
  <c r="S360" i="3"/>
  <c r="Q360" i="3"/>
  <c r="M360" i="3"/>
  <c r="J352" i="3"/>
  <c r="K352" i="3" s="1"/>
  <c r="S352" i="3"/>
  <c r="Q352" i="3"/>
  <c r="M352" i="3"/>
  <c r="J310" i="3"/>
  <c r="K310" i="3" s="1"/>
  <c r="S310" i="3"/>
  <c r="Q310" i="3"/>
  <c r="M310" i="3"/>
  <c r="J336" i="3"/>
  <c r="K336" i="3" s="1"/>
  <c r="S336" i="3"/>
  <c r="Q336" i="3"/>
  <c r="M336" i="3"/>
  <c r="J328" i="3"/>
  <c r="K328" i="3" s="1"/>
  <c r="Q328" i="3"/>
  <c r="S328" i="3"/>
  <c r="M328" i="3"/>
  <c r="J320" i="3"/>
  <c r="K320" i="3" s="1"/>
  <c r="S320" i="3"/>
  <c r="Q320" i="3"/>
  <c r="M320" i="3"/>
  <c r="J312" i="3"/>
  <c r="S312" i="3"/>
  <c r="Q312" i="3"/>
  <c r="M312" i="3"/>
  <c r="K312" i="3"/>
  <c r="M466" i="3"/>
  <c r="J482" i="3"/>
  <c r="S482" i="3"/>
  <c r="Q482" i="3"/>
  <c r="M482" i="3"/>
  <c r="K482" i="3"/>
  <c r="J458" i="3"/>
  <c r="K458" i="3" s="1"/>
  <c r="S458" i="3"/>
  <c r="Q458" i="3"/>
  <c r="M458" i="3"/>
  <c r="J334" i="3"/>
  <c r="K334" i="3" s="1"/>
  <c r="S334" i="3"/>
  <c r="Q334" i="3"/>
  <c r="M334" i="3"/>
  <c r="J240" i="3"/>
  <c r="S240" i="3"/>
  <c r="Q240" i="3"/>
  <c r="M240" i="3"/>
  <c r="J378" i="3"/>
  <c r="S378" i="3"/>
  <c r="Q378" i="3"/>
  <c r="M378" i="3"/>
  <c r="K378" i="3"/>
  <c r="J302" i="3"/>
  <c r="K302" i="3" s="1"/>
  <c r="S302" i="3"/>
  <c r="Q302" i="3"/>
  <c r="M302" i="3"/>
  <c r="J300" i="3"/>
  <c r="K300" i="3" s="1"/>
  <c r="S300" i="3"/>
  <c r="Q300" i="3"/>
  <c r="M300" i="3"/>
  <c r="J296" i="3"/>
  <c r="K296" i="3" s="1"/>
  <c r="S296" i="3"/>
  <c r="Q296" i="3"/>
  <c r="M296" i="3"/>
  <c r="J289" i="3"/>
  <c r="K289" i="3" s="1"/>
  <c r="S289" i="3"/>
  <c r="Q289" i="3"/>
  <c r="M289" i="3"/>
  <c r="J287" i="3"/>
  <c r="K287" i="3" s="1"/>
  <c r="S287" i="3"/>
  <c r="Q287" i="3"/>
  <c r="M287" i="3"/>
  <c r="J488" i="3"/>
  <c r="K488" i="3" s="1"/>
  <c r="Q488" i="3"/>
  <c r="S488" i="3"/>
  <c r="M488" i="3"/>
  <c r="J447" i="3"/>
  <c r="K447" i="3" s="1"/>
  <c r="S447" i="3"/>
  <c r="M447" i="3"/>
  <c r="Q447" i="3"/>
  <c r="J481" i="3"/>
  <c r="K481" i="3" s="1"/>
  <c r="S481" i="3"/>
  <c r="Q481" i="3"/>
  <c r="M481" i="3"/>
  <c r="J255" i="3"/>
  <c r="K255" i="3" s="1"/>
  <c r="S255" i="3"/>
  <c r="Q255" i="3"/>
  <c r="M255" i="3"/>
  <c r="J423" i="3"/>
  <c r="K423" i="3" s="1"/>
  <c r="S423" i="3"/>
  <c r="Q423" i="3"/>
  <c r="M423" i="3"/>
  <c r="J475" i="3"/>
  <c r="S475" i="3"/>
  <c r="Q475" i="3"/>
  <c r="M475" i="3"/>
  <c r="K475" i="3"/>
  <c r="J472" i="3"/>
  <c r="K472" i="3" s="1"/>
  <c r="S472" i="3"/>
  <c r="Q472" i="3"/>
  <c r="M472" i="3"/>
  <c r="J226" i="3"/>
  <c r="K226" i="3" s="1"/>
  <c r="S226" i="3"/>
  <c r="Q226" i="3"/>
  <c r="M226" i="3"/>
  <c r="J223" i="3"/>
  <c r="K223" i="3" s="1"/>
  <c r="S223" i="3"/>
  <c r="Q223" i="3"/>
  <c r="M223" i="3"/>
  <c r="J468" i="3"/>
  <c r="K468" i="3" s="1"/>
  <c r="S468" i="3"/>
  <c r="Q468" i="3"/>
  <c r="M468" i="3"/>
  <c r="J211" i="3"/>
  <c r="S211" i="3"/>
  <c r="Q211" i="3"/>
  <c r="M211" i="3"/>
  <c r="K211" i="3"/>
  <c r="J315" i="3"/>
  <c r="K315" i="3" s="1"/>
  <c r="S315" i="3"/>
  <c r="Q315" i="3"/>
  <c r="M315" i="3"/>
  <c r="J456" i="3"/>
  <c r="Q456" i="3"/>
  <c r="S456" i="3"/>
  <c r="M456" i="3"/>
  <c r="J194" i="3"/>
  <c r="K194" i="3" s="1"/>
  <c r="S194" i="3"/>
  <c r="Q194" i="3"/>
  <c r="M194" i="3"/>
  <c r="J191" i="3"/>
  <c r="K191" i="3" s="1"/>
  <c r="S191" i="3"/>
  <c r="Q191" i="3"/>
  <c r="M191" i="3"/>
  <c r="J448" i="3"/>
  <c r="Q448" i="3"/>
  <c r="S448" i="3"/>
  <c r="M448" i="3"/>
  <c r="J443" i="3"/>
  <c r="K443" i="3" s="1"/>
  <c r="S443" i="3"/>
  <c r="Q443" i="3"/>
  <c r="M443" i="3"/>
  <c r="K464" i="3"/>
  <c r="M439" i="3"/>
  <c r="J343" i="3"/>
  <c r="K343" i="3" s="1"/>
  <c r="S343" i="3"/>
  <c r="Q343" i="3"/>
  <c r="M343" i="3"/>
  <c r="J438" i="3"/>
  <c r="K438" i="3" s="1"/>
  <c r="S438" i="3"/>
  <c r="Q438" i="3"/>
  <c r="M438" i="3"/>
  <c r="J382" i="3"/>
  <c r="S382" i="3"/>
  <c r="M382" i="3"/>
  <c r="Q382" i="3"/>
  <c r="K382" i="3"/>
  <c r="J173" i="3"/>
  <c r="K173" i="3" s="1"/>
  <c r="S173" i="3"/>
  <c r="Q173" i="3"/>
  <c r="M173" i="3"/>
  <c r="K456" i="3"/>
  <c r="K323" i="3"/>
  <c r="K249" i="3"/>
  <c r="J340" i="3"/>
  <c r="K340" i="3" s="1"/>
  <c r="S340" i="3"/>
  <c r="Q340" i="3"/>
  <c r="M340" i="3"/>
  <c r="J489" i="3"/>
  <c r="K489" i="3" s="1"/>
  <c r="S489" i="3"/>
  <c r="Q489" i="3"/>
  <c r="M489" i="3"/>
  <c r="J430" i="3"/>
  <c r="K430" i="3" s="1"/>
  <c r="S430" i="3"/>
  <c r="Q430" i="3"/>
  <c r="M430" i="3"/>
  <c r="J398" i="3"/>
  <c r="S398" i="3"/>
  <c r="Q398" i="3"/>
  <c r="M398" i="3"/>
  <c r="K398" i="3"/>
  <c r="J462" i="3"/>
  <c r="S462" i="3"/>
  <c r="Q462" i="3"/>
  <c r="M462" i="3"/>
  <c r="K462" i="3"/>
  <c r="J350" i="3"/>
  <c r="K350" i="3" s="1"/>
  <c r="S350" i="3"/>
  <c r="Q350" i="3"/>
  <c r="M350" i="3"/>
  <c r="J441" i="3"/>
  <c r="K441" i="3" s="1"/>
  <c r="S441" i="3"/>
  <c r="Q441" i="3"/>
  <c r="M441" i="3"/>
  <c r="K166" i="3"/>
  <c r="J301" i="3"/>
  <c r="K301" i="3" s="1"/>
  <c r="S301" i="3"/>
  <c r="M301" i="3"/>
  <c r="Q301" i="3"/>
  <c r="J299" i="3"/>
  <c r="K299" i="3" s="1"/>
  <c r="S299" i="3"/>
  <c r="Q299" i="3"/>
  <c r="M299" i="3"/>
  <c r="J494" i="3"/>
  <c r="K494" i="3" s="1"/>
  <c r="S494" i="3"/>
  <c r="Q494" i="3"/>
  <c r="M494" i="3"/>
  <c r="J492" i="3"/>
  <c r="K492" i="3" s="1"/>
  <c r="S492" i="3"/>
  <c r="Q492" i="3"/>
  <c r="J461" i="3"/>
  <c r="K461" i="3" s="1"/>
  <c r="S461" i="3"/>
  <c r="M461" i="3"/>
  <c r="Q461" i="3"/>
  <c r="J487" i="3"/>
  <c r="K487" i="3" s="1"/>
  <c r="S487" i="3"/>
  <c r="Q487" i="3"/>
  <c r="M487" i="3"/>
  <c r="J268" i="3"/>
  <c r="K268" i="3" s="1"/>
  <c r="S268" i="3"/>
  <c r="Q268" i="3"/>
  <c r="M268" i="3"/>
  <c r="J259" i="3"/>
  <c r="K259" i="3" s="1"/>
  <c r="S259" i="3"/>
  <c r="Q259" i="3"/>
  <c r="M259" i="3"/>
  <c r="J254" i="3"/>
  <c r="K254" i="3" s="1"/>
  <c r="S254" i="3"/>
  <c r="Q254" i="3"/>
  <c r="M254" i="3"/>
  <c r="J479" i="3"/>
  <c r="K479" i="3" s="1"/>
  <c r="S479" i="3"/>
  <c r="M479" i="3"/>
  <c r="Q479" i="3"/>
  <c r="J243" i="3"/>
  <c r="K243" i="3" s="1"/>
  <c r="S243" i="3"/>
  <c r="Q243" i="3"/>
  <c r="M243" i="3"/>
  <c r="J405" i="3"/>
  <c r="K405" i="3" s="1"/>
  <c r="S405" i="3"/>
  <c r="M405" i="3"/>
  <c r="Q405" i="3"/>
  <c r="J225" i="3"/>
  <c r="K225" i="3" s="1"/>
  <c r="S225" i="3"/>
  <c r="Q225" i="3"/>
  <c r="M225" i="3"/>
  <c r="J221" i="3"/>
  <c r="K221" i="3" s="1"/>
  <c r="S221" i="3"/>
  <c r="Q221" i="3"/>
  <c r="M221" i="3"/>
  <c r="J215" i="3"/>
  <c r="S215" i="3"/>
  <c r="Q215" i="3"/>
  <c r="M215" i="3"/>
  <c r="K215" i="3"/>
  <c r="J373" i="3"/>
  <c r="K373" i="3" s="1"/>
  <c r="M373" i="3"/>
  <c r="S373" i="3"/>
  <c r="Q373" i="3"/>
  <c r="J201" i="3"/>
  <c r="K201" i="3" s="1"/>
  <c r="S201" i="3"/>
  <c r="Q201" i="3"/>
  <c r="M201" i="3"/>
  <c r="J455" i="3"/>
  <c r="K455" i="3" s="1"/>
  <c r="S455" i="3"/>
  <c r="M455" i="3"/>
  <c r="Q455" i="3"/>
  <c r="J453" i="3"/>
  <c r="K453" i="3" s="1"/>
  <c r="S453" i="3"/>
  <c r="M453" i="3"/>
  <c r="Q453" i="3"/>
  <c r="J341" i="3"/>
  <c r="K341" i="3" s="1"/>
  <c r="S341" i="3"/>
  <c r="Q341" i="3"/>
  <c r="M341" i="3"/>
  <c r="J333" i="3"/>
  <c r="K333" i="3" s="1"/>
  <c r="M333" i="3"/>
  <c r="S333" i="3"/>
  <c r="Q333" i="3"/>
  <c r="J325" i="3"/>
  <c r="K325" i="3" s="1"/>
  <c r="S325" i="3"/>
  <c r="M325" i="3"/>
  <c r="Q325" i="3"/>
  <c r="J317" i="3"/>
  <c r="K317" i="3" s="1"/>
  <c r="S317" i="3"/>
  <c r="Q317" i="3"/>
  <c r="M317" i="3"/>
  <c r="J307" i="3"/>
  <c r="K307" i="3" s="1"/>
  <c r="Q307" i="3"/>
  <c r="S307" i="3"/>
  <c r="M307" i="3"/>
  <c r="J164" i="3"/>
  <c r="S164" i="3"/>
  <c r="Q164" i="3"/>
  <c r="K164" i="3"/>
  <c r="M164" i="3"/>
  <c r="J151" i="3"/>
  <c r="S151" i="3"/>
  <c r="Q151" i="3"/>
  <c r="M151" i="3"/>
  <c r="J285" i="3"/>
  <c r="K285" i="3" s="1"/>
  <c r="S285" i="3"/>
  <c r="Q285" i="3"/>
  <c r="M285" i="3"/>
  <c r="J277" i="3"/>
  <c r="K277" i="3" s="1"/>
  <c r="S277" i="3"/>
  <c r="Q277" i="3"/>
  <c r="M277" i="3"/>
  <c r="J427" i="3"/>
  <c r="S427" i="3"/>
  <c r="Q427" i="3"/>
  <c r="M427" i="3"/>
  <c r="K427" i="3"/>
  <c r="J425" i="3"/>
  <c r="S425" i="3"/>
  <c r="Q425" i="3"/>
  <c r="M425" i="3"/>
  <c r="K425" i="3"/>
  <c r="J422" i="3"/>
  <c r="K422" i="3" s="1"/>
  <c r="S422" i="3"/>
  <c r="Q422" i="3"/>
  <c r="M422" i="3"/>
  <c r="J131" i="3"/>
  <c r="K131" i="3" s="1"/>
  <c r="S131" i="3"/>
  <c r="Q131" i="3"/>
  <c r="M131" i="3"/>
  <c r="J237" i="3"/>
  <c r="K237" i="3" s="1"/>
  <c r="S237" i="3"/>
  <c r="M237" i="3"/>
  <c r="Q237" i="3"/>
  <c r="J229" i="3"/>
  <c r="K229" i="3" s="1"/>
  <c r="S229" i="3"/>
  <c r="M229" i="3"/>
  <c r="Q229" i="3"/>
  <c r="J116" i="3"/>
  <c r="K116" i="3" s="1"/>
  <c r="S116" i="3"/>
  <c r="Q116" i="3"/>
  <c r="M116" i="3"/>
  <c r="J213" i="3"/>
  <c r="K213" i="3" s="1"/>
  <c r="S213" i="3"/>
  <c r="Q213" i="3"/>
  <c r="M213" i="3"/>
  <c r="J220" i="3"/>
  <c r="K220" i="3" s="1"/>
  <c r="S220" i="3"/>
  <c r="Q220" i="3"/>
  <c r="M220" i="3"/>
  <c r="J404" i="3"/>
  <c r="K404" i="3" s="1"/>
  <c r="S404" i="3"/>
  <c r="Q404" i="3"/>
  <c r="M404" i="3"/>
  <c r="J402" i="3"/>
  <c r="K402" i="3" s="1"/>
  <c r="S402" i="3"/>
  <c r="Q402" i="3"/>
  <c r="J97" i="3"/>
  <c r="K97" i="3" s="1"/>
  <c r="S97" i="3"/>
  <c r="Q97" i="3"/>
  <c r="M97" i="3"/>
  <c r="J189" i="3"/>
  <c r="K189" i="3" s="1"/>
  <c r="S189" i="3"/>
  <c r="Q189" i="3"/>
  <c r="M189" i="3"/>
  <c r="J91" i="3"/>
  <c r="S91" i="3"/>
  <c r="Q91" i="3"/>
  <c r="M91" i="3"/>
  <c r="K91" i="3"/>
  <c r="J396" i="3"/>
  <c r="S396" i="3"/>
  <c r="Q396" i="3"/>
  <c r="M396" i="3"/>
  <c r="K396" i="3"/>
  <c r="J80" i="3"/>
  <c r="K80" i="3" s="1"/>
  <c r="S80" i="3"/>
  <c r="Q80" i="3"/>
  <c r="M80" i="3"/>
  <c r="J389" i="3"/>
  <c r="S389" i="3"/>
  <c r="M389" i="3"/>
  <c r="Q389" i="3"/>
  <c r="K389" i="3"/>
  <c r="J133" i="3"/>
  <c r="K133" i="3" s="1"/>
  <c r="S133" i="3"/>
  <c r="Q133" i="3"/>
  <c r="M133" i="3"/>
  <c r="J67" i="3"/>
  <c r="K67" i="3" s="1"/>
  <c r="S67" i="3"/>
  <c r="Q67" i="3"/>
  <c r="M67" i="3"/>
  <c r="J117" i="3"/>
  <c r="K117" i="3" s="1"/>
  <c r="S117" i="3"/>
  <c r="M117" i="3"/>
  <c r="Q117" i="3"/>
  <c r="J62" i="3"/>
  <c r="K62" i="3" s="1"/>
  <c r="Q62" i="3"/>
  <c r="S62" i="3"/>
  <c r="M62" i="3"/>
  <c r="J132" i="3"/>
  <c r="K132" i="3" s="1"/>
  <c r="S132" i="3"/>
  <c r="Q132" i="3"/>
  <c r="M132" i="3"/>
  <c r="J54" i="3"/>
  <c r="K54" i="3" s="1"/>
  <c r="Q54" i="3"/>
  <c r="S54" i="3"/>
  <c r="M54" i="3"/>
  <c r="J105" i="3"/>
  <c r="K105" i="3" s="1"/>
  <c r="S105" i="3"/>
  <c r="Q105" i="3"/>
  <c r="M105" i="3"/>
  <c r="J77" i="3"/>
  <c r="K77" i="3" s="1"/>
  <c r="S77" i="3"/>
  <c r="M77" i="3"/>
  <c r="Q77" i="3"/>
  <c r="J43" i="3"/>
  <c r="S43" i="3"/>
  <c r="Q43" i="3"/>
  <c r="M43" i="3"/>
  <c r="J61" i="3"/>
  <c r="K61" i="3" s="1"/>
  <c r="S61" i="3"/>
  <c r="Q61" i="3"/>
  <c r="M61" i="3"/>
  <c r="J365" i="3"/>
  <c r="K365" i="3" s="1"/>
  <c r="S365" i="3"/>
  <c r="Q365" i="3"/>
  <c r="M365" i="3"/>
  <c r="J363" i="3"/>
  <c r="K363" i="3" s="1"/>
  <c r="S363" i="3"/>
  <c r="M363" i="3"/>
  <c r="Q363" i="3"/>
  <c r="J37" i="3"/>
  <c r="Q37" i="3"/>
  <c r="S37" i="3"/>
  <c r="M37" i="3"/>
  <c r="K37" i="3"/>
  <c r="J29" i="3"/>
  <c r="K29" i="3" s="1"/>
  <c r="S29" i="3"/>
  <c r="Q29" i="3"/>
  <c r="M29" i="3"/>
  <c r="J21" i="3"/>
  <c r="M21" i="3"/>
  <c r="Q21" i="3"/>
  <c r="S21" i="3"/>
  <c r="K21" i="3"/>
  <c r="J13" i="3"/>
  <c r="K13" i="3" s="1"/>
  <c r="S13" i="3"/>
  <c r="Q13" i="3"/>
  <c r="M13" i="3"/>
  <c r="J349" i="3"/>
  <c r="K349" i="3" s="1"/>
  <c r="S349" i="3"/>
  <c r="Q349" i="3"/>
  <c r="M349" i="3"/>
  <c r="K448" i="3"/>
  <c r="K384" i="3"/>
  <c r="K313" i="3"/>
  <c r="K240" i="3"/>
  <c r="J347" i="3"/>
  <c r="K347" i="3" s="1"/>
  <c r="S347" i="3"/>
  <c r="Q347" i="3"/>
  <c r="M347" i="3"/>
  <c r="J454" i="3"/>
  <c r="S454" i="3"/>
  <c r="Q454" i="3"/>
  <c r="M454" i="3"/>
  <c r="K454" i="3"/>
  <c r="J244" i="3"/>
  <c r="K244" i="3" s="1"/>
  <c r="S244" i="3"/>
  <c r="Q244" i="3"/>
  <c r="M244" i="3"/>
  <c r="J390" i="3"/>
  <c r="K390" i="3" s="1"/>
  <c r="S390" i="3"/>
  <c r="Q390" i="3"/>
  <c r="M390" i="3"/>
  <c r="J358" i="3"/>
  <c r="Q358" i="3"/>
  <c r="S358" i="3"/>
  <c r="M358" i="3"/>
  <c r="K358" i="3"/>
  <c r="J446" i="3"/>
  <c r="K446" i="3" s="1"/>
  <c r="S446" i="3"/>
  <c r="Q446" i="3"/>
  <c r="M446" i="3"/>
  <c r="J303" i="3"/>
  <c r="K303" i="3" s="1"/>
  <c r="S303" i="3"/>
  <c r="Q303" i="3"/>
  <c r="M303" i="3"/>
  <c r="J344" i="3"/>
  <c r="K344" i="3" s="1"/>
  <c r="S344" i="3"/>
  <c r="Q344" i="3"/>
  <c r="M344" i="3"/>
  <c r="J484" i="3"/>
  <c r="K484" i="3" s="1"/>
  <c r="S484" i="3"/>
  <c r="Q484" i="3"/>
  <c r="M484" i="3"/>
  <c r="J476" i="3"/>
  <c r="K476" i="3" s="1"/>
  <c r="S476" i="3"/>
  <c r="Q476" i="3"/>
  <c r="M476" i="3"/>
  <c r="J491" i="3"/>
  <c r="S491" i="3"/>
  <c r="Q491" i="3"/>
  <c r="M491" i="3"/>
  <c r="K491" i="3"/>
  <c r="J282" i="3"/>
  <c r="K282" i="3" s="1"/>
  <c r="S282" i="3"/>
  <c r="Q282" i="3"/>
  <c r="M282" i="3"/>
  <c r="J452" i="3"/>
  <c r="K452" i="3" s="1"/>
  <c r="S452" i="3"/>
  <c r="Q452" i="3"/>
  <c r="M452" i="3"/>
  <c r="J444" i="3"/>
  <c r="K444" i="3" s="1"/>
  <c r="S444" i="3"/>
  <c r="Q444" i="3"/>
  <c r="M444" i="3"/>
  <c r="J436" i="3"/>
  <c r="K436" i="3" s="1"/>
  <c r="S436" i="3"/>
  <c r="Q436" i="3"/>
  <c r="M436" i="3"/>
  <c r="J331" i="3"/>
  <c r="S331" i="3"/>
  <c r="Q331" i="3"/>
  <c r="M331" i="3"/>
  <c r="K331" i="3"/>
  <c r="J478" i="3"/>
  <c r="K478" i="3" s="1"/>
  <c r="S478" i="3"/>
  <c r="Q478" i="3"/>
  <c r="M478" i="3"/>
  <c r="J412" i="3"/>
  <c r="K412" i="3" s="1"/>
  <c r="S412" i="3"/>
  <c r="Q412" i="3"/>
  <c r="M412" i="3"/>
  <c r="J239" i="3"/>
  <c r="K239" i="3" s="1"/>
  <c r="M239" i="3"/>
  <c r="S239" i="3"/>
  <c r="Q239" i="3"/>
  <c r="J470" i="3"/>
  <c r="K470" i="3" s="1"/>
  <c r="S470" i="3"/>
  <c r="Q470" i="3"/>
  <c r="M470" i="3"/>
  <c r="J319" i="3"/>
  <c r="S319" i="3"/>
  <c r="Q319" i="3"/>
  <c r="M319" i="3"/>
  <c r="K319" i="3"/>
  <c r="J380" i="3"/>
  <c r="S380" i="3"/>
  <c r="Q380" i="3"/>
  <c r="M380" i="3"/>
  <c r="K380" i="3"/>
  <c r="J318" i="3"/>
  <c r="K318" i="3" s="1"/>
  <c r="S318" i="3"/>
  <c r="Q318" i="3"/>
  <c r="M318" i="3"/>
  <c r="J364" i="3"/>
  <c r="K364" i="3" s="1"/>
  <c r="S364" i="3"/>
  <c r="Q364" i="3"/>
  <c r="M364" i="3"/>
  <c r="J356" i="3"/>
  <c r="K356" i="3" s="1"/>
  <c r="S356" i="3"/>
  <c r="Q356" i="3"/>
  <c r="M356" i="3"/>
  <c r="J192" i="3"/>
  <c r="K192" i="3" s="1"/>
  <c r="S192" i="3"/>
  <c r="Q192" i="3"/>
  <c r="M192" i="3"/>
  <c r="J450" i="3"/>
  <c r="S450" i="3"/>
  <c r="Q450" i="3"/>
  <c r="M450" i="3"/>
  <c r="K450" i="3"/>
  <c r="J332" i="3"/>
  <c r="K332" i="3" s="1"/>
  <c r="S332" i="3"/>
  <c r="Q332" i="3"/>
  <c r="M332" i="3"/>
  <c r="J324" i="3"/>
  <c r="S324" i="3"/>
  <c r="Q324" i="3"/>
  <c r="M324" i="3"/>
  <c r="K324" i="3"/>
  <c r="J316" i="3"/>
  <c r="K316" i="3" s="1"/>
  <c r="S316" i="3"/>
  <c r="Q316" i="3"/>
  <c r="M316" i="3"/>
  <c r="K151" i="3"/>
  <c r="M329" i="3"/>
  <c r="M137" i="3"/>
  <c r="J306" i="3"/>
  <c r="K306" i="3" s="1"/>
  <c r="S306" i="3"/>
  <c r="Q306" i="3"/>
  <c r="M306" i="3"/>
  <c r="J280" i="3"/>
  <c r="S280" i="3"/>
  <c r="Q280" i="3"/>
  <c r="J292" i="3"/>
  <c r="S292" i="3"/>
  <c r="Q292" i="3"/>
  <c r="J284" i="3"/>
  <c r="S284" i="3"/>
  <c r="Q284" i="3"/>
  <c r="M284" i="3"/>
  <c r="J142" i="3"/>
  <c r="K142" i="3" s="1"/>
  <c r="S142" i="3"/>
  <c r="Q142" i="3"/>
  <c r="M142" i="3"/>
  <c r="J261" i="3"/>
  <c r="S261" i="3"/>
  <c r="M261" i="3"/>
  <c r="J424" i="3"/>
  <c r="K424" i="3" s="1"/>
  <c r="S424" i="3"/>
  <c r="Q424" i="3"/>
  <c r="M424" i="3"/>
  <c r="J252" i="3"/>
  <c r="S252" i="3"/>
  <c r="Q252" i="3"/>
  <c r="J130" i="3"/>
  <c r="K130" i="3" s="1"/>
  <c r="S130" i="3"/>
  <c r="Q130" i="3"/>
  <c r="M130" i="3"/>
  <c r="J236" i="3"/>
  <c r="S236" i="3"/>
  <c r="Q236" i="3"/>
  <c r="M236" i="3"/>
  <c r="J416" i="3"/>
  <c r="K416" i="3" s="1"/>
  <c r="S416" i="3"/>
  <c r="Q416" i="3"/>
  <c r="M416" i="3"/>
  <c r="J413" i="3"/>
  <c r="S413" i="3"/>
  <c r="M413" i="3"/>
  <c r="Q413" i="3"/>
  <c r="J212" i="3"/>
  <c r="S212" i="3"/>
  <c r="Q212" i="3"/>
  <c r="M212" i="3"/>
  <c r="J408" i="3"/>
  <c r="K408" i="3" s="1"/>
  <c r="Q408" i="3"/>
  <c r="S408" i="3"/>
  <c r="J196" i="3"/>
  <c r="K196" i="3" s="1"/>
  <c r="S196" i="3"/>
  <c r="Q196" i="3"/>
  <c r="M196" i="3"/>
  <c r="J188" i="3"/>
  <c r="K188" i="3" s="1"/>
  <c r="S188" i="3"/>
  <c r="Q188" i="3"/>
  <c r="M188" i="3"/>
  <c r="J180" i="3"/>
  <c r="K180" i="3" s="1"/>
  <c r="S180" i="3"/>
  <c r="Q180" i="3"/>
  <c r="J172" i="3"/>
  <c r="K172" i="3" s="1"/>
  <c r="S172" i="3"/>
  <c r="Q172" i="3"/>
  <c r="M172" i="3"/>
  <c r="J177" i="3"/>
  <c r="S177" i="3"/>
  <c r="Q177" i="3"/>
  <c r="M177" i="3"/>
  <c r="J156" i="3"/>
  <c r="K156" i="3" s="1"/>
  <c r="S156" i="3"/>
  <c r="Q156" i="3"/>
  <c r="M156" i="3"/>
  <c r="J175" i="3"/>
  <c r="S175" i="3"/>
  <c r="Q175" i="3"/>
  <c r="M175" i="3"/>
  <c r="J140" i="3"/>
  <c r="K140" i="3" s="1"/>
  <c r="S140" i="3"/>
  <c r="Q140" i="3"/>
  <c r="M140" i="3"/>
  <c r="J385" i="3"/>
  <c r="S385" i="3"/>
  <c r="Q385" i="3"/>
  <c r="M385" i="3"/>
  <c r="J124" i="3"/>
  <c r="K124" i="3" s="1"/>
  <c r="S124" i="3"/>
  <c r="Q124" i="3"/>
  <c r="M124" i="3"/>
  <c r="J64" i="3"/>
  <c r="S64" i="3"/>
  <c r="Q64" i="3"/>
  <c r="M64" i="3"/>
  <c r="J108" i="3"/>
  <c r="K108" i="3" s="1"/>
  <c r="S108" i="3"/>
  <c r="Q108" i="3"/>
  <c r="J372" i="3"/>
  <c r="S372" i="3"/>
  <c r="Q372" i="3"/>
  <c r="M372" i="3"/>
  <c r="J118" i="3"/>
  <c r="S118" i="3"/>
  <c r="Q118" i="3"/>
  <c r="M118" i="3"/>
  <c r="J49" i="3"/>
  <c r="S49" i="3"/>
  <c r="Q49" i="3"/>
  <c r="J76" i="3"/>
  <c r="K76" i="3" s="1"/>
  <c r="S76" i="3"/>
  <c r="Q76" i="3"/>
  <c r="M76" i="3"/>
  <c r="J90" i="3"/>
  <c r="S90" i="3"/>
  <c r="M90" i="3"/>
  <c r="Q90" i="3"/>
  <c r="K90" i="3"/>
  <c r="J39" i="3"/>
  <c r="Q39" i="3"/>
  <c r="S39" i="3"/>
  <c r="M39" i="3"/>
  <c r="J52" i="3"/>
  <c r="K52" i="3" s="1"/>
  <c r="S52" i="3"/>
  <c r="Q52" i="3"/>
  <c r="M52" i="3"/>
  <c r="J44" i="3"/>
  <c r="K44" i="3" s="1"/>
  <c r="S44" i="3"/>
  <c r="Q44" i="3"/>
  <c r="J362" i="3"/>
  <c r="K362" i="3" s="1"/>
  <c r="S362" i="3"/>
  <c r="Q362" i="3"/>
  <c r="J19" i="3"/>
  <c r="K19" i="3" s="1"/>
  <c r="S19" i="3"/>
  <c r="Q19" i="3"/>
  <c r="J9" i="3"/>
  <c r="K9" i="3" s="1"/>
  <c r="S9" i="3"/>
  <c r="Q9" i="3"/>
  <c r="M9" i="3"/>
  <c r="J12" i="3"/>
  <c r="S12" i="3"/>
  <c r="Q12" i="3"/>
  <c r="K12" i="3"/>
  <c r="M12" i="3"/>
  <c r="K212" i="3"/>
  <c r="K118" i="3"/>
  <c r="K64" i="3"/>
  <c r="M362" i="3"/>
  <c r="M252" i="3"/>
  <c r="J171" i="3"/>
  <c r="K171" i="3" s="1"/>
  <c r="S171" i="3"/>
  <c r="Q171" i="3"/>
  <c r="M171" i="3"/>
  <c r="J437" i="3"/>
  <c r="S437" i="3"/>
  <c r="M437" i="3"/>
  <c r="Q437" i="3"/>
  <c r="J161" i="3"/>
  <c r="K161" i="3" s="1"/>
  <c r="S161" i="3"/>
  <c r="Q161" i="3"/>
  <c r="M161" i="3"/>
  <c r="J435" i="3"/>
  <c r="Q435" i="3"/>
  <c r="S435" i="3"/>
  <c r="J283" i="3"/>
  <c r="Q283" i="3"/>
  <c r="S283" i="3"/>
  <c r="J429" i="3"/>
  <c r="S429" i="3"/>
  <c r="M429" i="3"/>
  <c r="Q429" i="3"/>
  <c r="J267" i="3"/>
  <c r="K267" i="3" s="1"/>
  <c r="S267" i="3"/>
  <c r="Q267" i="3"/>
  <c r="M267" i="3"/>
  <c r="J253" i="3"/>
  <c r="Q253" i="3"/>
  <c r="S253" i="3"/>
  <c r="M253" i="3"/>
  <c r="J251" i="3"/>
  <c r="S251" i="3"/>
  <c r="Q251" i="3"/>
  <c r="M251" i="3"/>
  <c r="J233" i="3"/>
  <c r="S233" i="3"/>
  <c r="Q233" i="3"/>
  <c r="M233" i="3"/>
  <c r="J235" i="3"/>
  <c r="K235" i="3" s="1"/>
  <c r="S235" i="3"/>
  <c r="Q235" i="3"/>
  <c r="M235" i="3"/>
  <c r="J415" i="3"/>
  <c r="K415" i="3" s="1"/>
  <c r="S415" i="3"/>
  <c r="M415" i="3"/>
  <c r="J219" i="3"/>
  <c r="Q219" i="3"/>
  <c r="S219" i="3"/>
  <c r="J227" i="3"/>
  <c r="S227" i="3"/>
  <c r="Q227" i="3"/>
  <c r="M227" i="3"/>
  <c r="J407" i="3"/>
  <c r="K407" i="3" s="1"/>
  <c r="S407" i="3"/>
  <c r="Q407" i="3"/>
  <c r="M407" i="3"/>
  <c r="J107" i="3"/>
  <c r="K107" i="3" s="1"/>
  <c r="S107" i="3"/>
  <c r="Q107" i="3"/>
  <c r="M107" i="3"/>
  <c r="J187" i="3"/>
  <c r="K187" i="3" s="1"/>
  <c r="Q187" i="3"/>
  <c r="S187" i="3"/>
  <c r="J179" i="3"/>
  <c r="Q179" i="3"/>
  <c r="S179" i="3"/>
  <c r="M179" i="3"/>
  <c r="J95" i="3"/>
  <c r="Q95" i="3"/>
  <c r="S95" i="3"/>
  <c r="M95" i="3"/>
  <c r="J399" i="3"/>
  <c r="K399" i="3" s="1"/>
  <c r="S399" i="3"/>
  <c r="Q399" i="3"/>
  <c r="J155" i="3"/>
  <c r="Q155" i="3"/>
  <c r="S155" i="3"/>
  <c r="J147" i="3"/>
  <c r="S147" i="3"/>
  <c r="Q147" i="3"/>
  <c r="M147" i="3"/>
  <c r="J139" i="3"/>
  <c r="K139" i="3" s="1"/>
  <c r="S139" i="3"/>
  <c r="Q139" i="3"/>
  <c r="M139" i="3"/>
  <c r="J68" i="3"/>
  <c r="K68" i="3" s="1"/>
  <c r="S68" i="3"/>
  <c r="Q68" i="3"/>
  <c r="M68" i="3"/>
  <c r="J123" i="3"/>
  <c r="Q123" i="3"/>
  <c r="S123" i="3"/>
  <c r="M123" i="3"/>
  <c r="J115" i="3"/>
  <c r="K115" i="3" s="1"/>
  <c r="Q115" i="3"/>
  <c r="S115" i="3"/>
  <c r="M115" i="3"/>
  <c r="J60" i="3"/>
  <c r="K60" i="3" s="1"/>
  <c r="S60" i="3"/>
  <c r="Q60" i="3"/>
  <c r="M60" i="3"/>
  <c r="J99" i="3"/>
  <c r="S99" i="3"/>
  <c r="M99" i="3"/>
  <c r="Q99" i="3"/>
  <c r="J114" i="3"/>
  <c r="K114" i="3" s="1"/>
  <c r="S114" i="3"/>
  <c r="M114" i="3"/>
  <c r="Q114" i="3"/>
  <c r="J83" i="3"/>
  <c r="S83" i="3"/>
  <c r="Q83" i="3"/>
  <c r="J100" i="3"/>
  <c r="K100" i="3" s="1"/>
  <c r="S100" i="3"/>
  <c r="Q100" i="3"/>
  <c r="J42" i="3"/>
  <c r="K42" i="3" s="1"/>
  <c r="S42" i="3"/>
  <c r="Q42" i="3"/>
  <c r="M42" i="3"/>
  <c r="J78" i="3"/>
  <c r="Q78" i="3"/>
  <c r="S78" i="3"/>
  <c r="M78" i="3"/>
  <c r="J38" i="3"/>
  <c r="Q38" i="3"/>
  <c r="S38" i="3"/>
  <c r="M38" i="3"/>
  <c r="J32" i="3"/>
  <c r="K32" i="3" s="1"/>
  <c r="S32" i="3"/>
  <c r="Q32" i="3"/>
  <c r="J361" i="3"/>
  <c r="S361" i="3"/>
  <c r="Q361" i="3"/>
  <c r="M361" i="3"/>
  <c r="J18" i="3"/>
  <c r="K18" i="3" s="1"/>
  <c r="S18" i="3"/>
  <c r="Q18" i="3"/>
  <c r="M18" i="3"/>
  <c r="J17" i="3"/>
  <c r="S17" i="3"/>
  <c r="Q17" i="3"/>
  <c r="M17" i="3"/>
  <c r="J351" i="3"/>
  <c r="S351" i="3"/>
  <c r="Q351" i="3"/>
  <c r="M351" i="3"/>
  <c r="K284" i="3"/>
  <c r="K95" i="3"/>
  <c r="M283" i="3"/>
  <c r="J346" i="3"/>
  <c r="K346" i="3" s="1"/>
  <c r="S346" i="3"/>
  <c r="Q346" i="3"/>
  <c r="M346" i="3"/>
  <c r="J338" i="3"/>
  <c r="S338" i="3"/>
  <c r="Q338" i="3"/>
  <c r="K338" i="3"/>
  <c r="J330" i="3"/>
  <c r="K330" i="3" s="1"/>
  <c r="S330" i="3"/>
  <c r="Q330" i="3"/>
  <c r="M330" i="3"/>
  <c r="J440" i="3"/>
  <c r="K440" i="3" s="1"/>
  <c r="S440" i="3"/>
  <c r="Q440" i="3"/>
  <c r="M440" i="3"/>
  <c r="J308" i="3"/>
  <c r="S308" i="3"/>
  <c r="Q308" i="3"/>
  <c r="M308" i="3"/>
  <c r="J167" i="3"/>
  <c r="M167" i="3"/>
  <c r="S167" i="3"/>
  <c r="J275" i="3"/>
  <c r="K275" i="3" s="1"/>
  <c r="S275" i="3"/>
  <c r="Q275" i="3"/>
  <c r="M275" i="3"/>
  <c r="J434" i="3"/>
  <c r="S434" i="3"/>
  <c r="Q434" i="3"/>
  <c r="M434" i="3"/>
  <c r="J264" i="3"/>
  <c r="K264" i="3" s="1"/>
  <c r="Q264" i="3"/>
  <c r="S264" i="3"/>
  <c r="M264" i="3"/>
  <c r="J274" i="3"/>
  <c r="S274" i="3"/>
  <c r="Q274" i="3"/>
  <c r="K274" i="3"/>
  <c r="J266" i="3"/>
  <c r="K266" i="3" s="1"/>
  <c r="S266" i="3"/>
  <c r="Q266" i="3"/>
  <c r="M266" i="3"/>
  <c r="J136" i="3"/>
  <c r="Q136" i="3"/>
  <c r="S136" i="3"/>
  <c r="M136" i="3"/>
  <c r="J250" i="3"/>
  <c r="K250" i="3" s="1"/>
  <c r="S250" i="3"/>
  <c r="M250" i="3"/>
  <c r="Q250" i="3"/>
  <c r="J242" i="3"/>
  <c r="S242" i="3"/>
  <c r="Q242" i="3"/>
  <c r="M242" i="3"/>
  <c r="K242" i="3"/>
  <c r="J230" i="3"/>
  <c r="K230" i="3" s="1"/>
  <c r="Q230" i="3"/>
  <c r="S230" i="3"/>
  <c r="M230" i="3"/>
  <c r="J125" i="3"/>
  <c r="K125" i="3" s="1"/>
  <c r="S125" i="3"/>
  <c r="Q125" i="3"/>
  <c r="M125" i="3"/>
  <c r="J218" i="3"/>
  <c r="K218" i="3" s="1"/>
  <c r="S218" i="3"/>
  <c r="M218" i="3"/>
  <c r="Q218" i="3"/>
  <c r="J210" i="3"/>
  <c r="K210" i="3" s="1"/>
  <c r="S210" i="3"/>
  <c r="Q210" i="3"/>
  <c r="J202" i="3"/>
  <c r="K202" i="3" s="1"/>
  <c r="S202" i="3"/>
  <c r="Q202" i="3"/>
  <c r="M202" i="3"/>
  <c r="J203" i="3"/>
  <c r="K203" i="3" s="1"/>
  <c r="S203" i="3"/>
  <c r="Q203" i="3"/>
  <c r="M203" i="3"/>
  <c r="J101" i="3"/>
  <c r="S101" i="3"/>
  <c r="Q101" i="3"/>
  <c r="M101" i="3"/>
  <c r="J178" i="3"/>
  <c r="K178" i="3" s="1"/>
  <c r="S178" i="3"/>
  <c r="M178" i="3"/>
  <c r="Q178" i="3"/>
  <c r="J170" i="3"/>
  <c r="K170" i="3" s="1"/>
  <c r="S170" i="3"/>
  <c r="Q170" i="3"/>
  <c r="M170" i="3"/>
  <c r="J162" i="3"/>
  <c r="K162" i="3" s="1"/>
  <c r="S162" i="3"/>
  <c r="M162" i="3"/>
  <c r="Q162" i="3"/>
  <c r="J84" i="3"/>
  <c r="K84" i="3" s="1"/>
  <c r="S84" i="3"/>
  <c r="Q84" i="3"/>
  <c r="M84" i="3"/>
  <c r="J146" i="3"/>
  <c r="K146" i="3" s="1"/>
  <c r="S146" i="3"/>
  <c r="M146" i="3"/>
  <c r="Q146" i="3"/>
  <c r="J388" i="3"/>
  <c r="K388" i="3" s="1"/>
  <c r="S388" i="3"/>
  <c r="Q388" i="3"/>
  <c r="M388" i="3"/>
  <c r="J152" i="3"/>
  <c r="S152" i="3"/>
  <c r="Q152" i="3"/>
  <c r="M152" i="3"/>
  <c r="J122" i="3"/>
  <c r="K122" i="3" s="1"/>
  <c r="S122" i="3"/>
  <c r="M122" i="3"/>
  <c r="Q122" i="3"/>
  <c r="J376" i="3"/>
  <c r="K376" i="3" s="1"/>
  <c r="S376" i="3"/>
  <c r="Q376" i="3"/>
  <c r="M376" i="3"/>
  <c r="J106" i="3"/>
  <c r="S106" i="3"/>
  <c r="Q106" i="3"/>
  <c r="M106" i="3"/>
  <c r="K106" i="3"/>
  <c r="J129" i="3"/>
  <c r="K129" i="3" s="1"/>
  <c r="S129" i="3"/>
  <c r="Q129" i="3"/>
  <c r="M129" i="3"/>
  <c r="J371" i="3"/>
  <c r="S371" i="3"/>
  <c r="Q371" i="3"/>
  <c r="J48" i="3"/>
  <c r="K48" i="3" s="1"/>
  <c r="S48" i="3"/>
  <c r="Q48" i="3"/>
  <c r="M48" i="3"/>
  <c r="J74" i="3"/>
  <c r="S74" i="3"/>
  <c r="Q74" i="3"/>
  <c r="M74" i="3"/>
  <c r="K74" i="3"/>
  <c r="J66" i="3"/>
  <c r="K66" i="3" s="1"/>
  <c r="S66" i="3"/>
  <c r="M66" i="3"/>
  <c r="Q66" i="3"/>
  <c r="J65" i="3"/>
  <c r="K65" i="3" s="1"/>
  <c r="S65" i="3"/>
  <c r="Q65" i="3"/>
  <c r="M65" i="3"/>
  <c r="J50" i="3"/>
  <c r="K50" i="3" s="1"/>
  <c r="S50" i="3"/>
  <c r="Q50" i="3"/>
  <c r="M50" i="3"/>
  <c r="J36" i="3"/>
  <c r="K36" i="3" s="1"/>
  <c r="S36" i="3"/>
  <c r="Q36" i="3"/>
  <c r="J24" i="3"/>
  <c r="S24" i="3"/>
  <c r="Q24" i="3"/>
  <c r="J359" i="3"/>
  <c r="K359" i="3" s="1"/>
  <c r="Q359" i="3"/>
  <c r="S359" i="3"/>
  <c r="M359" i="3"/>
  <c r="J355" i="3"/>
  <c r="K355" i="3" s="1"/>
  <c r="Q355" i="3"/>
  <c r="S355" i="3"/>
  <c r="M355" i="3"/>
  <c r="J10" i="3"/>
  <c r="S10" i="3"/>
  <c r="Q10" i="3"/>
  <c r="M10" i="3"/>
  <c r="K10" i="3"/>
  <c r="K437" i="3"/>
  <c r="K429" i="3"/>
  <c r="K413" i="3"/>
  <c r="K292" i="3"/>
  <c r="K283" i="3"/>
  <c r="K179" i="3"/>
  <c r="K147" i="3"/>
  <c r="K136" i="3"/>
  <c r="K83" i="3"/>
  <c r="M280" i="3"/>
  <c r="M207" i="3"/>
  <c r="M166" i="3"/>
  <c r="M71" i="3"/>
  <c r="M19" i="3"/>
  <c r="Q415" i="3"/>
  <c r="J291" i="3"/>
  <c r="S291" i="3"/>
  <c r="Q291" i="3"/>
  <c r="M291" i="3"/>
  <c r="J160" i="3"/>
  <c r="K160" i="3" s="1"/>
  <c r="S160" i="3"/>
  <c r="Q160" i="3"/>
  <c r="M160" i="3"/>
  <c r="J149" i="3"/>
  <c r="K149" i="3" s="1"/>
  <c r="S149" i="3"/>
  <c r="Q149" i="3"/>
  <c r="M149" i="3"/>
  <c r="J144" i="3"/>
  <c r="S144" i="3"/>
  <c r="Q144" i="3"/>
  <c r="J428" i="3"/>
  <c r="S428" i="3"/>
  <c r="Q428" i="3"/>
  <c r="M428" i="3"/>
  <c r="J265" i="3"/>
  <c r="K265" i="3" s="1"/>
  <c r="S265" i="3"/>
  <c r="Q265" i="3"/>
  <c r="J257" i="3"/>
  <c r="K257" i="3" s="1"/>
  <c r="S257" i="3"/>
  <c r="Q257" i="3"/>
  <c r="M257" i="3"/>
  <c r="J134" i="3"/>
  <c r="S134" i="3"/>
  <c r="Q134" i="3"/>
  <c r="J241" i="3"/>
  <c r="K241" i="3" s="1"/>
  <c r="S241" i="3"/>
  <c r="Q241" i="3"/>
  <c r="M241" i="3"/>
  <c r="J419" i="3"/>
  <c r="K419" i="3" s="1"/>
  <c r="S419" i="3"/>
  <c r="Q419" i="3"/>
  <c r="M419" i="3"/>
  <c r="J228" i="3"/>
  <c r="K228" i="3" s="1"/>
  <c r="S228" i="3"/>
  <c r="Q228" i="3"/>
  <c r="J112" i="3"/>
  <c r="S112" i="3"/>
  <c r="Q112" i="3"/>
  <c r="M112" i="3"/>
  <c r="J209" i="3"/>
  <c r="K209" i="3" s="1"/>
  <c r="S209" i="3"/>
  <c r="Q209" i="3"/>
  <c r="M209" i="3"/>
  <c r="J214" i="3"/>
  <c r="S214" i="3"/>
  <c r="Q214" i="3"/>
  <c r="M214" i="3"/>
  <c r="J193" i="3"/>
  <c r="S193" i="3"/>
  <c r="Q193" i="3"/>
  <c r="M193" i="3"/>
  <c r="J185" i="3"/>
  <c r="K185" i="3" s="1"/>
  <c r="S185" i="3"/>
  <c r="Q185" i="3"/>
  <c r="M185" i="3"/>
  <c r="J401" i="3"/>
  <c r="K401" i="3" s="1"/>
  <c r="S401" i="3"/>
  <c r="Q401" i="3"/>
  <c r="M401" i="3"/>
  <c r="J93" i="3"/>
  <c r="K93" i="3" s="1"/>
  <c r="S93" i="3"/>
  <c r="Q93" i="3"/>
  <c r="M93" i="3"/>
  <c r="J86" i="3"/>
  <c r="K86" i="3" s="1"/>
  <c r="Q86" i="3"/>
  <c r="S86" i="3"/>
  <c r="M86" i="3"/>
  <c r="J153" i="3"/>
  <c r="K153" i="3" s="1"/>
  <c r="S153" i="3"/>
  <c r="Q153" i="3"/>
  <c r="M153" i="3"/>
  <c r="J391" i="3"/>
  <c r="K391" i="3" s="1"/>
  <c r="S391" i="3"/>
  <c r="M391" i="3"/>
  <c r="Q391" i="3"/>
  <c r="J72" i="3"/>
  <c r="K72" i="3" s="1"/>
  <c r="S72" i="3"/>
  <c r="Q72" i="3"/>
  <c r="M72" i="3"/>
  <c r="J383" i="3"/>
  <c r="K383" i="3" s="1"/>
  <c r="Q383" i="3"/>
  <c r="S383" i="3"/>
  <c r="M383" i="3"/>
  <c r="J121" i="3"/>
  <c r="K121" i="3" s="1"/>
  <c r="S121" i="3"/>
  <c r="Q121" i="3"/>
  <c r="J113" i="3"/>
  <c r="K113" i="3" s="1"/>
  <c r="S113" i="3"/>
  <c r="Q113" i="3"/>
  <c r="J375" i="3"/>
  <c r="K375" i="3" s="1"/>
  <c r="S375" i="3"/>
  <c r="Q375" i="3"/>
  <c r="J59" i="3"/>
  <c r="S59" i="3"/>
  <c r="Q59" i="3"/>
  <c r="M59" i="3"/>
  <c r="J89" i="3"/>
  <c r="S89" i="3"/>
  <c r="Q89" i="3"/>
  <c r="M89" i="3"/>
  <c r="J369" i="3"/>
  <c r="S369" i="3"/>
  <c r="Q369" i="3"/>
  <c r="M369" i="3"/>
  <c r="J73" i="3"/>
  <c r="K73" i="3" s="1"/>
  <c r="S73" i="3"/>
  <c r="Q73" i="3"/>
  <c r="M73" i="3"/>
  <c r="J367" i="3"/>
  <c r="K367" i="3" s="1"/>
  <c r="Q367" i="3"/>
  <c r="S367" i="3"/>
  <c r="M367" i="3"/>
  <c r="J57" i="3"/>
  <c r="K57" i="3" s="1"/>
  <c r="S57" i="3"/>
  <c r="Q57" i="3"/>
  <c r="J34" i="3"/>
  <c r="K34" i="3" s="1"/>
  <c r="S34" i="3"/>
  <c r="M34" i="3"/>
  <c r="Q34" i="3"/>
  <c r="J35" i="3"/>
  <c r="S35" i="3"/>
  <c r="Q35" i="3"/>
  <c r="M35" i="3"/>
  <c r="J26" i="3"/>
  <c r="K26" i="3" s="1"/>
  <c r="S26" i="3"/>
  <c r="Q26" i="3"/>
  <c r="M26" i="3"/>
  <c r="J25" i="3"/>
  <c r="S25" i="3"/>
  <c r="M25" i="3"/>
  <c r="Q25" i="3"/>
  <c r="J354" i="3"/>
  <c r="K354" i="3" s="1"/>
  <c r="S354" i="3"/>
  <c r="Q354" i="3"/>
  <c r="M354" i="3"/>
  <c r="J5" i="3"/>
  <c r="Q5" i="3"/>
  <c r="S5" i="3"/>
  <c r="M5" i="3"/>
  <c r="K428" i="3"/>
  <c r="K372" i="3"/>
  <c r="K291" i="3"/>
  <c r="K236" i="3"/>
  <c r="K227" i="3"/>
  <c r="K177" i="3"/>
  <c r="K167" i="3"/>
  <c r="K49" i="3"/>
  <c r="K39" i="3"/>
  <c r="K17" i="3"/>
  <c r="M274" i="3"/>
  <c r="M113" i="3"/>
  <c r="J304" i="3"/>
  <c r="K304" i="3" s="1"/>
  <c r="S304" i="3"/>
  <c r="Q304" i="3"/>
  <c r="M304" i="3"/>
  <c r="J154" i="3"/>
  <c r="S154" i="3"/>
  <c r="M154" i="3"/>
  <c r="Q154" i="3"/>
  <c r="K154" i="3"/>
  <c r="J269" i="3"/>
  <c r="M269" i="3"/>
  <c r="Q269" i="3"/>
  <c r="S269" i="3"/>
  <c r="J431" i="3"/>
  <c r="K431" i="3" s="1"/>
  <c r="S431" i="3"/>
  <c r="Q431" i="3"/>
  <c r="M431" i="3"/>
  <c r="J272" i="3"/>
  <c r="K272" i="3" s="1"/>
  <c r="S272" i="3"/>
  <c r="Q272" i="3"/>
  <c r="M272" i="3"/>
  <c r="J426" i="3"/>
  <c r="S426" i="3"/>
  <c r="Q426" i="3"/>
  <c r="J256" i="3"/>
  <c r="K256" i="3" s="1"/>
  <c r="S256" i="3"/>
  <c r="Q256" i="3"/>
  <c r="J238" i="3"/>
  <c r="K238" i="3" s="1"/>
  <c r="S238" i="3"/>
  <c r="Q238" i="3"/>
  <c r="J128" i="3"/>
  <c r="K128" i="3" s="1"/>
  <c r="S128" i="3"/>
  <c r="M128" i="3"/>
  <c r="Q128" i="3"/>
  <c r="J232" i="3"/>
  <c r="S232" i="3"/>
  <c r="Q232" i="3"/>
  <c r="M232" i="3"/>
  <c r="J224" i="3"/>
  <c r="S224" i="3"/>
  <c r="Q224" i="3"/>
  <c r="M224" i="3"/>
  <c r="J216" i="3"/>
  <c r="S216" i="3"/>
  <c r="Q216" i="3"/>
  <c r="J222" i="3"/>
  <c r="K222" i="3" s="1"/>
  <c r="S222" i="3"/>
  <c r="Q222" i="3"/>
  <c r="M222" i="3"/>
  <c r="J200" i="3"/>
  <c r="K200" i="3" s="1"/>
  <c r="Q200" i="3"/>
  <c r="S200" i="3"/>
  <c r="M200" i="3"/>
  <c r="J104" i="3"/>
  <c r="K104" i="3" s="1"/>
  <c r="S104" i="3"/>
  <c r="Q104" i="3"/>
  <c r="M104" i="3"/>
  <c r="J184" i="3"/>
  <c r="S184" i="3"/>
  <c r="Q184" i="3"/>
  <c r="M184" i="3"/>
  <c r="J176" i="3"/>
  <c r="S176" i="3"/>
  <c r="Q176" i="3"/>
  <c r="J168" i="3"/>
  <c r="K168" i="3" s="1"/>
  <c r="S168" i="3"/>
  <c r="Q168" i="3"/>
  <c r="M168" i="3"/>
  <c r="J85" i="3"/>
  <c r="K85" i="3" s="1"/>
  <c r="Q85" i="3"/>
  <c r="S85" i="3"/>
  <c r="M85" i="3"/>
  <c r="J394" i="3"/>
  <c r="K394" i="3" s="1"/>
  <c r="S394" i="3"/>
  <c r="Q394" i="3"/>
  <c r="M394" i="3"/>
  <c r="J79" i="3"/>
  <c r="Q79" i="3"/>
  <c r="S79" i="3"/>
  <c r="M79" i="3"/>
  <c r="J158" i="3"/>
  <c r="K158" i="3" s="1"/>
  <c r="S158" i="3"/>
  <c r="Q158" i="3"/>
  <c r="M158" i="3"/>
  <c r="J150" i="3"/>
  <c r="K150" i="3" s="1"/>
  <c r="S150" i="3"/>
  <c r="Q150" i="3"/>
  <c r="M150" i="3"/>
  <c r="J381" i="3"/>
  <c r="K381" i="3" s="1"/>
  <c r="S381" i="3"/>
  <c r="M381" i="3"/>
  <c r="Q381" i="3"/>
  <c r="J63" i="3"/>
  <c r="K63" i="3" s="1"/>
  <c r="Q63" i="3"/>
  <c r="S63" i="3"/>
  <c r="J138" i="3"/>
  <c r="K138" i="3" s="1"/>
  <c r="S138" i="3"/>
  <c r="M138" i="3"/>
  <c r="Q138" i="3"/>
  <c r="J120" i="3"/>
  <c r="S120" i="3"/>
  <c r="Q120" i="3"/>
  <c r="M120" i="3"/>
  <c r="J88" i="3"/>
  <c r="Q88" i="3"/>
  <c r="S88" i="3"/>
  <c r="J103" i="3"/>
  <c r="K103" i="3" s="1"/>
  <c r="Q103" i="3"/>
  <c r="S103" i="3"/>
  <c r="M103" i="3"/>
  <c r="J46" i="3"/>
  <c r="K46" i="3" s="1"/>
  <c r="Q46" i="3"/>
  <c r="S46" i="3"/>
  <c r="M46" i="3"/>
  <c r="J41" i="3"/>
  <c r="K41" i="3" s="1"/>
  <c r="S41" i="3"/>
  <c r="Q41" i="3"/>
  <c r="M41" i="3"/>
  <c r="J366" i="3"/>
  <c r="K366" i="3" s="1"/>
  <c r="S366" i="3"/>
  <c r="Q366" i="3"/>
  <c r="J53" i="3"/>
  <c r="K53" i="3" s="1"/>
  <c r="Q53" i="3"/>
  <c r="M53" i="3"/>
  <c r="S53" i="3"/>
  <c r="J31" i="3"/>
  <c r="K31" i="3" s="1"/>
  <c r="Q31" i="3"/>
  <c r="S31" i="3"/>
  <c r="M31" i="3"/>
  <c r="J20" i="3"/>
  <c r="K20" i="3" s="1"/>
  <c r="S20" i="3"/>
  <c r="Q20" i="3"/>
  <c r="M20" i="3"/>
  <c r="J14" i="3"/>
  <c r="K14" i="3" s="1"/>
  <c r="Q14" i="3"/>
  <c r="S14" i="3"/>
  <c r="M14" i="3"/>
  <c r="J16" i="3"/>
  <c r="K16" i="3" s="1"/>
  <c r="S16" i="3"/>
  <c r="Q16" i="3"/>
  <c r="M16" i="3"/>
  <c r="J8" i="3"/>
  <c r="K8" i="3" s="1"/>
  <c r="Q8" i="3"/>
  <c r="S8" i="3"/>
  <c r="M8" i="3"/>
  <c r="K435" i="3"/>
  <c r="K371" i="3"/>
  <c r="K308" i="3"/>
  <c r="K280" i="3"/>
  <c r="K271" i="3"/>
  <c r="K253" i="3"/>
  <c r="K216" i="3"/>
  <c r="K176" i="3"/>
  <c r="K155" i="3"/>
  <c r="K144" i="3"/>
  <c r="K134" i="3"/>
  <c r="K123" i="3"/>
  <c r="K112" i="3"/>
  <c r="K59" i="3"/>
  <c r="K38" i="3"/>
  <c r="M155" i="3"/>
  <c r="M108" i="3"/>
  <c r="M57" i="3"/>
  <c r="Q261" i="3"/>
  <c r="J309" i="3"/>
  <c r="K309" i="3" s="1"/>
  <c r="S309" i="3"/>
  <c r="Q309" i="3"/>
  <c r="M309" i="3"/>
  <c r="J311" i="3"/>
  <c r="K311" i="3" s="1"/>
  <c r="S311" i="3"/>
  <c r="Q311" i="3"/>
  <c r="J165" i="3"/>
  <c r="S165" i="3"/>
  <c r="M165" i="3"/>
  <c r="Q165" i="3"/>
  <c r="J295" i="3"/>
  <c r="K295" i="3" s="1"/>
  <c r="Q295" i="3"/>
  <c r="S295" i="3"/>
  <c r="M295" i="3"/>
  <c r="J148" i="3"/>
  <c r="S148" i="3"/>
  <c r="Q148" i="3"/>
  <c r="K148" i="3"/>
  <c r="J279" i="3"/>
  <c r="K279" i="3" s="1"/>
  <c r="S279" i="3"/>
  <c r="Q279" i="3"/>
  <c r="M279" i="3"/>
  <c r="J271" i="3"/>
  <c r="S271" i="3"/>
  <c r="Q271" i="3"/>
  <c r="J263" i="3"/>
  <c r="K263" i="3" s="1"/>
  <c r="S263" i="3"/>
  <c r="Q263" i="3"/>
  <c r="M263" i="3"/>
  <c r="J135" i="3"/>
  <c r="K135" i="3" s="1"/>
  <c r="S135" i="3"/>
  <c r="Q135" i="3"/>
  <c r="M135" i="3"/>
  <c r="J247" i="3"/>
  <c r="K247" i="3" s="1"/>
  <c r="S247" i="3"/>
  <c r="Q247" i="3"/>
  <c r="J231" i="3"/>
  <c r="K231" i="3" s="1"/>
  <c r="Q231" i="3"/>
  <c r="S231" i="3"/>
  <c r="M231" i="3"/>
  <c r="J418" i="3"/>
  <c r="K418" i="3" s="1"/>
  <c r="S418" i="3"/>
  <c r="Q418" i="3"/>
  <c r="M418" i="3"/>
  <c r="J119" i="3"/>
  <c r="K119" i="3" s="1"/>
  <c r="S119" i="3"/>
  <c r="Q119" i="3"/>
  <c r="M119" i="3"/>
  <c r="J111" i="3"/>
  <c r="Q111" i="3"/>
  <c r="S111" i="3"/>
  <c r="M111" i="3"/>
  <c r="J207" i="3"/>
  <c r="K207" i="3" s="1"/>
  <c r="S207" i="3"/>
  <c r="Q207" i="3"/>
  <c r="J199" i="3"/>
  <c r="K199" i="3" s="1"/>
  <c r="S199" i="3"/>
  <c r="Q199" i="3"/>
  <c r="M199" i="3"/>
  <c r="J197" i="3"/>
  <c r="K197" i="3" s="1"/>
  <c r="S197" i="3"/>
  <c r="Q197" i="3"/>
  <c r="M197" i="3"/>
  <c r="J183" i="3"/>
  <c r="K183" i="3" s="1"/>
  <c r="S183" i="3"/>
  <c r="Q183" i="3"/>
  <c r="M183" i="3"/>
  <c r="J400" i="3"/>
  <c r="K400" i="3" s="1"/>
  <c r="S400" i="3"/>
  <c r="Q400" i="3"/>
  <c r="M400" i="3"/>
  <c r="J92" i="3"/>
  <c r="K92" i="3" s="1"/>
  <c r="S92" i="3"/>
  <c r="Q92" i="3"/>
  <c r="M92" i="3"/>
  <c r="J159" i="3"/>
  <c r="K159" i="3" s="1"/>
  <c r="S159" i="3"/>
  <c r="Q159" i="3"/>
  <c r="J82" i="3"/>
  <c r="S82" i="3"/>
  <c r="M82" i="3"/>
  <c r="Q82" i="3"/>
  <c r="K82" i="3"/>
  <c r="J75" i="3"/>
  <c r="K75" i="3" s="1"/>
  <c r="S75" i="3"/>
  <c r="Q75" i="3"/>
  <c r="J69" i="3"/>
  <c r="Q69" i="3"/>
  <c r="S69" i="3"/>
  <c r="M69" i="3"/>
  <c r="J127" i="3"/>
  <c r="K127" i="3" s="1"/>
  <c r="S127" i="3"/>
  <c r="Q127" i="3"/>
  <c r="J145" i="3"/>
  <c r="K145" i="3" s="1"/>
  <c r="S145" i="3"/>
  <c r="Q145" i="3"/>
  <c r="M145" i="3"/>
  <c r="J141" i="3"/>
  <c r="S141" i="3"/>
  <c r="M141" i="3"/>
  <c r="Q141" i="3"/>
  <c r="J374" i="3"/>
  <c r="K374" i="3" s="1"/>
  <c r="S374" i="3"/>
  <c r="Q374" i="3"/>
  <c r="M374" i="3"/>
  <c r="J58" i="3"/>
  <c r="K58" i="3" s="1"/>
  <c r="S58" i="3"/>
  <c r="M58" i="3"/>
  <c r="Q58" i="3"/>
  <c r="J87" i="3"/>
  <c r="K87" i="3" s="1"/>
  <c r="Q87" i="3"/>
  <c r="S87" i="3"/>
  <c r="M87" i="3"/>
  <c r="J47" i="3"/>
  <c r="Q47" i="3"/>
  <c r="S47" i="3"/>
  <c r="M47" i="3"/>
  <c r="J71" i="3"/>
  <c r="K71" i="3" s="1"/>
  <c r="Q71" i="3"/>
  <c r="S71" i="3"/>
  <c r="J81" i="3"/>
  <c r="K81" i="3" s="1"/>
  <c r="S81" i="3"/>
  <c r="Q81" i="3"/>
  <c r="M81" i="3"/>
  <c r="J55" i="3"/>
  <c r="K55" i="3" s="1"/>
  <c r="Q55" i="3"/>
  <c r="S55" i="3"/>
  <c r="M55" i="3"/>
  <c r="J45" i="3"/>
  <c r="K45" i="3" s="1"/>
  <c r="S45" i="3"/>
  <c r="M45" i="3"/>
  <c r="J28" i="3"/>
  <c r="K28" i="3" s="1"/>
  <c r="S28" i="3"/>
  <c r="Q28" i="3"/>
  <c r="M28" i="3"/>
  <c r="J22" i="3"/>
  <c r="K22" i="3" s="1"/>
  <c r="Q22" i="3"/>
  <c r="S22" i="3"/>
  <c r="M22" i="3"/>
  <c r="J23" i="3"/>
  <c r="K23" i="3" s="1"/>
  <c r="Q23" i="3"/>
  <c r="S23" i="3"/>
  <c r="M23" i="3"/>
  <c r="J15" i="3"/>
  <c r="K15" i="3" s="1"/>
  <c r="Q15" i="3"/>
  <c r="S15" i="3"/>
  <c r="M15" i="3"/>
  <c r="J7" i="3"/>
  <c r="K7" i="3" s="1"/>
  <c r="Q7" i="3"/>
  <c r="S7" i="3"/>
  <c r="K434" i="3"/>
  <c r="K426" i="3"/>
  <c r="K361" i="3"/>
  <c r="K261" i="3"/>
  <c r="K252" i="3"/>
  <c r="K233" i="3"/>
  <c r="K224" i="3"/>
  <c r="K175" i="3"/>
  <c r="K165" i="3"/>
  <c r="K111" i="3"/>
  <c r="K101" i="3"/>
  <c r="K89" i="3"/>
  <c r="K79" i="3"/>
  <c r="K69" i="3"/>
  <c r="K47" i="3"/>
  <c r="K25" i="3"/>
  <c r="K5" i="3"/>
  <c r="M375" i="3"/>
  <c r="M338" i="3"/>
  <c r="M265" i="3"/>
  <c r="M228" i="3"/>
  <c r="M148" i="3"/>
  <c r="M100" i="3"/>
  <c r="M49" i="3"/>
  <c r="Q167" i="3"/>
  <c r="J290" i="3"/>
  <c r="K290" i="3" s="1"/>
  <c r="S290" i="3"/>
  <c r="Q290" i="3"/>
  <c r="M290" i="3"/>
  <c r="J273" i="3"/>
  <c r="K273" i="3" s="1"/>
  <c r="S273" i="3"/>
  <c r="Q273" i="3"/>
  <c r="M273" i="3"/>
  <c r="J286" i="3"/>
  <c r="K286" i="3" s="1"/>
  <c r="S286" i="3"/>
  <c r="Q286" i="3"/>
  <c r="M286" i="3"/>
  <c r="J143" i="3"/>
  <c r="K143" i="3" s="1"/>
  <c r="S143" i="3"/>
  <c r="Q143" i="3"/>
  <c r="M143" i="3"/>
  <c r="J137" i="3"/>
  <c r="K137" i="3" s="1"/>
  <c r="S137" i="3"/>
  <c r="Q137" i="3"/>
  <c r="J260" i="3"/>
  <c r="S260" i="3"/>
  <c r="Q260" i="3"/>
  <c r="M260" i="3"/>
  <c r="J246" i="3"/>
  <c r="K246" i="3" s="1"/>
  <c r="S246" i="3"/>
  <c r="Q246" i="3"/>
  <c r="M246" i="3"/>
  <c r="J421" i="3"/>
  <c r="K421" i="3" s="1"/>
  <c r="S421" i="3"/>
  <c r="M421" i="3"/>
  <c r="Q421" i="3"/>
  <c r="J420" i="3"/>
  <c r="K420" i="3" s="1"/>
  <c r="S420" i="3"/>
  <c r="Q420" i="3"/>
  <c r="J417" i="3"/>
  <c r="K417" i="3" s="1"/>
  <c r="S417" i="3"/>
  <c r="Q417" i="3"/>
  <c r="J414" i="3"/>
  <c r="K414" i="3" s="1"/>
  <c r="S414" i="3"/>
  <c r="Q414" i="3"/>
  <c r="M414" i="3"/>
  <c r="J410" i="3"/>
  <c r="K410" i="3" s="1"/>
  <c r="S410" i="3"/>
  <c r="Q410" i="3"/>
  <c r="M410" i="3"/>
  <c r="J109" i="3"/>
  <c r="K109" i="3" s="1"/>
  <c r="S109" i="3"/>
  <c r="Q109" i="3"/>
  <c r="M109" i="3"/>
  <c r="J204" i="3"/>
  <c r="K204" i="3" s="1"/>
  <c r="S204" i="3"/>
  <c r="Q204" i="3"/>
  <c r="M204" i="3"/>
  <c r="J190" i="3"/>
  <c r="K190" i="3" s="1"/>
  <c r="S190" i="3"/>
  <c r="Q190" i="3"/>
  <c r="M190" i="3"/>
  <c r="J98" i="3"/>
  <c r="K98" i="3" s="1"/>
  <c r="S98" i="3"/>
  <c r="M98" i="3"/>
  <c r="Q98" i="3"/>
  <c r="J96" i="3"/>
  <c r="K96" i="3" s="1"/>
  <c r="S96" i="3"/>
  <c r="Q96" i="3"/>
  <c r="J166" i="3"/>
  <c r="S166" i="3"/>
  <c r="Q166" i="3"/>
  <c r="J397" i="3"/>
  <c r="K397" i="3" s="1"/>
  <c r="S397" i="3"/>
  <c r="M397" i="3"/>
  <c r="Q397" i="3"/>
  <c r="J393" i="3"/>
  <c r="K393" i="3" s="1"/>
  <c r="S393" i="3"/>
  <c r="Q393" i="3"/>
  <c r="J163" i="3"/>
  <c r="Q163" i="3"/>
  <c r="S163" i="3"/>
  <c r="M163" i="3"/>
  <c r="J157" i="3"/>
  <c r="K157" i="3" s="1"/>
  <c r="S157" i="3"/>
  <c r="Q157" i="3"/>
  <c r="M157" i="3"/>
  <c r="J126" i="3"/>
  <c r="K126" i="3" s="1"/>
  <c r="S126" i="3"/>
  <c r="Q126" i="3"/>
  <c r="M126" i="3"/>
  <c r="J379" i="3"/>
  <c r="K379" i="3" s="1"/>
  <c r="S379" i="3"/>
  <c r="Q379" i="3"/>
  <c r="M379" i="3"/>
  <c r="J110" i="3"/>
  <c r="Q110" i="3"/>
  <c r="S110" i="3"/>
  <c r="M110" i="3"/>
  <c r="J102" i="3"/>
  <c r="K102" i="3" s="1"/>
  <c r="Q102" i="3"/>
  <c r="M102" i="3"/>
  <c r="S102" i="3"/>
  <c r="J94" i="3"/>
  <c r="K94" i="3" s="1"/>
  <c r="Q94" i="3"/>
  <c r="S94" i="3"/>
  <c r="M94" i="3"/>
  <c r="J51" i="3"/>
  <c r="K51" i="3" s="1"/>
  <c r="S51" i="3"/>
  <c r="Q51" i="3"/>
  <c r="M51" i="3"/>
  <c r="J368" i="3"/>
  <c r="K368" i="3" s="1"/>
  <c r="S368" i="3"/>
  <c r="Q368" i="3"/>
  <c r="M368" i="3"/>
  <c r="J70" i="3"/>
  <c r="K70" i="3" s="1"/>
  <c r="Q70" i="3"/>
  <c r="S70" i="3"/>
  <c r="M70" i="3"/>
  <c r="J40" i="3"/>
  <c r="K40" i="3" s="1"/>
  <c r="Q40" i="3"/>
  <c r="S40" i="3"/>
  <c r="M40" i="3"/>
  <c r="J56" i="3"/>
  <c r="K56" i="3" s="1"/>
  <c r="Q56" i="3"/>
  <c r="M56" i="3"/>
  <c r="J33" i="3"/>
  <c r="K33" i="3" s="1"/>
  <c r="S33" i="3"/>
  <c r="Q33" i="3"/>
  <c r="M33" i="3"/>
  <c r="J27" i="3"/>
  <c r="K27" i="3" s="1"/>
  <c r="S27" i="3"/>
  <c r="Q27" i="3"/>
  <c r="M27" i="3"/>
  <c r="J30" i="3"/>
  <c r="K30" i="3" s="1"/>
  <c r="Q30" i="3"/>
  <c r="S30" i="3"/>
  <c r="M30" i="3"/>
  <c r="J357" i="3"/>
  <c r="K357" i="3" s="1"/>
  <c r="S357" i="3"/>
  <c r="Q357" i="3"/>
  <c r="M357" i="3"/>
  <c r="J11" i="3"/>
  <c r="K11" i="3" s="1"/>
  <c r="S11" i="3"/>
  <c r="Q11" i="3"/>
  <c r="J6" i="3"/>
  <c r="K6" i="3" s="1"/>
  <c r="Q6" i="3"/>
  <c r="S6" i="3"/>
  <c r="M6" i="3"/>
  <c r="K385" i="3"/>
  <c r="K369" i="3"/>
  <c r="K351" i="3"/>
  <c r="K269" i="3"/>
  <c r="K260" i="3"/>
  <c r="K251" i="3"/>
  <c r="K232" i="3"/>
  <c r="K214" i="3"/>
  <c r="K184" i="3"/>
  <c r="K163" i="3"/>
  <c r="K152" i="3"/>
  <c r="K120" i="3"/>
  <c r="K110" i="3"/>
  <c r="K99" i="3"/>
  <c r="K88" i="3"/>
  <c r="K78" i="3"/>
  <c r="K35" i="3"/>
  <c r="K24" i="3"/>
  <c r="M408" i="3"/>
  <c r="M371" i="3"/>
  <c r="M187" i="3"/>
  <c r="M144" i="3"/>
  <c r="M96" i="3"/>
  <c r="M44" i="3"/>
  <c r="Q45" i="3"/>
  <c r="L503" i="3"/>
  <c r="H527" i="1"/>
  <c r="D527" i="1"/>
  <c r="I498" i="1"/>
  <c r="G527" i="1"/>
  <c r="F527" i="1"/>
  <c r="E527" i="1"/>
  <c r="B15" i="10"/>
  <c r="M503" i="3" l="1"/>
  <c r="K498" i="1"/>
  <c r="E531" i="1"/>
  <c r="E532" i="1" s="1"/>
  <c r="F532" i="1"/>
  <c r="H531" i="1"/>
  <c r="H532" i="1" s="1"/>
  <c r="G531" i="1"/>
  <c r="G532" i="1" s="1"/>
  <c r="Q498" i="1"/>
  <c r="S498" i="1"/>
  <c r="E528" i="1"/>
  <c r="E529" i="1" s="1"/>
  <c r="D536" i="1"/>
  <c r="D537" i="1" s="1"/>
  <c r="H528" i="1"/>
  <c r="G528" i="1"/>
  <c r="G509" i="1" s="1"/>
  <c r="D531" i="1"/>
  <c r="D532" i="1" s="1"/>
  <c r="H1026" i="12"/>
  <c r="H1027" i="12" s="1"/>
  <c r="G1026" i="12"/>
  <c r="G1027" i="12" s="1"/>
  <c r="F1026" i="12"/>
  <c r="F1027" i="12" s="1"/>
  <c r="E1026" i="12"/>
  <c r="E1027" i="12" s="1"/>
  <c r="D528" i="1"/>
  <c r="F528" i="1"/>
  <c r="F529" i="1" s="1"/>
  <c r="K43" i="3"/>
  <c r="Q503" i="3"/>
  <c r="K141" i="3"/>
  <c r="K193" i="3"/>
  <c r="K4" i="3"/>
  <c r="J503" i="3"/>
  <c r="K219" i="3"/>
  <c r="K278" i="3"/>
  <c r="S503" i="3"/>
  <c r="H529" i="1"/>
  <c r="H509" i="1"/>
  <c r="G529" i="1"/>
  <c r="D529" i="1"/>
  <c r="D509" i="1"/>
  <c r="D537" i="3"/>
  <c r="K503" i="3" l="1"/>
  <c r="B3" i="10" s="1"/>
  <c r="D1031" i="12"/>
  <c r="C3" i="10"/>
  <c r="B18" i="10"/>
  <c r="C18" i="10"/>
  <c r="C19" i="10" s="1"/>
  <c r="B17" i="10"/>
  <c r="F509" i="1"/>
  <c r="E509" i="1"/>
  <c r="B2" i="10"/>
  <c r="D533" i="1"/>
  <c r="B4" i="10" s="1"/>
  <c r="D1004" i="12"/>
  <c r="B19" i="10" l="1"/>
  <c r="D1024" i="12"/>
  <c r="D1025" i="12" s="1"/>
  <c r="D1022" i="12"/>
  <c r="D1030" i="12" s="1"/>
  <c r="C2" i="10" s="1"/>
  <c r="B5" i="10"/>
  <c r="D1026" i="12" l="1"/>
  <c r="D1027" i="12" l="1"/>
  <c r="C5" i="10" l="1"/>
  <c r="C7" i="10" l="1"/>
  <c r="C9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<sst xmlns="http://schemas.openxmlformats.org/spreadsheetml/2006/main" count="2323" uniqueCount="1004">
  <si>
    <t>Bremen</t>
  </si>
  <si>
    <t>Order Ref No.</t>
  </si>
  <si>
    <t>Dates</t>
  </si>
  <si>
    <t>Customer ID</t>
  </si>
  <si>
    <t>Item 1</t>
  </si>
  <si>
    <t>Item 2</t>
  </si>
  <si>
    <t>Item 3</t>
  </si>
  <si>
    <t>Item 4</t>
  </si>
  <si>
    <t>Item 5</t>
  </si>
  <si>
    <t>Weight of Shipment</t>
  </si>
  <si>
    <t>Tarrif</t>
  </si>
  <si>
    <t>Cost of Shipment</t>
  </si>
  <si>
    <t>Tarrif(if from France)</t>
  </si>
  <si>
    <t>Cost(if from France)</t>
  </si>
  <si>
    <t>Transport Time</t>
  </si>
  <si>
    <t>Transport Time (if from France)</t>
  </si>
  <si>
    <t>Distance</t>
  </si>
  <si>
    <t>Emissions of Outgoing Transport</t>
  </si>
  <si>
    <t>Distance(if from France)</t>
  </si>
  <si>
    <t>Emissions of Outgoing Transport(if from France)</t>
  </si>
  <si>
    <t>B2008-01-2258</t>
  </si>
  <si>
    <t>B2008-01-2298</t>
  </si>
  <si>
    <t>B2008-01-2338</t>
  </si>
  <si>
    <t>B2008-01-2377</t>
  </si>
  <si>
    <t>B2008-01-2499</t>
  </si>
  <si>
    <t>B2008-01-2542</t>
  </si>
  <si>
    <t>B2008-01-2585</t>
  </si>
  <si>
    <t>B2008-01-2629</t>
  </si>
  <si>
    <t>B2008-01-2670</t>
  </si>
  <si>
    <t>B2008-01-2243</t>
  </si>
  <si>
    <t>B2008-01-2247</t>
  </si>
  <si>
    <t>B2008-01-2251</t>
  </si>
  <si>
    <t>B2008-01-2256</t>
  </si>
  <si>
    <t>B2008-01-2222</t>
  </si>
  <si>
    <t>B2008-01-2278</t>
  </si>
  <si>
    <t>B2008-01-2279</t>
  </si>
  <si>
    <t>B2008-01-2288</t>
  </si>
  <si>
    <t>B2008-01-2293</t>
  </si>
  <si>
    <t>B2008-01-2296</t>
  </si>
  <si>
    <t>B2008-01-2225</t>
  </si>
  <si>
    <t>B2008-01-2261</t>
  </si>
  <si>
    <t>B2008-01-2301</t>
  </si>
  <si>
    <t>B2008-01-2341</t>
  </si>
  <si>
    <t>B2008-01-2336</t>
  </si>
  <si>
    <t>B2008-01-2265</t>
  </si>
  <si>
    <t>B2008-01-2383</t>
  </si>
  <si>
    <t>B2008-01-2422</t>
  </si>
  <si>
    <t>B2008-01-2465</t>
  </si>
  <si>
    <t>B2008-01-2505</t>
  </si>
  <si>
    <t>B2008-01-2589</t>
  </si>
  <si>
    <t>B2008-01-2367</t>
  </si>
  <si>
    <t>B2008-01-2375</t>
  </si>
  <si>
    <t>B2008-01-2423</t>
  </si>
  <si>
    <t>B2008-01-2466</t>
  </si>
  <si>
    <t>B2008-01-2506</t>
  </si>
  <si>
    <t>B2008-01-2548</t>
  </si>
  <si>
    <t>B2008-01-2635</t>
  </si>
  <si>
    <t>B2008-01-2676</t>
  </si>
  <si>
    <t>B2008-01-2414</t>
  </si>
  <si>
    <t>B2008-01-2232</t>
  </si>
  <si>
    <t>B2008-01-2387</t>
  </si>
  <si>
    <t>B2008-01-2509</t>
  </si>
  <si>
    <t>B2008-01-2551</t>
  </si>
  <si>
    <t>B2008-01-2638</t>
  </si>
  <si>
    <t>B2008-01-2679</t>
  </si>
  <si>
    <t>B2008-01-2446</t>
  </si>
  <si>
    <t>B2008-01-2450</t>
  </si>
  <si>
    <t>B2008-01-2452</t>
  </si>
  <si>
    <t>B2008-01-2458</t>
  </si>
  <si>
    <t>B2008-01-2479</t>
  </si>
  <si>
    <t>B2008-01-2481</t>
  </si>
  <si>
    <t>B2008-01-2485</t>
  </si>
  <si>
    <t>B2008-01-2487</t>
  </si>
  <si>
    <t>B2008-01-2489</t>
  </si>
  <si>
    <t>B2008-01-2493</t>
  </si>
  <si>
    <t>B2008-01-2495</t>
  </si>
  <si>
    <t>B2008-01-2271</t>
  </si>
  <si>
    <t>B2008-01-2311</t>
  </si>
  <si>
    <t>B2008-01-2350</t>
  </si>
  <si>
    <t>B2008-01-2533</t>
  </si>
  <si>
    <t>B2008-01-2537</t>
  </si>
  <si>
    <t>B2008-01-2541</t>
  </si>
  <si>
    <t>B2008-01-2572</t>
  </si>
  <si>
    <t>B2008-01-2578</t>
  </si>
  <si>
    <t>B2008-01-2599</t>
  </si>
  <si>
    <t>B2008-01-2607</t>
  </si>
  <si>
    <t>B2008-01-2611</t>
  </si>
  <si>
    <t>B2008-01-2612</t>
  </si>
  <si>
    <t>B2008-01-2618</t>
  </si>
  <si>
    <t>B2008-01-2621</t>
  </si>
  <si>
    <t>B2008-01-2240</t>
  </si>
  <si>
    <t>B2008-01-2645</t>
  </si>
  <si>
    <t>B2008-01-2686</t>
  </si>
  <si>
    <t>B2008-01-2653</t>
  </si>
  <si>
    <t>B2008-01-2664</t>
  </si>
  <si>
    <t>B2008-01-2276</t>
  </si>
  <si>
    <t>B2008-01-2316</t>
  </si>
  <si>
    <t>B2008-01-2355</t>
  </si>
  <si>
    <t>B2008-01-2395</t>
  </si>
  <si>
    <t>B2008-01-2434</t>
  </si>
  <si>
    <t>B2008-01-2602</t>
  </si>
  <si>
    <t>B2008-01-2692</t>
  </si>
  <si>
    <t>B2008-01-2694</t>
  </si>
  <si>
    <t>B2008-01-2703</t>
  </si>
  <si>
    <t>B2008-01-2710</t>
  </si>
  <si>
    <t>B2008-01-2242</t>
  </si>
  <si>
    <t>B2008-01-2250</t>
  </si>
  <si>
    <t>B2008-01-2255</t>
  </si>
  <si>
    <t>B2008-01-2257</t>
  </si>
  <si>
    <t>B2008-01-2379</t>
  </si>
  <si>
    <t>B2008-01-2418</t>
  </si>
  <si>
    <t>B2008-01-2501</t>
  </si>
  <si>
    <t>B2008-01-2287</t>
  </si>
  <si>
    <t>B2008-01-2292</t>
  </si>
  <si>
    <t>B2008-01-2294</t>
  </si>
  <si>
    <t>B2008-01-2297</t>
  </si>
  <si>
    <t>B2008-01-2228</t>
  </si>
  <si>
    <t>B2008-01-2264</t>
  </si>
  <si>
    <t>B2008-01-2304</t>
  </si>
  <si>
    <t>B2008-01-2343</t>
  </si>
  <si>
    <t>B2008-01-2461</t>
  </si>
  <si>
    <t>B2008-01-2545</t>
  </si>
  <si>
    <t>B2008-01-2632</t>
  </si>
  <si>
    <t>B2008-01-2673</t>
  </si>
  <si>
    <t>B2008-01-2318</t>
  </si>
  <si>
    <t>B2008-01-2321</t>
  </si>
  <si>
    <t>B2008-01-2322</t>
  </si>
  <si>
    <t>B2008-01-2327</t>
  </si>
  <si>
    <t>B2008-01-2332</t>
  </si>
  <si>
    <t>B2008-01-2334</t>
  </si>
  <si>
    <t>B2008-01-2337</t>
  </si>
  <si>
    <t>B2008-01-2382</t>
  </si>
  <si>
    <t>B2008-01-2421</t>
  </si>
  <si>
    <t>B2008-01-2464</t>
  </si>
  <si>
    <t>B2008-01-2504</t>
  </si>
  <si>
    <t>B2008-01-2547</t>
  </si>
  <si>
    <t>B2008-01-2634</t>
  </si>
  <si>
    <t>B2008-01-2675</t>
  </si>
  <si>
    <t>B2008-01-2357</t>
  </si>
  <si>
    <t>B2008-01-2360</t>
  </si>
  <si>
    <t>B2008-01-2361</t>
  </si>
  <si>
    <t>B2008-01-2366</t>
  </si>
  <si>
    <t>B2008-01-2371</t>
  </si>
  <si>
    <t>B2008-01-2373</t>
  </si>
  <si>
    <t>B2008-01-2376</t>
  </si>
  <si>
    <t>B2008-01-2267</t>
  </si>
  <si>
    <t>B2008-01-2307</t>
  </si>
  <si>
    <t>B2008-01-2346</t>
  </si>
  <si>
    <t>B2008-01-2386</t>
  </si>
  <si>
    <t>B2008-01-2508</t>
  </si>
  <si>
    <t>B2008-01-2550</t>
  </si>
  <si>
    <t>B2008-01-2592</t>
  </si>
  <si>
    <t>B2008-01-2397</t>
  </si>
  <si>
    <t>B2008-01-2400</t>
  </si>
  <si>
    <t>B2008-01-2401</t>
  </si>
  <si>
    <t>B2008-01-2406</t>
  </si>
  <si>
    <t>B2008-01-2407</t>
  </si>
  <si>
    <t>B2008-01-2410</t>
  </si>
  <si>
    <t>B2008-01-2411</t>
  </si>
  <si>
    <t>B2008-01-2415</t>
  </si>
  <si>
    <t>B2008-01-2268</t>
  </si>
  <si>
    <t>B2008-01-2469</t>
  </si>
  <si>
    <t>B2008-01-2593</t>
  </si>
  <si>
    <t>B2008-01-2436</t>
  </si>
  <si>
    <t>B2008-01-2439</t>
  </si>
  <si>
    <t>B2008-01-2440</t>
  </si>
  <si>
    <t>B2008-01-2445</t>
  </si>
  <si>
    <t>B2008-01-2449</t>
  </si>
  <si>
    <t>B2008-01-2457</t>
  </si>
  <si>
    <t>B2008-01-2270</t>
  </si>
  <si>
    <t>B2008-01-2310</t>
  </si>
  <si>
    <t>B2008-01-2349</t>
  </si>
  <si>
    <t>B2008-01-2389</t>
  </si>
  <si>
    <t>B2008-01-2428</t>
  </si>
  <si>
    <t>B2008-01-2511</t>
  </si>
  <si>
    <t>B2008-01-2639</t>
  </si>
  <si>
    <t>B2008-01-2680</t>
  </si>
  <si>
    <t>B2008-01-2484</t>
  </si>
  <si>
    <t>B2008-01-2488</t>
  </si>
  <si>
    <t>B2008-01-2492</t>
  </si>
  <si>
    <t>B2008-01-2235</t>
  </si>
  <si>
    <t>B2008-01-2472</t>
  </si>
  <si>
    <t>B2008-01-2554</t>
  </si>
  <si>
    <t>B2008-01-2598</t>
  </si>
  <si>
    <t>B2008-01-2641</t>
  </si>
  <si>
    <t>B2008-01-2682</t>
  </si>
  <si>
    <t>B2008-01-2521</t>
  </si>
  <si>
    <t>B2008-01-2522</t>
  </si>
  <si>
    <t>B2008-01-2523</t>
  </si>
  <si>
    <t>B2008-01-2528</t>
  </si>
  <si>
    <t>B2008-01-2532</t>
  </si>
  <si>
    <t>B2008-01-2538</t>
  </si>
  <si>
    <t>B2008-01-2540</t>
  </si>
  <si>
    <t>B2008-01-2237</t>
  </si>
  <si>
    <t>B2008-01-2391</t>
  </si>
  <si>
    <t>B2008-01-2430</t>
  </si>
  <si>
    <t>B2008-01-2513</t>
  </si>
  <si>
    <t>B2008-01-2564</t>
  </si>
  <si>
    <t>B2008-01-2565</t>
  </si>
  <si>
    <t>B2008-01-2566</t>
  </si>
  <si>
    <t>B2008-01-2571</t>
  </si>
  <si>
    <t>B2008-01-2574</t>
  </si>
  <si>
    <t>B2008-01-2579</t>
  </si>
  <si>
    <t>B2008-01-2581</t>
  </si>
  <si>
    <t>B2008-01-2608</t>
  </si>
  <si>
    <t>B2008-01-2610</t>
  </si>
  <si>
    <t>B2008-01-2615</t>
  </si>
  <si>
    <t>B2008-01-2617</t>
  </si>
  <si>
    <t>B2008-01-2620</t>
  </si>
  <si>
    <t>B2008-01-2624</t>
  </si>
  <si>
    <t>B2008-01-2275</t>
  </si>
  <si>
    <t>B2008-01-2315</t>
  </si>
  <si>
    <t>B2008-01-2354</t>
  </si>
  <si>
    <t>B2008-01-2394</t>
  </si>
  <si>
    <t>B2008-01-2433</t>
  </si>
  <si>
    <t>B2008-01-2516</t>
  </si>
  <si>
    <t>B2008-01-2557</t>
  </si>
  <si>
    <t>B2008-01-2601</t>
  </si>
  <si>
    <t>B2008-01-2644</t>
  </si>
  <si>
    <t>B2008-01-2685</t>
  </si>
  <si>
    <t>B2008-01-2651</t>
  </si>
  <si>
    <t>B2008-01-2652</t>
  </si>
  <si>
    <t>B2008-01-2658</t>
  </si>
  <si>
    <t>B2008-01-2665</t>
  </si>
  <si>
    <t>B2008-01-2667</t>
  </si>
  <si>
    <t>B2008-01-2277</t>
  </si>
  <si>
    <t>B2008-01-2477</t>
  </si>
  <si>
    <t>B2008-01-2559</t>
  </si>
  <si>
    <t>B2008-01-2646</t>
  </si>
  <si>
    <t>B2008-01-2687</t>
  </si>
  <si>
    <t>B2008-01-2693</t>
  </si>
  <si>
    <t>B2008-01-2700</t>
  </si>
  <si>
    <t>B2008-01-2711</t>
  </si>
  <si>
    <t>B2008-01-2713</t>
  </si>
  <si>
    <t>B2008-01-2378</t>
  </si>
  <si>
    <t>B2008-01-2417</t>
  </si>
  <si>
    <t>B2008-01-2500</t>
  </si>
  <si>
    <t>B2008-01-2587</t>
  </si>
  <si>
    <t>B2008-01-2630</t>
  </si>
  <si>
    <t>B2008-01-2671</t>
  </si>
  <si>
    <t>B2008-01-2245</t>
  </si>
  <si>
    <t>B2008-01-2249</t>
  </si>
  <si>
    <t>B2008-01-2252</t>
  </si>
  <si>
    <t>B2008-01-2223</t>
  </si>
  <si>
    <t>B2008-01-2259</t>
  </si>
  <si>
    <t>B2008-01-2299</t>
  </si>
  <si>
    <t>B2008-01-2339</t>
  </si>
  <si>
    <t>B2008-01-2460</t>
  </si>
  <si>
    <t>B2008-01-2543</t>
  </si>
  <si>
    <t>B2008-01-2282</t>
  </si>
  <si>
    <t>B2008-01-2283</t>
  </si>
  <si>
    <t>B2008-01-2284</t>
  </si>
  <si>
    <t>B2008-01-2286</t>
  </si>
  <si>
    <t>B2008-01-2289</t>
  </si>
  <si>
    <t>B2008-01-2381</t>
  </si>
  <si>
    <t>B2008-01-2420</t>
  </si>
  <si>
    <t>B2008-01-2463</t>
  </si>
  <si>
    <t>B2008-01-2588</t>
  </si>
  <si>
    <t>B2008-01-2320</t>
  </si>
  <si>
    <t>B2008-01-2323</t>
  </si>
  <si>
    <t>B2008-01-2324</t>
  </si>
  <si>
    <t>B2008-01-2329</t>
  </si>
  <si>
    <t>B2008-01-2266</t>
  </si>
  <si>
    <t>B2008-01-2306</t>
  </si>
  <si>
    <t>B2008-01-2345</t>
  </si>
  <si>
    <t>B2008-01-2359</t>
  </si>
  <si>
    <t>B2008-01-2362</t>
  </si>
  <si>
    <t>B2008-01-2363</t>
  </si>
  <si>
    <t>B2008-01-2368</t>
  </si>
  <si>
    <t>B2008-01-2385</t>
  </si>
  <si>
    <t>B2008-01-2424</t>
  </si>
  <si>
    <t>B2008-01-2425</t>
  </si>
  <si>
    <t>B2008-01-2468</t>
  </si>
  <si>
    <t>B2008-01-2507</t>
  </si>
  <si>
    <t>B2008-01-2399</t>
  </si>
  <si>
    <t>B2008-01-2402</t>
  </si>
  <si>
    <t>B2008-01-2403</t>
  </si>
  <si>
    <t>B2008-01-2409</t>
  </si>
  <si>
    <t>B2008-01-2412</t>
  </si>
  <si>
    <t>B2008-01-2269</t>
  </si>
  <si>
    <t>B2008-01-2309</t>
  </si>
  <si>
    <t>B2008-01-2348</t>
  </si>
  <si>
    <t>B2008-01-2388</t>
  </si>
  <si>
    <t>B2008-01-2594</t>
  </si>
  <si>
    <t>B2008-01-2637</t>
  </si>
  <si>
    <t>B2008-01-2678</t>
  </si>
  <si>
    <t>B2008-01-2438</t>
  </si>
  <si>
    <t>B2008-01-2441</t>
  </si>
  <si>
    <t>B2008-01-2442</t>
  </si>
  <si>
    <t>B2008-01-2448</t>
  </si>
  <si>
    <t>B2008-01-2451</t>
  </si>
  <si>
    <t>B2008-01-2453</t>
  </si>
  <si>
    <t>B2008-01-2454</t>
  </si>
  <si>
    <t>B2008-01-2471</t>
  </si>
  <si>
    <t>B2008-01-2595</t>
  </si>
  <si>
    <t>B2008-01-2480</t>
  </si>
  <si>
    <t>B2008-01-2483</t>
  </si>
  <si>
    <t>B2008-01-2491</t>
  </si>
  <si>
    <t>B2008-01-2494</t>
  </si>
  <si>
    <t>B2008-01-2496</t>
  </si>
  <si>
    <t>B2008-01-2497</t>
  </si>
  <si>
    <t>B2008-01-2236</t>
  </si>
  <si>
    <t>B2008-01-2429</t>
  </si>
  <si>
    <t>B2008-01-2512</t>
  </si>
  <si>
    <t>B2008-01-2555</t>
  </si>
  <si>
    <t>B2008-01-2524</t>
  </si>
  <si>
    <t>B2008-01-2525</t>
  </si>
  <si>
    <t>B2008-01-2531</t>
  </si>
  <si>
    <t>B2008-01-2534</t>
  </si>
  <si>
    <t>B2008-01-2539</t>
  </si>
  <si>
    <t>B2008-01-2272</t>
  </si>
  <si>
    <t>B2008-01-2312</t>
  </si>
  <si>
    <t>B2008-01-2351</t>
  </si>
  <si>
    <t>B2008-01-2474</t>
  </si>
  <si>
    <t>B2008-01-2561</t>
  </si>
  <si>
    <t>B2008-01-2567</t>
  </si>
  <si>
    <t>B2008-01-2568</t>
  </si>
  <si>
    <t>B2008-01-2575</t>
  </si>
  <si>
    <t>B2008-01-2576</t>
  </si>
  <si>
    <t>B2008-01-2582</t>
  </si>
  <si>
    <t>B2008-01-2393</t>
  </si>
  <si>
    <t>B2008-01-2432</t>
  </si>
  <si>
    <t>B2008-01-2515</t>
  </si>
  <si>
    <t>B2008-01-2556</t>
  </si>
  <si>
    <t>B2008-01-2604</t>
  </si>
  <si>
    <t>B2008-01-2609</t>
  </si>
  <si>
    <t>B2008-01-2613</t>
  </si>
  <si>
    <t>B2008-01-2622</t>
  </si>
  <si>
    <t>B2008-01-2625</t>
  </si>
  <si>
    <t>B2008-01-2627</t>
  </si>
  <si>
    <t>B2008-01-2476</t>
  </si>
  <si>
    <t>B2008-01-2648</t>
  </si>
  <si>
    <t>B2008-01-2654</t>
  </si>
  <si>
    <t>B2008-01-2655</t>
  </si>
  <si>
    <t>B2008-01-2660</t>
  </si>
  <si>
    <t>B2008-01-2668</t>
  </si>
  <si>
    <t>B2008-01-2241</t>
  </si>
  <si>
    <t>B2008-01-2518</t>
  </si>
  <si>
    <t>B2008-01-2560</t>
  </si>
  <si>
    <t>B2008-01-2647</t>
  </si>
  <si>
    <t>B2008-01-2689</t>
  </si>
  <si>
    <t>B2008-01-2695</t>
  </si>
  <si>
    <t>B2008-01-2699</t>
  </si>
  <si>
    <t>B2008-01-2704</t>
  </si>
  <si>
    <t>B2008-01-2705</t>
  </si>
  <si>
    <t>B2008-01-2714</t>
  </si>
  <si>
    <t>B2008-01-2416</t>
  </si>
  <si>
    <t>B2008-01-2586</t>
  </si>
  <si>
    <t>B2008-01-2246</t>
  </si>
  <si>
    <t>B2008-01-2253</t>
  </si>
  <si>
    <t>B2008-01-2459</t>
  </si>
  <si>
    <t>B2008-01-2502</t>
  </si>
  <si>
    <t>B2008-01-2290</t>
  </si>
  <si>
    <t>B2008-01-2295</t>
  </si>
  <si>
    <t>B2008-01-2226</t>
  </si>
  <si>
    <t>B2008-01-2262</t>
  </si>
  <si>
    <t>B2008-01-2302</t>
  </si>
  <si>
    <t>B2008-01-2544</t>
  </si>
  <si>
    <t>B2008-01-2631</t>
  </si>
  <si>
    <t>B2008-01-2672</t>
  </si>
  <si>
    <t>B2008-01-2326</t>
  </si>
  <si>
    <t>B2008-01-2328</t>
  </si>
  <si>
    <t>B2008-01-2330</t>
  </si>
  <si>
    <t>B2008-01-2335</t>
  </si>
  <si>
    <t>B2008-01-2305</t>
  </si>
  <si>
    <t>B2008-01-2344</t>
  </si>
  <si>
    <t>B2008-01-2590</t>
  </si>
  <si>
    <t>B2008-01-2364</t>
  </si>
  <si>
    <t>B2008-01-2369</t>
  </si>
  <si>
    <t>B2008-01-2374</t>
  </si>
  <si>
    <t>B2008-01-2591</t>
  </si>
  <si>
    <t>B2008-01-2404</t>
  </si>
  <si>
    <t>B2008-01-2413</t>
  </si>
  <si>
    <t>B2008-01-2308</t>
  </si>
  <si>
    <t>B2008-01-2347</t>
  </si>
  <si>
    <t>B2008-01-2426</t>
  </si>
  <si>
    <t>B2008-01-2470</t>
  </si>
  <si>
    <t>B2008-01-2443</t>
  </si>
  <si>
    <t>B2008-01-2455</t>
  </si>
  <si>
    <t>B2008-01-2456</t>
  </si>
  <si>
    <t>B2008-01-2486</t>
  </si>
  <si>
    <t>B2008-01-2498</t>
  </si>
  <si>
    <t>B2008-01-2596</t>
  </si>
  <si>
    <t>B2008-01-2519</t>
  </si>
  <si>
    <t>B2008-01-2526</t>
  </si>
  <si>
    <t>B2008-01-2535</t>
  </si>
  <si>
    <t>B2008-01-2273</t>
  </si>
  <si>
    <t>B2008-01-2313</t>
  </si>
  <si>
    <t>B2008-01-2352</t>
  </si>
  <si>
    <t>B2008-01-2562</t>
  </si>
  <si>
    <t>B2008-01-2569</t>
  </si>
  <si>
    <t>B2008-01-2577</t>
  </si>
  <si>
    <t>B2008-01-2580</t>
  </si>
  <si>
    <t>B2008-01-2583</t>
  </si>
  <si>
    <t>B2008-01-2642</t>
  </si>
  <si>
    <t>B2008-01-2683</t>
  </si>
  <si>
    <t>B2008-01-2605</t>
  </si>
  <si>
    <t>B2008-01-2614</t>
  </si>
  <si>
    <t>B2008-01-2623</t>
  </si>
  <si>
    <t>B2008-01-2626</t>
  </si>
  <si>
    <t>B2008-01-2238</t>
  </si>
  <si>
    <t>B2008-01-2649</t>
  </si>
  <si>
    <t>B2008-01-2656</t>
  </si>
  <si>
    <t>B2008-01-2659</t>
  </si>
  <si>
    <t>B2008-01-2663</t>
  </si>
  <si>
    <t>B2008-01-2666</t>
  </si>
  <si>
    <t>B2008-01-2669</t>
  </si>
  <si>
    <t>B2008-01-2435</t>
  </si>
  <si>
    <t>B2008-01-2478</t>
  </si>
  <si>
    <t>B2008-01-2688</t>
  </si>
  <si>
    <t>B2008-01-2690</t>
  </si>
  <si>
    <t>B2008-01-2697</t>
  </si>
  <si>
    <t>B2008-01-2701</t>
  </si>
  <si>
    <t>B2008-01-2706</t>
  </si>
  <si>
    <t>B2008-01-2709</t>
  </si>
  <si>
    <t>B2008-01-2715</t>
  </si>
  <si>
    <t>B2008-01-2244</t>
  </si>
  <si>
    <t>B2008-01-2248</t>
  </si>
  <si>
    <t>B2008-01-2254</t>
  </si>
  <si>
    <t>B2008-01-2380</t>
  </si>
  <si>
    <t>B2008-01-2419</t>
  </si>
  <si>
    <t>B2008-01-2280</t>
  </si>
  <si>
    <t>B2008-01-2281</t>
  </si>
  <si>
    <t>B2008-01-2285</t>
  </si>
  <si>
    <t>B2008-01-2291</t>
  </si>
  <si>
    <t>B2008-01-2224</t>
  </si>
  <si>
    <t>B2008-01-2227</t>
  </si>
  <si>
    <t>B2008-01-2260</t>
  </si>
  <si>
    <t>B2008-01-2263</t>
  </si>
  <si>
    <t>B2008-01-2300</t>
  </si>
  <si>
    <t>B2008-01-2303</t>
  </si>
  <si>
    <t>B2008-01-2340</t>
  </si>
  <si>
    <t>B2008-01-2342</t>
  </si>
  <si>
    <t>B2008-01-2462</t>
  </si>
  <si>
    <t>B2008-01-2503</t>
  </si>
  <si>
    <t>B2008-01-2319</t>
  </si>
  <si>
    <t>B2008-01-2325</t>
  </si>
  <si>
    <t>B2008-01-2331</t>
  </si>
  <si>
    <t>B2008-01-2333</t>
  </si>
  <si>
    <t>B2008-01-2229</t>
  </si>
  <si>
    <t>B2008-01-2230</t>
  </si>
  <si>
    <t>B2008-01-2231</t>
  </si>
  <si>
    <t>B2008-01-2546</t>
  </si>
  <si>
    <t>B2008-01-2633</t>
  </si>
  <si>
    <t>B2008-01-2674</t>
  </si>
  <si>
    <t>B2008-01-2356</t>
  </si>
  <si>
    <t>B2008-01-2358</t>
  </si>
  <si>
    <t>B2008-01-2365</t>
  </si>
  <si>
    <t>B2008-01-2370</t>
  </si>
  <si>
    <t>B2008-01-2372</t>
  </si>
  <si>
    <t>B2008-01-2384</t>
  </si>
  <si>
    <t>B2008-01-2467</t>
  </si>
  <si>
    <t>B2008-01-2549</t>
  </si>
  <si>
    <t>B2008-01-2636</t>
  </si>
  <si>
    <t>B2008-01-2677</t>
  </si>
  <si>
    <t>B2008-01-2398</t>
  </si>
  <si>
    <t>B2008-01-2405</t>
  </si>
  <si>
    <t>B2008-01-2408</t>
  </si>
  <si>
    <t>B2008-01-2233</t>
  </si>
  <si>
    <t>B2008-01-2427</t>
  </si>
  <si>
    <t>B2008-01-2510</t>
  </si>
  <si>
    <t>B2008-01-2437</t>
  </si>
  <si>
    <t>B2008-01-2444</t>
  </si>
  <si>
    <t>B2008-01-2447</t>
  </si>
  <si>
    <t>B2008-01-2234</t>
  </si>
  <si>
    <t>B2008-01-2552</t>
  </si>
  <si>
    <t>B2008-01-2553</t>
  </si>
  <si>
    <t>B2008-01-2482</t>
  </si>
  <si>
    <t>B2008-01-2490</t>
  </si>
  <si>
    <t>B2008-01-2390</t>
  </si>
  <si>
    <t>B2008-01-2597</t>
  </si>
  <si>
    <t>B2008-01-2640</t>
  </si>
  <si>
    <t>B2008-01-2681</t>
  </si>
  <si>
    <t>B2008-01-2520</t>
  </si>
  <si>
    <t>B2008-01-2527</t>
  </si>
  <si>
    <t>B2008-01-2529</t>
  </si>
  <si>
    <t>B2008-01-2530</t>
  </si>
  <si>
    <t>B2008-01-2536</t>
  </si>
  <si>
    <t>B2008-01-2392</t>
  </si>
  <si>
    <t>B2008-01-2431</t>
  </si>
  <si>
    <t>B2008-01-2473</t>
  </si>
  <si>
    <t>B2008-01-2514</t>
  </si>
  <si>
    <t>B2008-01-2563</t>
  </si>
  <si>
    <t>B2008-01-2570</t>
  </si>
  <si>
    <t>B2008-01-2573</t>
  </si>
  <si>
    <t>B2008-01-2584</t>
  </si>
  <si>
    <t>B2008-01-2475</t>
  </si>
  <si>
    <t>B2008-01-2643</t>
  </si>
  <si>
    <t>B2008-01-2684</t>
  </si>
  <si>
    <t>B2008-01-2606</t>
  </si>
  <si>
    <t>B2008-01-2616</t>
  </si>
  <si>
    <t>B2008-01-2619</t>
  </si>
  <si>
    <t>B2008-01-2628</t>
  </si>
  <si>
    <t>B2008-01-2239</t>
  </si>
  <si>
    <t>B2008-01-2274</t>
  </si>
  <si>
    <t>B2008-01-2314</t>
  </si>
  <si>
    <t>B2008-01-2353</t>
  </si>
  <si>
    <t>B2008-01-2558</t>
  </si>
  <si>
    <t>B2008-01-2600</t>
  </si>
  <si>
    <t>B2008-01-2650</t>
  </si>
  <si>
    <t>B2008-01-2657</t>
  </si>
  <si>
    <t>B2008-01-2661</t>
  </si>
  <si>
    <t>B2008-01-2662</t>
  </si>
  <si>
    <t>B2008-01-2317</t>
  </si>
  <si>
    <t>B2008-01-2396</t>
  </si>
  <si>
    <t>B2008-01-2517</t>
  </si>
  <si>
    <t>B2008-01-2603</t>
  </si>
  <si>
    <t>B2008-01-2691</t>
  </si>
  <si>
    <t>B2008-01-2696</t>
  </si>
  <si>
    <t>B2008-01-2698</t>
  </si>
  <si>
    <t>B2008-01-2702</t>
  </si>
  <si>
    <t>B2008-01-2707</t>
  </si>
  <si>
    <t>B2008-01-2708</t>
  </si>
  <si>
    <t>B2008-01-2712</t>
  </si>
  <si>
    <t>Total</t>
  </si>
  <si>
    <t>EOQ</t>
  </si>
  <si>
    <t>RT</t>
  </si>
  <si>
    <t>Safety Stock</t>
  </si>
  <si>
    <t>Month</t>
  </si>
  <si>
    <t>Average Daily Demand per month</t>
  </si>
  <si>
    <t>Jan</t>
  </si>
  <si>
    <t>Feb</t>
  </si>
  <si>
    <t>March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</si>
  <si>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</si>
  <si>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</si>
  <si>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</si>
  <si>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</si>
  <si>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</si>
  <si>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</si>
  <si>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</si>
  <si>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</si>
  <si>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</si>
  <si>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Maximum monthly demand</t>
  </si>
  <si>
    <t>Average monthly demand</t>
  </si>
  <si>
    <t>Safety stock</t>
  </si>
  <si>
    <t>Storage cost</t>
  </si>
  <si>
    <t>Number of Orders (to Supplier)</t>
  </si>
  <si>
    <t>D/Q</t>
  </si>
  <si>
    <t xml:space="preserve"> Incoming Transportation Cost</t>
  </si>
  <si>
    <t>Total Incoming Transportation Cost</t>
  </si>
  <si>
    <t>Total Weight in kg</t>
  </si>
  <si>
    <t>Emissions of Incoming Transportation</t>
  </si>
  <si>
    <t>Total Emissions of Incoming Transportation</t>
  </si>
  <si>
    <t>Valencia</t>
  </si>
  <si>
    <t>Date</t>
  </si>
  <si>
    <t>Emissions</t>
  </si>
  <si>
    <t>Emissions(if from France)</t>
  </si>
  <si>
    <t>V2008-01-2237</t>
  </si>
  <si>
    <t>V2008-01-2380</t>
  </si>
  <si>
    <t>V2008-01-2340</t>
  </si>
  <si>
    <t>V2008-01-2378</t>
  </si>
  <si>
    <t>V2008-01-2379</t>
  </si>
  <si>
    <t>V2008-01-2243</t>
  </si>
  <si>
    <t>V2008-01-2418</t>
  </si>
  <si>
    <t>V2008-01-2344</t>
  </si>
  <si>
    <t>V2008-01-2300</t>
  </si>
  <si>
    <t>V2008-01-2301</t>
  </si>
  <si>
    <t>V2008-01-2247</t>
  </si>
  <si>
    <t>V2008-01-2387</t>
  </si>
  <si>
    <t>V2008-01-2388</t>
  </si>
  <si>
    <t>V2008-01-2242</t>
  </si>
  <si>
    <t>V2008-01-2230</t>
  </si>
  <si>
    <t>V2008-01-2231</t>
  </si>
  <si>
    <t>V2008-01-2235</t>
  </si>
  <si>
    <t>V2008-01-2244</t>
  </si>
  <si>
    <t>V2008-01-2234</t>
  </si>
  <si>
    <t>V2008-01-2246</t>
  </si>
  <si>
    <t>V2008-01-2222</t>
  </si>
  <si>
    <t>V2008-01-2248</t>
  </si>
  <si>
    <t>V2008-01-2236</t>
  </si>
  <si>
    <t>V2008-01-2299</t>
  </si>
  <si>
    <t>V2008-01-2341</t>
  </si>
  <si>
    <t>V2008-01-2232</t>
  </si>
  <si>
    <t>V2008-01-2233</t>
  </si>
  <si>
    <t>V2008-01-2381</t>
  </si>
  <si>
    <t>V2008-01-2461</t>
  </si>
  <si>
    <t>V2008-01-2345</t>
  </si>
  <si>
    <t>V2008-01-2278</t>
  </si>
  <si>
    <t>V2008-01-2420</t>
  </si>
  <si>
    <t>V2008-01-2460</t>
  </si>
  <si>
    <t>V2008-01-2298</t>
  </si>
  <si>
    <t>V2008-01-2280</t>
  </si>
  <si>
    <t>V2008-01-2287</t>
  </si>
  <si>
    <t>V2008-01-2291</t>
  </si>
  <si>
    <t>V2008-01-2293</t>
  </si>
  <si>
    <t>V2008-01-2296</t>
  </si>
  <si>
    <t>V2008-01-2223</t>
  </si>
  <si>
    <t>V2008-01-2302</t>
  </si>
  <si>
    <t>V2008-01-2634</t>
  </si>
  <si>
    <t>V2008-01-2260</t>
  </si>
  <si>
    <t>V2008-01-2303</t>
  </si>
  <si>
    <t>V2008-01-2343</t>
  </si>
  <si>
    <t>V2008-01-2279</t>
  </si>
  <si>
    <t>V2008-01-2421</t>
  </si>
  <si>
    <t>V2008-01-2281</t>
  </si>
  <si>
    <t>V2008-01-2277</t>
  </si>
  <si>
    <t>V2008-01-2347</t>
  </si>
  <si>
    <t>V2008-01-2284</t>
  </si>
  <si>
    <t>V2008-01-2283</t>
  </si>
  <si>
    <t>V2008-01-2289</t>
  </si>
  <si>
    <t>V2008-01-2635</t>
  </si>
  <si>
    <t>V2008-01-2677</t>
  </si>
  <si>
    <t>V2008-01-2326</t>
  </si>
  <si>
    <t>V2008-01-2288</t>
  </si>
  <si>
    <t>V2008-01-2331</t>
  </si>
  <si>
    <t>V2008-01-2329</t>
  </si>
  <si>
    <t>V2008-01-2335</t>
  </si>
  <si>
    <t>V2008-01-2290</t>
  </si>
  <si>
    <t>V2008-01-2295</t>
  </si>
  <si>
    <t>V2008-01-2264</t>
  </si>
  <si>
    <t>V2008-01-2383</t>
  </si>
  <si>
    <t>V2008-01-2466</t>
  </si>
  <si>
    <t>V2008-01-2226</t>
  </si>
  <si>
    <t>V2008-01-2239</t>
  </si>
  <si>
    <t>V2008-01-2306</t>
  </si>
  <si>
    <t>V2008-01-2261</t>
  </si>
  <si>
    <t>V2008-01-2262</t>
  </si>
  <si>
    <t>V2008-01-2638</t>
  </si>
  <si>
    <t>V2008-01-2286</t>
  </si>
  <si>
    <t>V2008-01-2679</t>
  </si>
  <si>
    <t>V2008-01-2361</t>
  </si>
  <si>
    <t>V2008-01-2292</t>
  </si>
  <si>
    <t>V2008-01-2363</t>
  </si>
  <si>
    <t>V2008-01-2366</t>
  </si>
  <si>
    <t>V2008-01-2369</t>
  </si>
  <si>
    <t>V2008-01-2373</t>
  </si>
  <si>
    <t>V2008-01-2422</t>
  </si>
  <si>
    <t>V2008-01-2462</t>
  </si>
  <si>
    <t>V2008-01-2463</t>
  </si>
  <si>
    <t>V2008-01-2224</t>
  </si>
  <si>
    <t>V2008-01-2377</t>
  </si>
  <si>
    <t>V2008-01-2266</t>
  </si>
  <si>
    <t>V2008-01-2348</t>
  </si>
  <si>
    <t>V2008-01-2390</t>
  </si>
  <si>
    <t>V2008-01-2386</t>
  </si>
  <si>
    <t>V2008-01-2423</t>
  </si>
  <si>
    <t>V2008-01-2309</t>
  </si>
  <si>
    <t>V2008-01-2350</t>
  </si>
  <si>
    <t>V2008-01-2318</t>
  </si>
  <si>
    <t>V2008-01-2263</t>
  </si>
  <si>
    <t>V2008-01-2394</t>
  </si>
  <si>
    <t>V2008-01-2321</t>
  </si>
  <si>
    <t>V2008-01-2304</t>
  </si>
  <si>
    <t>V2008-01-2399</t>
  </si>
  <si>
    <t>V2008-01-2382</t>
  </si>
  <si>
    <t>V2008-01-2323</t>
  </si>
  <si>
    <t>V2008-01-2402</t>
  </si>
  <si>
    <t>V2008-01-2327</t>
  </si>
  <si>
    <t>V2008-01-2413</t>
  </si>
  <si>
    <t>V2008-01-2332</t>
  </si>
  <si>
    <t>V2008-01-2308</t>
  </si>
  <si>
    <t>V2008-01-2349</t>
  </si>
  <si>
    <t>V2008-01-2330</t>
  </si>
  <si>
    <t>V2008-01-2334</t>
  </si>
  <si>
    <t>V2008-01-2427</t>
  </si>
  <si>
    <t>V2008-01-2336</t>
  </si>
  <si>
    <t>V2008-01-2346</t>
  </si>
  <si>
    <t>V2008-01-2470</t>
  </si>
  <si>
    <t>V2008-01-2636</t>
  </si>
  <si>
    <t>V2008-01-2227</t>
  </si>
  <si>
    <t>V2008-01-2228</t>
  </si>
  <si>
    <t>V2008-01-2229</t>
  </si>
  <si>
    <t>V2008-01-2311</t>
  </si>
  <si>
    <t>V2008-01-2265</t>
  </si>
  <si>
    <t>V2008-01-2305</t>
  </si>
  <si>
    <t>V2008-01-2442</t>
  </si>
  <si>
    <t>V2008-01-2678</t>
  </si>
  <si>
    <t>V2008-01-2446</t>
  </si>
  <si>
    <t>V2008-01-2448</t>
  </si>
  <si>
    <t>V2008-01-2320</t>
  </si>
  <si>
    <t>V2008-01-2451</t>
  </si>
  <si>
    <t>V2008-01-2457</t>
  </si>
  <si>
    <t>V2008-01-2685</t>
  </si>
  <si>
    <t>V2008-01-2391</t>
  </si>
  <si>
    <t>V2008-01-2328</t>
  </si>
  <si>
    <t>V2008-01-2485</t>
  </si>
  <si>
    <t>V2008-01-2487</t>
  </si>
  <si>
    <t>V2008-01-2491</t>
  </si>
  <si>
    <t>V2008-01-2338</t>
  </si>
  <si>
    <t>V2008-01-2358</t>
  </si>
  <si>
    <t>V2008-01-2359</t>
  </si>
  <si>
    <t>V2008-01-2501</t>
  </si>
  <si>
    <t>V2008-01-2498</t>
  </si>
  <si>
    <t>V2008-01-2270</t>
  </si>
  <si>
    <t>V2008-01-2365</t>
  </si>
  <si>
    <t>V2008-01-2367</t>
  </si>
  <si>
    <t>V2008-01-2370</t>
  </si>
  <si>
    <t>V2008-01-2465</t>
  </si>
  <si>
    <t>V2008-01-2368</t>
  </si>
  <si>
    <t>V2008-01-2430</t>
  </si>
  <si>
    <t>V2008-01-2314</t>
  </si>
  <si>
    <t>V2008-01-2374</t>
  </si>
  <si>
    <t>V2008-01-2637</t>
  </si>
  <si>
    <t>V2008-01-2357</t>
  </si>
  <si>
    <t>V2008-01-2645</t>
  </si>
  <si>
    <t>V2008-01-2307</t>
  </si>
  <si>
    <t>V2008-01-2322</t>
  </si>
  <si>
    <t>V2008-01-2385</t>
  </si>
  <si>
    <t>V2008-01-2360</t>
  </si>
  <si>
    <t>V2008-01-2467</t>
  </si>
  <si>
    <t>V2008-01-2376</t>
  </si>
  <si>
    <t>V2008-01-2469</t>
  </si>
  <si>
    <t>V2008-01-2351</t>
  </si>
  <si>
    <t>V2008-01-2352</t>
  </si>
  <si>
    <t>V2008-01-2393</t>
  </si>
  <si>
    <t>V2008-01-2353</t>
  </si>
  <si>
    <t>V2008-01-2639</t>
  </si>
  <si>
    <t>V2008-01-2640</t>
  </si>
  <si>
    <t>V2008-01-2424</t>
  </si>
  <si>
    <t>V2008-01-2682</t>
  </si>
  <si>
    <t>V2008-01-2474</t>
  </si>
  <si>
    <t>V2008-01-2400</t>
  </si>
  <si>
    <t>V2008-01-2403</t>
  </si>
  <si>
    <t>V2008-01-2398</t>
  </si>
  <si>
    <t>V2008-01-2406</t>
  </si>
  <si>
    <t>V2008-01-2407</t>
  </si>
  <si>
    <t>V2008-01-2410</t>
  </si>
  <si>
    <t>V2008-01-2401</t>
  </si>
  <si>
    <t>V2008-01-2405</t>
  </si>
  <si>
    <t>V2008-01-2414</t>
  </si>
  <si>
    <t>V2008-01-2416</t>
  </si>
  <si>
    <t>V2008-01-2417</t>
  </si>
  <si>
    <t>V2008-01-2476</t>
  </si>
  <si>
    <t>V2008-01-2267</t>
  </si>
  <si>
    <t>V2008-01-2409</t>
  </si>
  <si>
    <t>V2008-01-2688</t>
  </si>
  <si>
    <t>V2008-01-2608</t>
  </si>
  <si>
    <t>V2008-01-2412</t>
  </si>
  <si>
    <t>V2008-01-2612</t>
  </si>
  <si>
    <t>V2008-01-2415</t>
  </si>
  <si>
    <t>V2008-01-2614</t>
  </si>
  <si>
    <t>V2008-01-2471</t>
  </si>
  <si>
    <t>V2008-01-2618</t>
  </si>
  <si>
    <t>V2008-01-2622</t>
  </si>
  <si>
    <t>V2008-01-2310</t>
  </si>
  <si>
    <t>V2008-01-2395</t>
  </si>
  <si>
    <t>V2008-01-2684</t>
  </si>
  <si>
    <t>V2008-01-2441</t>
  </si>
  <si>
    <t>V2008-01-2642</t>
  </si>
  <si>
    <t>V2008-01-2445</t>
  </si>
  <si>
    <t>V2008-01-2624</t>
  </si>
  <si>
    <t>V2008-01-2437</t>
  </si>
  <si>
    <t>V2008-01-2438</t>
  </si>
  <si>
    <t>V2008-01-2439</t>
  </si>
  <si>
    <t>V2008-01-2447</t>
  </si>
  <si>
    <t>V2008-01-2627</t>
  </si>
  <si>
    <t>V2008-01-2443</t>
  </si>
  <si>
    <t>V2008-01-2444</t>
  </si>
  <si>
    <t>V2008-01-2274</t>
  </si>
  <si>
    <t>V2008-01-2456</t>
  </si>
  <si>
    <t>V2008-01-2450</t>
  </si>
  <si>
    <t>V2008-01-2603</t>
  </si>
  <si>
    <t>V2008-01-2452</t>
  </si>
  <si>
    <t>V2008-01-2453</t>
  </si>
  <si>
    <t>V2008-01-2454</t>
  </si>
  <si>
    <t>V2008-01-2269</t>
  </si>
  <si>
    <t>V2008-01-2691</t>
  </si>
  <si>
    <t>V2008-01-2653</t>
  </si>
  <si>
    <t>V2008-01-2458</t>
  </si>
  <si>
    <t>V2008-01-2459</t>
  </si>
  <si>
    <t>V2008-01-2657</t>
  </si>
  <si>
    <t>V2008-01-2659</t>
  </si>
  <si>
    <t>V2008-01-2397</t>
  </si>
  <si>
    <t>V2008-01-2663</t>
  </si>
  <si>
    <t>V2008-01-2429</t>
  </si>
  <si>
    <t>V2008-01-2490</t>
  </si>
  <si>
    <t>V2008-01-2313</t>
  </si>
  <si>
    <t>V2008-01-2354</t>
  </si>
  <si>
    <t>V2008-01-2355</t>
  </si>
  <si>
    <t>V2008-01-2667</t>
  </si>
  <si>
    <t>V2008-01-2497</t>
  </si>
  <si>
    <t>V2008-01-2670</t>
  </si>
  <si>
    <t>V2008-01-2480</t>
  </si>
  <si>
    <t>V2008-01-2481</t>
  </si>
  <si>
    <t>V2008-01-2483</t>
  </si>
  <si>
    <t>V2008-01-2473</t>
  </si>
  <si>
    <t>V2008-01-2673</t>
  </si>
  <si>
    <t>V2008-01-2486</t>
  </si>
  <si>
    <t>V2008-01-2275</t>
  </si>
  <si>
    <t>V2008-01-2488</t>
  </si>
  <si>
    <t>V2008-01-2356</t>
  </si>
  <si>
    <t>V2008-01-2317</t>
  </si>
  <si>
    <t>V2008-01-2492</t>
  </si>
  <si>
    <t>V2008-01-2493</t>
  </si>
  <si>
    <t>V2008-01-2494</t>
  </si>
  <si>
    <t>V2008-01-2495</t>
  </si>
  <si>
    <t>V2008-01-2435</t>
  </si>
  <si>
    <t>V2008-01-2479</t>
  </si>
  <si>
    <t>V2008-01-2605</t>
  </si>
  <si>
    <t>V2008-01-2644</t>
  </si>
  <si>
    <t>V2008-01-2650</t>
  </si>
  <si>
    <t>V2008-01-2693</t>
  </si>
  <si>
    <t>V2008-01-2697</t>
  </si>
  <si>
    <t>V2008-01-2698</t>
  </si>
  <si>
    <t>V2008-01-2699</t>
  </si>
  <si>
    <t>V2008-01-2703</t>
  </si>
  <si>
    <t>V2008-01-2705</t>
  </si>
  <si>
    <t>V2008-01-2711</t>
  </si>
  <si>
    <t>V2008-01-2713</t>
  </si>
  <si>
    <t>V2008-01-2718</t>
  </si>
  <si>
    <t>V2008-01-2600</t>
  </si>
  <si>
    <t>V2008-01-2720</t>
  </si>
  <si>
    <t>V2008-01-2687</t>
  </si>
  <si>
    <t>V2008-01-2475</t>
  </si>
  <si>
    <t>V2008-01-2324</t>
  </si>
  <si>
    <t>V2008-01-2375</t>
  </si>
  <si>
    <t>V2008-01-2238</t>
  </si>
  <si>
    <t>V2008-01-2611</t>
  </si>
  <si>
    <t>V2008-01-2617</t>
  </si>
  <si>
    <t>V2008-01-2623</t>
  </si>
  <si>
    <t>V2008-01-2337</t>
  </si>
  <si>
    <t>V2008-01-2434</t>
  </si>
  <si>
    <t>V2008-01-2602</t>
  </si>
  <si>
    <t>V2008-01-2649</t>
  </si>
  <si>
    <t>V2008-01-2342</t>
  </si>
  <si>
    <t>V2008-01-2690</t>
  </si>
  <si>
    <t>V2008-01-2271</t>
  </si>
  <si>
    <t>V2008-01-2656</t>
  </si>
  <si>
    <t>V2008-01-2662</t>
  </si>
  <si>
    <t>V2008-01-2604</t>
  </si>
  <si>
    <t>V2008-01-2392</t>
  </si>
  <si>
    <t>V2008-01-2696</t>
  </si>
  <si>
    <t>V2008-01-2431</t>
  </si>
  <si>
    <t>V2008-01-2432</t>
  </si>
  <si>
    <t>V2008-01-2704</t>
  </si>
  <si>
    <t>V2008-01-2710</t>
  </si>
  <si>
    <t>V2008-01-2315</t>
  </si>
  <si>
    <t>V2008-01-2316</t>
  </si>
  <si>
    <t>V2008-01-2712</t>
  </si>
  <si>
    <t>V2008-01-2717</t>
  </si>
  <si>
    <t>V2008-01-2297</t>
  </si>
  <si>
    <t>V2008-01-2419</t>
  </si>
  <si>
    <t>V2008-01-2389</t>
  </si>
  <si>
    <t>V2008-01-2633</t>
  </si>
  <si>
    <t>V2008-01-2371</t>
  </si>
  <si>
    <t>V2008-01-2245</t>
  </si>
  <si>
    <t>V2008-01-2249</t>
  </si>
  <si>
    <t>V2008-01-2282</t>
  </si>
  <si>
    <t>V2008-01-2285</t>
  </si>
  <si>
    <t>V2008-01-2294</t>
  </si>
  <si>
    <t>V2008-01-2464</t>
  </si>
  <si>
    <t>V2008-01-2319</t>
  </si>
  <si>
    <t>V2008-01-2333</t>
  </si>
  <si>
    <t>V2008-01-2601</t>
  </si>
  <si>
    <t>V2008-01-2647</t>
  </si>
  <si>
    <t>V2008-01-2339</t>
  </si>
  <si>
    <t>V2008-01-2689</t>
  </si>
  <si>
    <t>V2008-01-2607</t>
  </si>
  <si>
    <t>V2008-01-2384</t>
  </si>
  <si>
    <t>V2008-01-2609</t>
  </si>
  <si>
    <t>V2008-01-2610</t>
  </si>
  <si>
    <t>V2008-01-2613</t>
  </si>
  <si>
    <t>V2008-01-2680</t>
  </si>
  <si>
    <t>V2008-01-2615</t>
  </si>
  <si>
    <t>V2008-01-2362</t>
  </si>
  <si>
    <t>V2008-01-2364</t>
  </si>
  <si>
    <t>V2008-01-2619</t>
  </si>
  <si>
    <t>V2008-01-2372</t>
  </si>
  <si>
    <t>V2008-01-2621</t>
  </si>
  <si>
    <t>V2008-01-2426</t>
  </si>
  <si>
    <t>V2008-01-2468</t>
  </si>
  <si>
    <t>V2008-01-2681</t>
  </si>
  <si>
    <t>V2008-01-2626</t>
  </si>
  <si>
    <t>V2008-01-2404</t>
  </si>
  <si>
    <t>V2008-01-2628</t>
  </si>
  <si>
    <t>V2008-01-2629</t>
  </si>
  <si>
    <t>V2008-01-2411</t>
  </si>
  <si>
    <t>V2008-01-2408</t>
  </si>
  <si>
    <t>V2008-01-2632</t>
  </si>
  <si>
    <t>V2008-01-2268</t>
  </si>
  <si>
    <t>V2008-01-2240</t>
  </si>
  <si>
    <t>V2008-01-2273</t>
  </si>
  <si>
    <t>V2008-01-2428</t>
  </si>
  <si>
    <t>V2008-01-2312</t>
  </si>
  <si>
    <t>V2008-01-2396</t>
  </si>
  <si>
    <t>V2008-01-2641</t>
  </si>
  <si>
    <t>V2008-01-2683</t>
  </si>
  <si>
    <t>V2008-01-2440</t>
  </si>
  <si>
    <t>V2008-01-2449</t>
  </si>
  <si>
    <t>V2008-01-2455</t>
  </si>
  <si>
    <t>V2008-01-2472</t>
  </si>
  <si>
    <t>V2008-01-2643</t>
  </si>
  <si>
    <t>V2008-01-2482</t>
  </si>
  <si>
    <t>V2008-01-2484</t>
  </si>
  <si>
    <t>V2008-01-2652</t>
  </si>
  <si>
    <t>V2008-01-2489</t>
  </si>
  <si>
    <t>V2008-01-2654</t>
  </si>
  <si>
    <t>V2008-01-2655</t>
  </si>
  <si>
    <t>V2008-01-2499</t>
  </si>
  <si>
    <t>V2008-01-2658</t>
  </si>
  <si>
    <t>V2008-01-2686</t>
  </si>
  <si>
    <t>V2008-01-2660</t>
  </si>
  <si>
    <t>V2008-01-2664</t>
  </si>
  <si>
    <t>V2008-01-2666</t>
  </si>
  <si>
    <t>V2008-01-2272</t>
  </si>
  <si>
    <t>V2008-01-2669</t>
  </si>
  <si>
    <t>V2008-01-2671</t>
  </si>
  <si>
    <t>V2008-01-2674</t>
  </si>
  <si>
    <t>V2008-01-2676</t>
  </si>
  <si>
    <t>V2008-01-2276</t>
  </si>
  <si>
    <t>V2008-01-2433</t>
  </si>
  <si>
    <t>V2008-01-2436</t>
  </si>
  <si>
    <t>V2008-01-2478</t>
  </si>
  <si>
    <t>V2008-01-2646</t>
  </si>
  <si>
    <t>V2008-01-2606</t>
  </si>
  <si>
    <t>V2008-01-2616</t>
  </si>
  <si>
    <t>V2008-01-2620</t>
  </si>
  <si>
    <t>V2008-01-2630</t>
  </si>
  <si>
    <t>V2008-01-2631</t>
  </si>
  <si>
    <t>V2008-01-2692</t>
  </si>
  <si>
    <t>V2008-01-2694</t>
  </si>
  <si>
    <t>V2008-01-2477</t>
  </si>
  <si>
    <t>V2008-01-2648</t>
  </si>
  <si>
    <t>V2008-01-2661</t>
  </si>
  <si>
    <t>V2008-01-2700</t>
  </si>
  <si>
    <t>V2008-01-2665</t>
  </si>
  <si>
    <t>V2008-01-2702</t>
  </si>
  <si>
    <t>V2008-01-2668</t>
  </si>
  <si>
    <t>V2008-01-2672</t>
  </si>
  <si>
    <t>V2008-01-2675</t>
  </si>
  <si>
    <t>V2008-01-2241</t>
  </si>
  <si>
    <t>V2008-01-2708</t>
  </si>
  <si>
    <t>V2008-01-2651</t>
  </si>
  <si>
    <t>V2008-01-2695</t>
  </si>
  <si>
    <t>V2008-01-2701</t>
  </si>
  <si>
    <t>V2008-01-2706</t>
  </si>
  <si>
    <t>V2008-01-2715</t>
  </si>
  <si>
    <t>V2008-01-2707</t>
  </si>
  <si>
    <t>V2008-01-2709</t>
  </si>
  <si>
    <t>V2008-01-2714</t>
  </si>
  <si>
    <t>V2008-01-2719</t>
  </si>
  <si>
    <t>V2008-01-2716</t>
  </si>
  <si>
    <t>Paris</t>
  </si>
  <si>
    <t>B2008-01-2995</t>
  </si>
  <si>
    <t>V2008-01-2496</t>
  </si>
  <si>
    <t>Months</t>
  </si>
  <si>
    <t>Storage Volume Required (Only goods)</t>
  </si>
  <si>
    <t>Additional Volume Required</t>
  </si>
  <si>
    <t>Total Volume</t>
  </si>
  <si>
    <t>Redesign cost in euros</t>
  </si>
  <si>
    <t>Total redesign cost in euros</t>
  </si>
  <si>
    <t>Total storage cost</t>
  </si>
  <si>
    <t>Total Outgoing Transportation Cost</t>
  </si>
  <si>
    <t>Number of Orders (to supplier)</t>
  </si>
  <si>
    <t>Weight and Value of each item</t>
  </si>
  <si>
    <t>Item</t>
  </si>
  <si>
    <t>Weight in kg</t>
  </si>
  <si>
    <r>
      <t xml:space="preserve">Value in </t>
    </r>
    <r>
      <rPr>
        <b/>
        <sz val="11"/>
        <color indexed="8"/>
        <rFont val="Calibri"/>
        <family val="2"/>
      </rPr>
      <t>€</t>
    </r>
  </si>
  <si>
    <t>Ordering Cost in €</t>
  </si>
  <si>
    <t>total cost of shipment + 50€??</t>
  </si>
  <si>
    <t>Annual Interest Rate</t>
  </si>
  <si>
    <t xml:space="preserve">Shutdown Cost in € </t>
  </si>
  <si>
    <t>per warehouse</t>
  </si>
  <si>
    <t>For Incoming Transportation</t>
  </si>
  <si>
    <t>Basic fee in € per order</t>
  </si>
  <si>
    <t>Cost per weight in €</t>
  </si>
  <si>
    <t>From Bremen</t>
  </si>
  <si>
    <t>Weight</t>
  </si>
  <si>
    <t>Destination</t>
  </si>
  <si>
    <t>Unit</t>
  </si>
  <si>
    <t>from(&gt;)</t>
  </si>
  <si>
    <r>
      <t>up to(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)</t>
    </r>
  </si>
  <si>
    <t>Hamburg</t>
  </si>
  <si>
    <t>Berlin</t>
  </si>
  <si>
    <t>Munich</t>
  </si>
  <si>
    <r>
      <t xml:space="preserve">per </t>
    </r>
    <r>
      <rPr>
        <sz val="11"/>
        <color indexed="8"/>
        <rFont val="Calibri"/>
        <family val="2"/>
      </rPr>
      <t>€ per shipment</t>
    </r>
  </si>
  <si>
    <r>
      <t xml:space="preserve">per </t>
    </r>
    <r>
      <rPr>
        <sz val="11"/>
        <color indexed="8"/>
        <rFont val="Calibri"/>
        <family val="2"/>
      </rPr>
      <t>€ per kg</t>
    </r>
  </si>
  <si>
    <t>From Valencia</t>
  </si>
  <si>
    <t>Madrid</t>
  </si>
  <si>
    <t>Marseille</t>
  </si>
  <si>
    <t>Lisbon</t>
  </si>
  <si>
    <t>Bordeux</t>
  </si>
  <si>
    <t>From Paris</t>
  </si>
  <si>
    <t>Emisson Rate by Transport Type (g CO2/km*kg)</t>
  </si>
  <si>
    <t xml:space="preserve">Sea freight </t>
  </si>
  <si>
    <t xml:space="preserve">Train freight </t>
  </si>
  <si>
    <t>Truck freight</t>
  </si>
  <si>
    <t>Distance for Incoming Transportation (km)</t>
  </si>
  <si>
    <t>Port of Shanghai to  Port of Bremerhaven</t>
  </si>
  <si>
    <t>Port of Bremerhaven to Bremen</t>
  </si>
  <si>
    <t>Port of Shanghai to Port of Santander</t>
  </si>
  <si>
    <t>Port of Santander to Valencia</t>
  </si>
  <si>
    <t>Port of Shanghai to Port of  Le Havre</t>
  </si>
  <si>
    <t>Port of Le Havre to Paris</t>
  </si>
  <si>
    <t>From France</t>
  </si>
  <si>
    <t>Location</t>
  </si>
  <si>
    <t>Distance in km</t>
  </si>
  <si>
    <t>Transport Time in days</t>
  </si>
  <si>
    <t>Decentralized</t>
  </si>
  <si>
    <t>Centralized</t>
  </si>
  <si>
    <t>Storage Cost</t>
  </si>
  <si>
    <t>Transportation Cost (Outgoing)</t>
  </si>
  <si>
    <t>Transportation Cost (Incoming)</t>
  </si>
  <si>
    <t>Sum</t>
  </si>
  <si>
    <t>Build Up</t>
  </si>
  <si>
    <t>-</t>
  </si>
  <si>
    <t>Shut Down</t>
  </si>
  <si>
    <t>Total Redesign</t>
  </si>
  <si>
    <t>Average Transportation  Time</t>
  </si>
  <si>
    <t>Throughput Time</t>
  </si>
  <si>
    <t>Delivery Time</t>
  </si>
  <si>
    <t>Emissions of Incoming Tr. (tonnes)</t>
  </si>
  <si>
    <t>Emissions of Outgoing Tr. (tonnes)</t>
  </si>
  <si>
    <t>Total Emissions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</si>
</sst>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[$-409]d\-mmm\-yy;@"/>
    <numFmt numFmtId="167" formatCode="#,##0\ &quot;€&quot;"/>
    <numFmt numFmtId="168" formatCode="#,##0.00\ &quot;€&quot;"/>
    <numFmt numFmtId="169" formatCode="0.0"/>
    <numFmt numFmtId="170" formatCode="_(* #,##0_);_(* \(#,##0\);_(* &quot;-&quot;??_);_(@_)"/>
    <numFmt numFmtId="171" formatCode="[$EUR]\ #,##0.00"/>
    <numFmt numFmtId="172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2" fontId="0" fillId="0" borderId="0" xfId="0" applyNumberFormat="1"/>
    <xf numFmtId="2" fontId="0" fillId="2" borderId="1" xfId="0" applyNumberFormat="1" applyFill="1" applyBorder="1" applyAlignment="1">
      <alignment horizontal="center"/>
    </xf>
    <xf numFmtId="1" fontId="0" fillId="0" borderId="0" xfId="0" applyNumberFormat="1"/>
    <xf numFmtId="166" fontId="0" fillId="0" borderId="0" xfId="0" applyNumberFormat="1"/>
    <xf numFmtId="166" fontId="0" fillId="2" borderId="1" xfId="0" applyNumberFormat="1" applyFill="1" applyBorder="1" applyAlignment="1">
      <alignment horizontal="center"/>
    </xf>
    <xf numFmtId="166" fontId="0" fillId="0" borderId="1" xfId="0" applyNumberFormat="1" applyBorder="1"/>
    <xf numFmtId="165" fontId="0" fillId="0" borderId="0" xfId="0" applyNumberFormat="1"/>
    <xf numFmtId="165" fontId="0" fillId="2" borderId="1" xfId="0" applyNumberFormat="1" applyFill="1" applyBorder="1" applyAlignment="1">
      <alignment horizontal="center"/>
    </xf>
    <xf numFmtId="0" fontId="0" fillId="0" borderId="4" xfId="0" applyBorder="1"/>
    <xf numFmtId="167" fontId="0" fillId="0" borderId="5" xfId="0" applyNumberForma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7" fontId="0" fillId="0" borderId="1" xfId="0" applyNumberFormat="1" applyBorder="1"/>
    <xf numFmtId="0" fontId="0" fillId="0" borderId="10" xfId="0" applyBorder="1"/>
    <xf numFmtId="169" fontId="0" fillId="0" borderId="1" xfId="0" applyNumberFormat="1" applyBorder="1"/>
    <xf numFmtId="0" fontId="0" fillId="0" borderId="6" xfId="0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9" fontId="0" fillId="0" borderId="12" xfId="0" applyNumberFormat="1" applyBorder="1"/>
    <xf numFmtId="169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13" xfId="0" applyBorder="1"/>
    <xf numFmtId="0" fontId="0" fillId="0" borderId="3" xfId="0" applyBorder="1"/>
    <xf numFmtId="170" fontId="0" fillId="0" borderId="1" xfId="1" applyNumberFormat="1" applyFont="1" applyBorder="1"/>
    <xf numFmtId="0" fontId="0" fillId="0" borderId="1" xfId="0" applyBorder="1" applyAlignment="1">
      <alignment horizontal="center"/>
    </xf>
    <xf numFmtId="170" fontId="0" fillId="0" borderId="1" xfId="1" applyNumberFormat="1" applyFont="1" applyFill="1" applyBorder="1"/>
    <xf numFmtId="0" fontId="0" fillId="3" borderId="1" xfId="0" applyFill="1" applyBorder="1" applyAlignment="1">
      <alignment horizontal="center"/>
    </xf>
    <xf numFmtId="168" fontId="0" fillId="0" borderId="1" xfId="0" applyNumberFormat="1" applyBorder="1"/>
    <xf numFmtId="0" fontId="4" fillId="4" borderId="0" xfId="0" applyFont="1" applyFill="1"/>
    <xf numFmtId="0" fontId="4" fillId="4" borderId="14" xfId="0" applyFont="1" applyFill="1" applyBorder="1"/>
    <xf numFmtId="0" fontId="0" fillId="0" borderId="21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22" xfId="0" applyBorder="1"/>
    <xf numFmtId="0" fontId="0" fillId="0" borderId="25" xfId="0" applyBorder="1"/>
    <xf numFmtId="0" fontId="0" fillId="0" borderId="4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0" xfId="0" applyBorder="1"/>
    <xf numFmtId="2" fontId="0" fillId="0" borderId="7" xfId="0" applyNumberFormat="1" applyBorder="1"/>
    <xf numFmtId="2" fontId="0" fillId="0" borderId="23" xfId="0" applyNumberFormat="1" applyBorder="1"/>
    <xf numFmtId="0" fontId="0" fillId="0" borderId="24" xfId="0" applyBorder="1" applyAlignment="1">
      <alignment horizontal="center"/>
    </xf>
    <xf numFmtId="2" fontId="0" fillId="0" borderId="26" xfId="0" applyNumberFormat="1" applyBorder="1"/>
    <xf numFmtId="2" fontId="0" fillId="0" borderId="27" xfId="0" applyNumberFormat="1" applyBorder="1"/>
    <xf numFmtId="0" fontId="0" fillId="0" borderId="28" xfId="0" applyBorder="1"/>
    <xf numFmtId="2" fontId="0" fillId="0" borderId="11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4" xfId="0" applyBorder="1" applyAlignment="1">
      <alignment horizontal="left"/>
    </xf>
    <xf numFmtId="2" fontId="0" fillId="0" borderId="7" xfId="1" applyNumberFormat="1" applyFont="1" applyBorder="1"/>
    <xf numFmtId="43" fontId="0" fillId="0" borderId="31" xfId="1" applyNumberFormat="1" applyFont="1" applyBorder="1"/>
    <xf numFmtId="0" fontId="0" fillId="0" borderId="22" xfId="0" applyBorder="1" applyAlignment="1">
      <alignment horizontal="left"/>
    </xf>
    <xf numFmtId="2" fontId="0" fillId="0" borderId="23" xfId="1" applyNumberFormat="1" applyFont="1" applyBorder="1"/>
    <xf numFmtId="43" fontId="0" fillId="0" borderId="32" xfId="1" applyNumberFormat="1" applyFont="1" applyBorder="1"/>
    <xf numFmtId="2" fontId="0" fillId="0" borderId="33" xfId="1" applyNumberFormat="1" applyFont="1" applyBorder="1"/>
    <xf numFmtId="168" fontId="0" fillId="0" borderId="6" xfId="0" applyNumberFormat="1" applyBorder="1"/>
    <xf numFmtId="168" fontId="0" fillId="0" borderId="23" xfId="0" applyNumberFormat="1" applyBorder="1"/>
    <xf numFmtId="168" fontId="0" fillId="0" borderId="24" xfId="0" applyNumberFormat="1" applyBorder="1"/>
    <xf numFmtId="168" fontId="0" fillId="0" borderId="27" xfId="0" applyNumberFormat="1" applyBorder="1"/>
    <xf numFmtId="167" fontId="0" fillId="0" borderId="0" xfId="0" applyNumberFormat="1"/>
    <xf numFmtId="168" fontId="0" fillId="0" borderId="0" xfId="0" applyNumberFormat="1"/>
    <xf numFmtId="168" fontId="0" fillId="0" borderId="5" xfId="0" applyNumberFormat="1" applyBorder="1"/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2" fontId="0" fillId="0" borderId="12" xfId="0" applyNumberFormat="1" applyBorder="1"/>
    <xf numFmtId="2" fontId="0" fillId="0" borderId="34" xfId="1" applyNumberFormat="1" applyFont="1" applyBorder="1"/>
    <xf numFmtId="168" fontId="0" fillId="0" borderId="26" xfId="0" applyNumberFormat="1" applyBorder="1"/>
    <xf numFmtId="171" fontId="0" fillId="0" borderId="1" xfId="0" applyNumberFormat="1" applyBorder="1" applyAlignment="1">
      <alignment wrapText="1"/>
    </xf>
    <xf numFmtId="0" fontId="7" fillId="0" borderId="0" xfId="0" quotePrefix="1" applyFont="1"/>
    <xf numFmtId="172" fontId="0" fillId="0" borderId="1" xfId="0" applyNumberFormat="1" applyBorder="1"/>
    <xf numFmtId="2" fontId="7" fillId="0" borderId="0" xfId="0" quotePrefix="1" applyNumberFormat="1" applyFont="1"/>
    <xf numFmtId="1" fontId="0" fillId="0" borderId="1" xfId="0" applyNumberFormat="1" applyBorder="1" applyAlignment="1">
      <alignment wrapText="1"/>
    </xf>
    <xf numFmtId="0" fontId="0" fillId="0" borderId="2" xfId="0" applyBorder="1"/>
    <xf numFmtId="0" fontId="0" fillId="0" borderId="13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4" fillId="4" borderId="14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3">
    <cellStyle name="Comma 2" xfId="2" xr:uid="{C982A411-5BDA-483B-8C8A-C27233143DA8}"/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675735978922937"/>
          <c:y val="0.19650485436893203"/>
          <c:w val="0.76691797775752424"/>
          <c:h val="0.665034783273450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Analysis!$A$2</c:f>
              <c:strCache>
                <c:ptCount val="1"/>
                <c:pt idx="0">
                  <c:v>Storage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Analysis!$B$1:$C$1</c:f>
              <c:strCache>
                <c:ptCount val="2"/>
                <c:pt idx="0">
                  <c:v>Decentralized</c:v>
                </c:pt>
                <c:pt idx="1">
                  <c:v>Centralized</c:v>
                </c:pt>
              </c:strCache>
            </c:strRef>
          </c:cat>
          <c:val>
            <c:numRef>
              <c:f>Analysis!$B$2:$C$2</c:f>
              <c:numCache>
                <c:formatCode>#,##0.00\ "€"</c:formatCode>
                <c:ptCount val="2"/>
                <c:pt idx="0">
                  <c:v>71201.83521240289</c:v>
                </c:pt>
                <c:pt idx="1">
                  <c:v>48373.947468372709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4F-4567-B4DE-0647E0ED442D}"/>
            </c:ext>
          </c:extLst>
        </c:ser>
        <c:ser>
          <c:idx val="1"/>
          <c:order val="1"/>
          <c:tx>
            <c:strRef>
              <c:f>Analysis!$A$3</c:f>
              <c:strCache>
                <c:ptCount val="1"/>
                <c:pt idx="0">
                  <c:v>Transportation Cost (Outgoing)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Analysis!$B$1:$C$1</c:f>
              <c:strCache>
                <c:ptCount val="2"/>
                <c:pt idx="0">
                  <c:v>Decentralized</c:v>
                </c:pt>
                <c:pt idx="1">
                  <c:v>Centralized</c:v>
                </c:pt>
              </c:strCache>
            </c:strRef>
          </c:cat>
          <c:val>
            <c:numRef>
              <c:f>Analysis!$B$3:$C$3</c:f>
              <c:numCache>
                <c:formatCode>#,##0.00\ "€"</c:formatCode>
                <c:ptCount val="2"/>
                <c:pt idx="0">
                  <c:v>45570.820599999963</c:v>
                </c:pt>
                <c:pt idx="1">
                  <c:v>56743.78669999999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4F-4567-B4DE-0647E0ED442D}"/>
            </c:ext>
          </c:extLst>
        </c:ser>
        <c:ser>
          <c:idx val="2"/>
          <c:order val="2"/>
          <c:tx>
            <c:strRef>
              <c:f>Analysis!$A$4</c:f>
              <c:strCache>
                <c:ptCount val="1"/>
                <c:pt idx="0">
                  <c:v>Transportation Cost (Incoming)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Analysis!$B$1:$C$1</c:f>
              <c:strCache>
                <c:ptCount val="2"/>
                <c:pt idx="0">
                  <c:v>Decentralized</c:v>
                </c:pt>
                <c:pt idx="1">
                  <c:v>Centralized</c:v>
                </c:pt>
              </c:strCache>
            </c:strRef>
          </c:cat>
          <c:val>
            <c:numRef>
              <c:f>Analysis!$B$4:$C$4</c:f>
              <c:numCache>
                <c:formatCode>#,##0.00\ "€"</c:formatCode>
                <c:ptCount val="2"/>
                <c:pt idx="0">
                  <c:v>15885.198</c:v>
                </c:pt>
                <c:pt idx="1">
                  <c:v>13050.198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4F-4567-B4DE-0647E0ED442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60338744"/>
        <c:axId val="1"/>
      </c:barChart>
      <c:catAx>
        <c:axId val="560338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#,##0.00\ &quot;€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0338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1290173168581636E-2"/>
          <c:y val="2.5889967637540454E-2"/>
          <c:w val="0.91512976437717586"/>
          <c:h val="0.16004892592309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s-MX"/>
    </a:p>
  </c:txPr>
  <c:printSettings>
    <c:headerFooter alignWithMargins="0"/>
    <c:pageMargins b="1" l="0.75000000000000078" r="0.75000000000000078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666745221988089"/>
          <c:y val="3.38461538461538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7516648676388274"/>
          <c:y val="0.17846180658324326"/>
          <c:w val="0.79379243368949493"/>
          <c:h val="0.716924154032683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Analysis!$A$2</c:f>
              <c:strCache>
                <c:ptCount val="1"/>
                <c:pt idx="0">
                  <c:v>Storage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Analysis!$B$1:$C$1</c:f>
              <c:strCache>
                <c:ptCount val="2"/>
                <c:pt idx="0">
                  <c:v>Decentralized</c:v>
                </c:pt>
                <c:pt idx="1">
                  <c:v>Centralized</c:v>
                </c:pt>
              </c:strCache>
            </c:strRef>
          </c:cat>
          <c:val>
            <c:numRef>
              <c:f>Analysis!$B$2:$C$2</c:f>
              <c:numCache>
                <c:formatCode>#,##0.00\ "€"</c:formatCode>
                <c:ptCount val="2"/>
                <c:pt idx="0">
                  <c:v>71201.83521240289</c:v>
                </c:pt>
                <c:pt idx="1">
                  <c:v>48373.947468372709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6-4487-9C81-1C32466F6E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5621048"/>
        <c:axId val="1"/>
      </c:barChart>
      <c:catAx>
        <c:axId val="55562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5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#,##0.00\ &quot;€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5621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s-MX"/>
    </a:p>
  </c:txPr>
  <c:printSettings>
    <c:headerFooter alignWithMargins="0"/>
    <c:pageMargins b="1" l="0.75000000000000078" r="0.75000000000000078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Transportation Cost</a:t>
            </a:r>
          </a:p>
        </c:rich>
      </c:tx>
      <c:layout>
        <c:manualLayout>
          <c:xMode val="edge"/>
          <c:yMode val="edge"/>
          <c:x val="0.35261197819022622"/>
          <c:y val="3.38462463184468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20335820895522391"/>
          <c:y val="0.25879690558942997"/>
          <c:w val="0.71946851634093945"/>
          <c:h val="0.624638683581857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Analysis!$A$3</c:f>
              <c:strCache>
                <c:ptCount val="1"/>
                <c:pt idx="0">
                  <c:v>Transportation Cost (Outgoing)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Analysis!$B$1:$C$1</c:f>
              <c:strCache>
                <c:ptCount val="2"/>
                <c:pt idx="0">
                  <c:v>Decentralized</c:v>
                </c:pt>
                <c:pt idx="1">
                  <c:v>Centralized</c:v>
                </c:pt>
              </c:strCache>
            </c:strRef>
          </c:cat>
          <c:val>
            <c:numRef>
              <c:f>Analysis!$B$3:$C$3</c:f>
              <c:numCache>
                <c:formatCode>#,##0.00\ "€"</c:formatCode>
                <c:ptCount val="2"/>
                <c:pt idx="0">
                  <c:v>45570.820599999963</c:v>
                </c:pt>
                <c:pt idx="1">
                  <c:v>56743.78669999999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D-4248-928D-6EB3F0014BA4}"/>
            </c:ext>
          </c:extLst>
        </c:ser>
        <c:ser>
          <c:idx val="1"/>
          <c:order val="1"/>
          <c:tx>
            <c:strRef>
              <c:f>Analysis!$A$4</c:f>
              <c:strCache>
                <c:ptCount val="1"/>
                <c:pt idx="0">
                  <c:v>Transportation Cost (Incoming)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Analysis!$B$1:$C$1</c:f>
              <c:strCache>
                <c:ptCount val="2"/>
                <c:pt idx="0">
                  <c:v>Decentralized</c:v>
                </c:pt>
                <c:pt idx="1">
                  <c:v>Centralized</c:v>
                </c:pt>
              </c:strCache>
            </c:strRef>
          </c:cat>
          <c:val>
            <c:numRef>
              <c:f>Analysis!$B$4:$C$4</c:f>
              <c:numCache>
                <c:formatCode>#,##0.00\ "€"</c:formatCode>
                <c:ptCount val="2"/>
                <c:pt idx="0">
                  <c:v>15885.198</c:v>
                </c:pt>
                <c:pt idx="1">
                  <c:v>13050.198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8D-4248-928D-6EB3F0014BA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62384944"/>
        <c:axId val="1"/>
      </c:barChart>
      <c:catAx>
        <c:axId val="56238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#,##0.00\ &quot;€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238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820907074706397"/>
          <c:y val="0.13572536257395307"/>
          <c:w val="0.72179083257226073"/>
          <c:h val="8.13305344208159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s-MX"/>
    </a:p>
  </c:txPr>
  <c:printSettings>
    <c:headerFooter alignWithMargins="0"/>
    <c:pageMargins b="1" l="0.75000000000000078" r="0.75000000000000078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Delivery Time</a:t>
            </a:r>
          </a:p>
        </c:rich>
      </c:tx>
      <c:layout>
        <c:manualLayout>
          <c:xMode val="edge"/>
          <c:yMode val="edge"/>
          <c:x val="0.40074203447121043"/>
          <c:y val="3.36390975424747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6478497113856974"/>
          <c:y val="0.26190782422293679"/>
          <c:w val="0.80856629164238725"/>
          <c:h val="0.609757005283271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Analysis!$A$13</c:f>
              <c:strCache>
                <c:ptCount val="1"/>
                <c:pt idx="0">
                  <c:v>Average Transportation 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Analysis!$B$1:$C$1</c:f>
              <c:strCache>
                <c:ptCount val="2"/>
                <c:pt idx="0">
                  <c:v>Decentralized</c:v>
                </c:pt>
                <c:pt idx="1">
                  <c:v>Centralized</c:v>
                </c:pt>
              </c:strCache>
            </c:strRef>
          </c:cat>
          <c:val>
            <c:numRef>
              <c:f>Analysis!$B$13:$C$13</c:f>
              <c:numCache>
                <c:formatCode>0.00</c:formatCode>
                <c:ptCount val="2"/>
                <c:pt idx="0">
                  <c:v>1.382591093117409</c:v>
                </c:pt>
                <c:pt idx="1">
                  <c:v>1.6717019133937563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9F-4A30-BD13-88A76AB475B8}"/>
            </c:ext>
          </c:extLst>
        </c:ser>
        <c:ser>
          <c:idx val="1"/>
          <c:order val="1"/>
          <c:tx>
            <c:strRef>
              <c:f>Analysis!$A$14</c:f>
              <c:strCache>
                <c:ptCount val="1"/>
                <c:pt idx="0">
                  <c:v>Throughput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Analysis!$B$1:$C$1</c:f>
              <c:strCache>
                <c:ptCount val="2"/>
                <c:pt idx="0">
                  <c:v>Decentralized</c:v>
                </c:pt>
                <c:pt idx="1">
                  <c:v>Centralized</c:v>
                </c:pt>
              </c:strCache>
            </c:strRef>
          </c:cat>
          <c:val>
            <c:numRef>
              <c:f>Analysis!$B$14:$C$14</c:f>
              <c:numCache>
                <c:formatCode>0.00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9F-4A30-BD13-88A76AB475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62385928"/>
        <c:axId val="1"/>
      </c:barChart>
      <c:catAx>
        <c:axId val="562385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1.9564414030788846E-2"/>
              <c:y val="0.436081052569393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2385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s-MX"/>
    </a:p>
  </c:txPr>
  <c:printSettings>
    <c:headerFooter alignWithMargins="0"/>
    <c:pageMargins b="1" l="0.75000000000000078" r="0.75000000000000078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55778771016454798"/>
          <c:y val="0.17298220719974758"/>
          <c:w val="0.39421483818947411"/>
          <c:h val="0.688557487985022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Analysis!$A$7:$B$7</c:f>
              <c:strCache>
                <c:ptCount val="2"/>
                <c:pt idx="0">
                  <c:v>Build Up</c:v>
                </c:pt>
                <c:pt idx="1">
                  <c:v>-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Analysis!$C$1</c:f>
              <c:strCache>
                <c:ptCount val="1"/>
                <c:pt idx="0">
                  <c:v>Centralized</c:v>
                </c:pt>
              </c:strCache>
            </c:strRef>
          </c:cat>
          <c:val>
            <c:numRef>
              <c:f>Analysis!$C$7</c:f>
              <c:numCache>
                <c:formatCode>#,##0.00\ "€"</c:formatCode>
                <c:ptCount val="1"/>
                <c:pt idx="0">
                  <c:v>10546.338505592452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AE-4121-819A-19D5BF803F47}"/>
            </c:ext>
          </c:extLst>
        </c:ser>
        <c:ser>
          <c:idx val="1"/>
          <c:order val="1"/>
          <c:tx>
            <c:strRef>
              <c:f>Analysis!$A$8:$B$8</c:f>
              <c:strCache>
                <c:ptCount val="2"/>
                <c:pt idx="0">
                  <c:v>Shut Down</c:v>
                </c:pt>
                <c:pt idx="1">
                  <c:v>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Analysis!$C$1</c:f>
              <c:strCache>
                <c:ptCount val="1"/>
                <c:pt idx="0">
                  <c:v>Centralized</c:v>
                </c:pt>
              </c:strCache>
            </c:strRef>
          </c:cat>
          <c:val>
            <c:numRef>
              <c:f>Analysis!$C$8</c:f>
              <c:numCache>
                <c:formatCode>#,##0.00\ "€"</c:formatCode>
                <c:ptCount val="1"/>
                <c:pt idx="0">
                  <c:v>26000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AE-4121-819A-19D5BF803F4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62381008"/>
        <c:axId val="1"/>
      </c:barChart>
      <c:catAx>
        <c:axId val="56238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l"/>
        <c:numFmt formatCode="#,##0.00\ &quot;€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238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s-MX"/>
    </a:p>
  </c:txPr>
  <c:printSettings>
    <c:headerFooter alignWithMargins="0"/>
    <c:pageMargins b="1" l="0.75000000000000078" r="0.75000000000000078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6949516023872813"/>
          <c:y val="0.26647473930623539"/>
          <c:w val="0.80029710617383021"/>
          <c:h val="0.595064822302617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Analysis!$A$17</c:f>
              <c:strCache>
                <c:ptCount val="1"/>
                <c:pt idx="0">
                  <c:v>Emissions of Incoming Tr. (tonnes)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Analysis!$B$1:$C$1</c:f>
              <c:strCache>
                <c:ptCount val="2"/>
                <c:pt idx="0">
                  <c:v>Decentralized</c:v>
                </c:pt>
                <c:pt idx="1">
                  <c:v>Centralized</c:v>
                </c:pt>
              </c:strCache>
            </c:strRef>
          </c:cat>
          <c:val>
            <c:numRef>
              <c:f>Analysis!$B$17:$C$17</c:f>
              <c:numCache>
                <c:formatCode>_(* #,##0.00_);_(* \(#,##0.00\);_(* "-"??_);_(@_)</c:formatCode>
                <c:ptCount val="2"/>
                <c:pt idx="0" formatCode="0.00">
                  <c:v>31.985455314499998</c:v>
                </c:pt>
                <c:pt idx="1">
                  <c:v>30.777816310000002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A-42DD-910E-69148C1A19E7}"/>
            </c:ext>
          </c:extLst>
        </c:ser>
        <c:ser>
          <c:idx val="1"/>
          <c:order val="1"/>
          <c:tx>
            <c:strRef>
              <c:f>Analysis!$A$18</c:f>
              <c:strCache>
                <c:ptCount val="1"/>
                <c:pt idx="0">
                  <c:v>Emissions of Outgoing Tr. (tonnes)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Analysis!$B$1:$C$1</c:f>
              <c:strCache>
                <c:ptCount val="2"/>
                <c:pt idx="0">
                  <c:v>Decentralized</c:v>
                </c:pt>
                <c:pt idx="1">
                  <c:v>Centralized</c:v>
                </c:pt>
              </c:strCache>
            </c:strRef>
          </c:cat>
          <c:val>
            <c:numRef>
              <c:f>Analysis!$B$18:$C$18</c:f>
              <c:numCache>
                <c:formatCode>_(* #,##0.00_);_(* \(#,##0.00\);_(* "-"??_);_(@_)</c:formatCode>
                <c:ptCount val="2"/>
                <c:pt idx="0" formatCode="0.00">
                  <c:v>4.5198312943500003</c:v>
                </c:pt>
                <c:pt idx="1">
                  <c:v>8.8127057753000013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9A-42DD-910E-69148C1A19E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3729136"/>
        <c:axId val="473729528"/>
      </c:barChart>
      <c:catAx>
        <c:axId val="4737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3729528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47372952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 (tonnes)</a:t>
                </a:r>
              </a:p>
            </c:rich>
          </c:tx>
          <c:layout>
            <c:manualLayout>
              <c:xMode val="edge"/>
              <c:yMode val="edge"/>
              <c:x val="2.2837423873547841E-2"/>
              <c:y val="0.421657425957849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37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s-MX"/>
    </a:p>
  </c:txPr>
  <c:printSettings>
    <c:headerFooter alignWithMargins="0"/>
    <c:pageMargins b="1" l="0.75000000000000078" r="0.75000000000000078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536575</xdr:colOff>
      <xdr:row>17</xdr:row>
      <xdr:rowOff>111125</xdr:rowOff>
    </xdr:from>
    <xdr:to>
      <xdr:col>22</xdr:col>
      <xdr:colOff>184150</xdr:colOff>
      <xdr:row>33</xdr:row>
      <xdr:rowOff>158750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B00-0000EB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269875</xdr:colOff>
      <xdr:row>0</xdr:row>
      <xdr:rowOff>114300</xdr:rowOff>
    </xdr:from>
    <xdr:to>
      <xdr:col>12</xdr:col>
      <xdr:colOff>527050</xdr:colOff>
      <xdr:row>16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B00-0000E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269875</xdr:colOff>
      <xdr:row>17</xdr:row>
      <xdr:rowOff>111125</xdr:rowOff>
    </xdr:from>
    <xdr:to>
      <xdr:col>12</xdr:col>
      <xdr:colOff>508000</xdr:colOff>
      <xdr:row>33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B00-0000EE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269875</xdr:colOff>
      <xdr:row>34</xdr:row>
      <xdr:rowOff>123825</xdr:rowOff>
    </xdr:from>
    <xdr:to>
      <xdr:col>12</xdr:col>
      <xdr:colOff>488950</xdr:colOff>
      <xdr:row>51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B00-0000EF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533400</xdr:colOff>
      <xdr:row>0</xdr:row>
      <xdr:rowOff>114300</xdr:rowOff>
    </xdr:from>
    <xdr:to>
      <xdr:col>22</xdr:col>
      <xdr:colOff>184150</xdr:colOff>
      <xdr:row>16</xdr:row>
      <xdr:rowOff>83820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B00-0000F0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571500</xdr:colOff>
      <xdr:row>34</xdr:row>
      <xdr:rowOff>123825</xdr:rowOff>
    </xdr:from>
    <xdr:to>
      <xdr:col>22</xdr:col>
      <xdr:colOff>184150</xdr:colOff>
      <xdr:row>51</xdr:row>
      <xdr:rowOff>38100</xdr:rowOff>
    </xdr:to>
    <xdr:graphicFrame macro="">
      <xdr:nvGraphicFramePr>
        <xdr:cNvPr id="9" name="Chart 6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48"/>
  <sheetViews>
    <sheetView zoomScaleNormal="100" zoomScalePageLayoutView="85" workbookViewId="0">
      <pane ySplit="3" topLeftCell="A505" activePane="bottomLeft" state="frozen"/>
      <selection pane="bottomLeft" activeCell="D534" sqref="D534"/>
    </sheetView>
  </sheetViews>
  <sheetFormatPr baseColWidth="10" defaultColWidth="8.83203125" defaultRowHeight="15" customHeight="1" x14ac:dyDescent="0.2"/>
  <cols>
    <col min="1" max="1" width="13.6640625" bestFit="1" customWidth="1"/>
    <col min="2" max="2" width="10.6640625" style="11" bestFit="1" customWidth="1"/>
    <col min="3" max="3" width="11.83203125" bestFit="1" customWidth="1"/>
    <col min="4" max="8" width="13.33203125" customWidth="1"/>
    <col min="9" max="9" width="21.6640625" bestFit="1" customWidth="1"/>
    <col min="10" max="10" width="9.83203125" customWidth="1"/>
    <col min="11" max="11" width="19.33203125" bestFit="1" customWidth="1"/>
    <col min="12" max="12" width="22.6640625" bestFit="1" customWidth="1"/>
    <col min="13" max="13" width="21.83203125" bestFit="1" customWidth="1"/>
    <col min="14" max="14" width="17.83203125" bestFit="1" customWidth="1"/>
    <col min="15" max="15" width="31.33203125" bestFit="1" customWidth="1"/>
    <col min="16" max="16" width="12.33203125" bestFit="1" customWidth="1"/>
    <col min="17" max="17" width="32.1640625" bestFit="1" customWidth="1"/>
    <col min="18" max="18" width="25.33203125" bestFit="1" customWidth="1"/>
    <col min="19" max="19" width="45" bestFit="1" customWidth="1"/>
  </cols>
  <sheetData>
    <row r="1" spans="1:19" hidden="1" x14ac:dyDescent="0.2"/>
    <row r="2" spans="1:19" x14ac:dyDescent="0.2">
      <c r="A2" t="s">
        <v>0</v>
      </c>
    </row>
    <row r="3" spans="1:19" x14ac:dyDescent="0.2">
      <c r="A3" s="1" t="s">
        <v>1</v>
      </c>
      <c r="B3" s="12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38" t="s">
        <v>10</v>
      </c>
      <c r="K3" s="38" t="s">
        <v>11</v>
      </c>
      <c r="L3" s="9" t="s">
        <v>12</v>
      </c>
      <c r="M3" s="38" t="s">
        <v>13</v>
      </c>
      <c r="N3" s="1" t="s">
        <v>14</v>
      </c>
      <c r="O3" s="1" t="s">
        <v>15</v>
      </c>
      <c r="P3" s="1" t="s">
        <v>16</v>
      </c>
      <c r="Q3" s="38" t="s">
        <v>17</v>
      </c>
      <c r="R3" s="1" t="s">
        <v>18</v>
      </c>
      <c r="S3" s="38" t="s">
        <v>19</v>
      </c>
    </row>
    <row r="4" spans="1:19" x14ac:dyDescent="0.2">
      <c r="A4" s="2" t="s">
        <v>20</v>
      </c>
      <c r="B4" s="13">
        <v>39449</v>
      </c>
      <c r="C4" s="2">
        <v>50001</v>
      </c>
      <c r="D4" s="2">
        <v>8</v>
      </c>
      <c r="E4" s="2">
        <v>10</v>
      </c>
      <c r="F4" s="2">
        <v>15</v>
      </c>
      <c r="G4" s="2">
        <v>12</v>
      </c>
      <c r="H4" s="2">
        <v>16</v>
      </c>
      <c r="I4" s="84">
        <f>(D4*'General Data'!$B$4)+(E4*'General Data'!$C$4)+(F4*'General Data'!$D$4)+(G4*'General Data'!$E$4)+(H4*'General Data'!$F$4)</f>
        <v>230.4</v>
      </c>
      <c r="J4" s="5">
        <f>VLOOKUP(I4,'Tarrif for Outgoing Transport'!$A$6:$G$15,Bremen!C4-49998,1)</f>
        <v>0.2</v>
      </c>
      <c r="K4" s="80">
        <f>IF(I4&gt;100,J4*I4,J4)</f>
        <v>46.080000000000005</v>
      </c>
      <c r="L4" s="83">
        <f>VLOOKUP(I4,'Tarrif for Outgoing Transport'!$A$40:$G$49,C4-49998,TRUE)</f>
        <v>0.30199999999999999</v>
      </c>
      <c r="M4" s="4">
        <f>IF(I4&gt;100,I4*L4,L4)</f>
        <v>69.580799999999996</v>
      </c>
      <c r="N4" s="81">
        <f>VLOOKUP(C4,'Transport Time'!$A$3:$C$7,3,0)</f>
        <v>1</v>
      </c>
      <c r="O4" s="81">
        <f>VLOOKUP(C4,'Transport Time'!$K$3:$M$12,3,0)</f>
        <v>2</v>
      </c>
      <c r="P4" s="81">
        <f>VLOOKUP(C4,'Data for CO2 Calculation'!$A$3:$C$7,3,0)</f>
        <v>40</v>
      </c>
      <c r="Q4" s="83">
        <f>I4*P4*'Data for CO2 Calculation'!$B$17</f>
        <v>502.27199999999999</v>
      </c>
      <c r="R4" s="2">
        <f>VLOOKUP(C4,'Data for CO2 Calculation'!$K$3:$M$12,3,1)</f>
        <v>787</v>
      </c>
      <c r="S4" s="3">
        <f>R4*I4*'Data for CO2 Calculation'!$B$17</f>
        <v>9882.2016000000003</v>
      </c>
    </row>
    <row r="5" spans="1:19" x14ac:dyDescent="0.2">
      <c r="A5" s="2" t="s">
        <v>21</v>
      </c>
      <c r="B5" s="13">
        <v>39450</v>
      </c>
      <c r="C5" s="2">
        <v>50001</v>
      </c>
      <c r="D5" s="2">
        <v>8</v>
      </c>
      <c r="E5" s="2">
        <v>14</v>
      </c>
      <c r="F5" s="2">
        <v>22</v>
      </c>
      <c r="G5" s="2">
        <v>11</v>
      </c>
      <c r="H5" s="2">
        <v>4</v>
      </c>
      <c r="I5" s="84">
        <f>(D5*'General Data'!$B$4)+(E5*'General Data'!$C$4)+(F5*'General Data'!$D$4)+(G5*'General Data'!$E$4)+(H5*'General Data'!$F$4)</f>
        <v>215.79999999999998</v>
      </c>
      <c r="J5" s="5">
        <f>VLOOKUP(I5,'Tarrif for Outgoing Transport'!$A$6:$G$15,Bremen!C5-49998,1)</f>
        <v>0.2</v>
      </c>
      <c r="K5" s="80">
        <f t="shared" ref="K5:K68" si="0">IF(I5&gt;100,J5*I5,J5)</f>
        <v>43.16</v>
      </c>
      <c r="L5" s="83">
        <f>VLOOKUP(I5,'Tarrif for Outgoing Transport'!$A$40:$G$49,C5-49998,TRUE)</f>
        <v>0.30199999999999999</v>
      </c>
      <c r="M5" s="4">
        <f t="shared" ref="M5:M68" si="1">IF(I5&gt;100,I5*L5,L5)</f>
        <v>65.171599999999998</v>
      </c>
      <c r="N5" s="81">
        <f>VLOOKUP(C5,'Transport Time'!$A$3:$C$7,3,0)</f>
        <v>1</v>
      </c>
      <c r="O5" s="81">
        <f>VLOOKUP(C5,'Transport Time'!$K$3:$M$12,3,0)</f>
        <v>2</v>
      </c>
      <c r="P5" s="81">
        <f>VLOOKUP(C5,'Data for CO2 Calculation'!$A$3:$C$7,3,0)</f>
        <v>40</v>
      </c>
      <c r="Q5" s="83">
        <f>I5*P5*'Data for CO2 Calculation'!$B$17</f>
        <v>470.44400000000002</v>
      </c>
      <c r="R5" s="2">
        <f>VLOOKUP(C5,'Data for CO2 Calculation'!$K$3:$M$12,3,1)</f>
        <v>787</v>
      </c>
      <c r="S5" s="3">
        <f>R5*I5*'Data for CO2 Calculation'!$B$17</f>
        <v>9255.9856999999993</v>
      </c>
    </row>
    <row r="6" spans="1:19" x14ac:dyDescent="0.2">
      <c r="A6" s="2" t="s">
        <v>22</v>
      </c>
      <c r="B6" s="13">
        <v>39451</v>
      </c>
      <c r="C6" s="2">
        <v>50001</v>
      </c>
      <c r="D6" s="2">
        <v>14</v>
      </c>
      <c r="E6" s="2">
        <v>10</v>
      </c>
      <c r="F6" s="2">
        <v>17</v>
      </c>
      <c r="G6" s="2">
        <v>11</v>
      </c>
      <c r="H6" s="2">
        <v>9</v>
      </c>
      <c r="I6" s="84">
        <f>(D6*'General Data'!$B$4)+(E6*'General Data'!$C$4)+(F6*'General Data'!$D$4)+(G6*'General Data'!$E$4)+(H6*'General Data'!$F$4)</f>
        <v>216.4</v>
      </c>
      <c r="J6" s="5">
        <f>VLOOKUP(I6,'Tarrif for Outgoing Transport'!$A$6:$G$15,Bremen!C6-49998,1)</f>
        <v>0.2</v>
      </c>
      <c r="K6" s="80">
        <f t="shared" si="0"/>
        <v>43.28</v>
      </c>
      <c r="L6" s="83">
        <f>VLOOKUP(I6,'Tarrif for Outgoing Transport'!$A$40:$G$49,C6-49998,TRUE)</f>
        <v>0.30199999999999999</v>
      </c>
      <c r="M6" s="4">
        <f t="shared" si="1"/>
        <v>65.352800000000002</v>
      </c>
      <c r="N6" s="81">
        <f>VLOOKUP(C6,'Transport Time'!$A$3:$C$7,3,0)</f>
        <v>1</v>
      </c>
      <c r="O6" s="81">
        <f>VLOOKUP(C6,'Transport Time'!$K$3:$M$12,3,0)</f>
        <v>2</v>
      </c>
      <c r="P6" s="81">
        <f>VLOOKUP(C6,'Data for CO2 Calculation'!$A$3:$C$7,3,0)</f>
        <v>40</v>
      </c>
      <c r="Q6" s="83">
        <f>I6*P6*'Data for CO2 Calculation'!$B$17</f>
        <v>471.75200000000001</v>
      </c>
      <c r="R6" s="2">
        <f>VLOOKUP(C6,'Data for CO2 Calculation'!$K$3:$M$12,3,1)</f>
        <v>787</v>
      </c>
      <c r="S6" s="3">
        <f>R6*I6*'Data for CO2 Calculation'!$B$17</f>
        <v>9281.7206000000006</v>
      </c>
    </row>
    <row r="7" spans="1:19" x14ac:dyDescent="0.2">
      <c r="A7" s="2" t="s">
        <v>23</v>
      </c>
      <c r="B7" s="13">
        <v>39452</v>
      </c>
      <c r="C7" s="2">
        <v>50001</v>
      </c>
      <c r="D7" s="2">
        <v>8</v>
      </c>
      <c r="E7" s="2">
        <v>8</v>
      </c>
      <c r="F7" s="2">
        <v>8</v>
      </c>
      <c r="G7" s="2">
        <v>11</v>
      </c>
      <c r="H7" s="2">
        <v>13</v>
      </c>
      <c r="I7" s="84">
        <f>(D7*'General Data'!$B$4)+(E7*'General Data'!$C$4)+(F7*'General Data'!$D$4)+(G7*'General Data'!$E$4)+(H7*'General Data'!$F$4)</f>
        <v>178.2</v>
      </c>
      <c r="J7" s="5">
        <f>VLOOKUP(I7,'Tarrif for Outgoing Transport'!$A$6:$G$15,Bremen!C7-49998,1)</f>
        <v>0.2</v>
      </c>
      <c r="K7" s="80">
        <f t="shared" si="0"/>
        <v>35.64</v>
      </c>
      <c r="L7" s="83">
        <f>VLOOKUP(I7,'Tarrif for Outgoing Transport'!$A$40:$G$49,C7-49998,TRUE)</f>
        <v>0.30199999999999999</v>
      </c>
      <c r="M7" s="4">
        <f t="shared" si="1"/>
        <v>53.816399999999994</v>
      </c>
      <c r="N7" s="81">
        <f>VLOOKUP(C7,'Transport Time'!$A$3:$C$7,3,0)</f>
        <v>1</v>
      </c>
      <c r="O7" s="81">
        <f>VLOOKUP(C7,'Transport Time'!$K$3:$M$12,3,0)</f>
        <v>2</v>
      </c>
      <c r="P7" s="81">
        <f>VLOOKUP(C7,'Data for CO2 Calculation'!$A$3:$C$7,3,0)</f>
        <v>40</v>
      </c>
      <c r="Q7" s="83">
        <f>I7*P7*'Data for CO2 Calculation'!$B$17</f>
        <v>388.476</v>
      </c>
      <c r="R7" s="2">
        <f>VLOOKUP(C7,'Data for CO2 Calculation'!$K$3:$M$12,3,1)</f>
        <v>787</v>
      </c>
      <c r="S7" s="3">
        <f>R7*I7*'Data for CO2 Calculation'!$B$17</f>
        <v>7643.2653</v>
      </c>
    </row>
    <row r="8" spans="1:19" ht="14" customHeight="1" x14ac:dyDescent="0.2">
      <c r="A8" s="2" t="s">
        <v>24</v>
      </c>
      <c r="B8" s="13">
        <v>39455</v>
      </c>
      <c r="C8" s="2">
        <v>50001</v>
      </c>
      <c r="D8" s="2">
        <v>8</v>
      </c>
      <c r="E8" s="2">
        <v>8</v>
      </c>
      <c r="F8" s="2">
        <v>10</v>
      </c>
      <c r="G8" s="2">
        <v>15</v>
      </c>
      <c r="H8" s="2">
        <v>11</v>
      </c>
      <c r="I8" s="84">
        <f>(D8*'General Data'!$B$4)+(E8*'General Data'!$C$4)+(F8*'General Data'!$D$4)+(G8*'General Data'!$E$4)+(H8*'General Data'!$F$4)</f>
        <v>189.4</v>
      </c>
      <c r="J8" s="5">
        <f>VLOOKUP(I8,'Tarrif for Outgoing Transport'!$A$6:$G$15,Bremen!C8-49998,1)</f>
        <v>0.2</v>
      </c>
      <c r="K8" s="80">
        <f t="shared" si="0"/>
        <v>37.880000000000003</v>
      </c>
      <c r="L8" s="83">
        <f>VLOOKUP(I8,'Tarrif for Outgoing Transport'!$A$40:$G$49,C8-49998,TRUE)</f>
        <v>0.30199999999999999</v>
      </c>
      <c r="M8" s="4">
        <f t="shared" si="1"/>
        <v>57.198799999999999</v>
      </c>
      <c r="N8" s="81">
        <f>VLOOKUP(C8,'Transport Time'!$A$3:$C$7,3,0)</f>
        <v>1</v>
      </c>
      <c r="O8" s="81">
        <f>VLOOKUP(C8,'Transport Time'!$K$3:$M$12,3,0)</f>
        <v>2</v>
      </c>
      <c r="P8" s="81">
        <f>VLOOKUP(C8,'Data for CO2 Calculation'!$A$3:$C$7,3,0)</f>
        <v>40</v>
      </c>
      <c r="Q8" s="83">
        <f>I8*P8*'Data for CO2 Calculation'!$B$17</f>
        <v>412.892</v>
      </c>
      <c r="R8" s="2">
        <f>VLOOKUP(C8,'Data for CO2 Calculation'!$K$3:$M$12,3,1)</f>
        <v>787</v>
      </c>
      <c r="S8" s="3">
        <f>R8*I8*'Data for CO2 Calculation'!$B$17</f>
        <v>8123.6501000000007</v>
      </c>
    </row>
    <row r="9" spans="1:19" x14ac:dyDescent="0.2">
      <c r="A9" s="2" t="s">
        <v>25</v>
      </c>
      <c r="B9" s="13">
        <v>39456</v>
      </c>
      <c r="C9" s="2">
        <v>50001</v>
      </c>
      <c r="D9" s="2">
        <v>8</v>
      </c>
      <c r="E9" s="2">
        <v>21</v>
      </c>
      <c r="F9" s="2">
        <v>8</v>
      </c>
      <c r="G9" s="2">
        <v>11</v>
      </c>
      <c r="H9" s="2">
        <v>0</v>
      </c>
      <c r="I9" s="84">
        <f>(D9*'General Data'!$B$4)+(E9*'General Data'!$C$4)+(F9*'General Data'!$D$4)+(G9*'General Data'!$E$4)+(H9*'General Data'!$F$4)</f>
        <v>174.3</v>
      </c>
      <c r="J9" s="5">
        <f>VLOOKUP(I9,'Tarrif for Outgoing Transport'!$A$6:$G$15,Bremen!C9-49998,1)</f>
        <v>0.2</v>
      </c>
      <c r="K9" s="80">
        <f t="shared" si="0"/>
        <v>34.860000000000007</v>
      </c>
      <c r="L9" s="83">
        <f>VLOOKUP(I9,'Tarrif for Outgoing Transport'!$A$40:$G$49,C9-49998,TRUE)</f>
        <v>0.30199999999999999</v>
      </c>
      <c r="M9" s="4">
        <f t="shared" si="1"/>
        <v>52.638600000000004</v>
      </c>
      <c r="N9" s="81">
        <f>VLOOKUP(C9,'Transport Time'!$A$3:$C$7,3,0)</f>
        <v>1</v>
      </c>
      <c r="O9" s="81">
        <f>VLOOKUP(C9,'Transport Time'!$K$3:$M$12,3,0)</f>
        <v>2</v>
      </c>
      <c r="P9" s="81">
        <f>VLOOKUP(C9,'Data for CO2 Calculation'!$A$3:$C$7,3,0)</f>
        <v>40</v>
      </c>
      <c r="Q9" s="83">
        <f>I9*P9*'Data for CO2 Calculation'!$B$17</f>
        <v>379.97399999999999</v>
      </c>
      <c r="R9" s="2">
        <f>VLOOKUP(C9,'Data for CO2 Calculation'!$K$3:$M$12,3,1)</f>
        <v>787</v>
      </c>
      <c r="S9" s="3">
        <f>R9*I9*'Data for CO2 Calculation'!$B$17</f>
        <v>7475.9884500000007</v>
      </c>
    </row>
    <row r="10" spans="1:19" x14ac:dyDescent="0.2">
      <c r="A10" s="2" t="s">
        <v>26</v>
      </c>
      <c r="B10" s="13">
        <v>39457</v>
      </c>
      <c r="C10" s="2">
        <v>50001</v>
      </c>
      <c r="D10" s="2">
        <v>9</v>
      </c>
      <c r="E10" s="2">
        <v>8</v>
      </c>
      <c r="F10" s="2">
        <v>8</v>
      </c>
      <c r="G10" s="2">
        <v>12</v>
      </c>
      <c r="H10" s="2">
        <v>19</v>
      </c>
      <c r="I10" s="84">
        <f>(D10*'General Data'!$B$4)+(E10*'General Data'!$C$4)+(F10*'General Data'!$D$4)+(G10*'General Data'!$E$4)+(H10*'General Data'!$F$4)</f>
        <v>211.3</v>
      </c>
      <c r="J10" s="5">
        <f>VLOOKUP(I10,'Tarrif for Outgoing Transport'!$A$6:$G$15,Bremen!C10-49998,1)</f>
        <v>0.2</v>
      </c>
      <c r="K10" s="80">
        <f t="shared" si="0"/>
        <v>42.260000000000005</v>
      </c>
      <c r="L10" s="83">
        <f>VLOOKUP(I10,'Tarrif for Outgoing Transport'!$A$40:$G$49,C10-49998,TRUE)</f>
        <v>0.30199999999999999</v>
      </c>
      <c r="M10" s="4">
        <f t="shared" si="1"/>
        <v>63.812600000000003</v>
      </c>
      <c r="N10" s="81">
        <f>VLOOKUP(C10,'Transport Time'!$A$3:$C$7,3,0)</f>
        <v>1</v>
      </c>
      <c r="O10" s="81">
        <f>VLOOKUP(C10,'Transport Time'!$K$3:$M$12,3,0)</f>
        <v>2</v>
      </c>
      <c r="P10" s="81">
        <f>VLOOKUP(C10,'Data for CO2 Calculation'!$A$3:$C$7,3,0)</f>
        <v>40</v>
      </c>
      <c r="Q10" s="83">
        <f>I10*P10*'Data for CO2 Calculation'!$B$17</f>
        <v>460.63400000000001</v>
      </c>
      <c r="R10" s="2">
        <f>VLOOKUP(C10,'Data for CO2 Calculation'!$K$3:$M$12,3,1)</f>
        <v>787</v>
      </c>
      <c r="S10" s="3">
        <f>R10*I10*'Data for CO2 Calculation'!$B$17</f>
        <v>9062.9739499999996</v>
      </c>
    </row>
    <row r="11" spans="1:19" x14ac:dyDescent="0.2">
      <c r="A11" s="2" t="s">
        <v>27</v>
      </c>
      <c r="B11" s="13">
        <v>39458</v>
      </c>
      <c r="C11" s="2">
        <v>50001</v>
      </c>
      <c r="D11" s="2">
        <v>8</v>
      </c>
      <c r="E11" s="2">
        <v>10</v>
      </c>
      <c r="F11" s="2">
        <v>15</v>
      </c>
      <c r="G11" s="2">
        <v>11</v>
      </c>
      <c r="H11" s="2">
        <v>9</v>
      </c>
      <c r="I11" s="84">
        <f>(D11*'General Data'!$B$4)+(E11*'General Data'!$C$4)+(F11*'General Data'!$D$4)+(G11*'General Data'!$E$4)+(H11*'General Data'!$F$4)</f>
        <v>195.00000000000003</v>
      </c>
      <c r="J11" s="5">
        <f>VLOOKUP(I11,'Tarrif for Outgoing Transport'!$A$6:$G$15,Bremen!C11-49998,1)</f>
        <v>0.2</v>
      </c>
      <c r="K11" s="80">
        <f t="shared" si="0"/>
        <v>39.000000000000007</v>
      </c>
      <c r="L11" s="83">
        <f>VLOOKUP(I11,'Tarrif for Outgoing Transport'!$A$40:$G$49,C11-49998,TRUE)</f>
        <v>0.30199999999999999</v>
      </c>
      <c r="M11" s="4">
        <f t="shared" si="1"/>
        <v>58.890000000000008</v>
      </c>
      <c r="N11" s="81">
        <f>VLOOKUP(C11,'Transport Time'!$A$3:$C$7,3,0)</f>
        <v>1</v>
      </c>
      <c r="O11" s="81">
        <f>VLOOKUP(C11,'Transport Time'!$K$3:$M$12,3,0)</f>
        <v>2</v>
      </c>
      <c r="P11" s="81">
        <f>VLOOKUP(C11,'Data for CO2 Calculation'!$A$3:$C$7,3,0)</f>
        <v>40</v>
      </c>
      <c r="Q11" s="83">
        <f>I11*P11*'Data for CO2 Calculation'!$B$17</f>
        <v>425.1</v>
      </c>
      <c r="R11" s="2">
        <f>VLOOKUP(C11,'Data for CO2 Calculation'!$K$3:$M$12,3,1)</f>
        <v>787</v>
      </c>
      <c r="S11" s="3">
        <f>R11*I11*'Data for CO2 Calculation'!$B$17</f>
        <v>8363.8425000000007</v>
      </c>
    </row>
    <row r="12" spans="1:19" x14ac:dyDescent="0.2">
      <c r="A12" s="2" t="s">
        <v>28</v>
      </c>
      <c r="B12" s="13">
        <v>39459</v>
      </c>
      <c r="C12" s="2">
        <v>50001</v>
      </c>
      <c r="D12" s="2">
        <v>8</v>
      </c>
      <c r="E12" s="2">
        <v>10</v>
      </c>
      <c r="F12" s="2">
        <v>15</v>
      </c>
      <c r="G12" s="2">
        <v>11</v>
      </c>
      <c r="H12" s="2">
        <v>12</v>
      </c>
      <c r="I12" s="84">
        <f>(D12*'General Data'!$B$4)+(E12*'General Data'!$C$4)+(F12*'General Data'!$D$4)+(G12*'General Data'!$E$4)+(H12*'General Data'!$F$4)</f>
        <v>208.8</v>
      </c>
      <c r="J12" s="5">
        <f>VLOOKUP(I12,'Tarrif for Outgoing Transport'!$A$6:$G$15,Bremen!C12-49998,1)</f>
        <v>0.2</v>
      </c>
      <c r="K12" s="80">
        <f t="shared" si="0"/>
        <v>41.760000000000005</v>
      </c>
      <c r="L12" s="83">
        <f>VLOOKUP(I12,'Tarrif for Outgoing Transport'!$A$40:$G$49,C12-49998,TRUE)</f>
        <v>0.30199999999999999</v>
      </c>
      <c r="M12" s="4">
        <f t="shared" si="1"/>
        <v>63.057600000000001</v>
      </c>
      <c r="N12" s="81">
        <f>VLOOKUP(C12,'Transport Time'!$A$3:$C$7,3,0)</f>
        <v>1</v>
      </c>
      <c r="O12" s="81">
        <f>VLOOKUP(C12,'Transport Time'!$K$3:$M$12,3,0)</f>
        <v>2</v>
      </c>
      <c r="P12" s="81">
        <f>VLOOKUP(C12,'Data for CO2 Calculation'!$A$3:$C$7,3,0)</f>
        <v>40</v>
      </c>
      <c r="Q12" s="83">
        <f>I12*P12*'Data for CO2 Calculation'!$B$17</f>
        <v>455.18400000000003</v>
      </c>
      <c r="R12" s="2">
        <f>VLOOKUP(C12,'Data for CO2 Calculation'!$K$3:$M$12,3,1)</f>
        <v>787</v>
      </c>
      <c r="S12" s="3">
        <f>R12*I12*'Data for CO2 Calculation'!$B$17</f>
        <v>8955.7451999999994</v>
      </c>
    </row>
    <row r="13" spans="1:19" x14ac:dyDescent="0.2">
      <c r="A13" s="2" t="s">
        <v>29</v>
      </c>
      <c r="B13" s="13">
        <v>39462</v>
      </c>
      <c r="C13" s="2">
        <v>50001</v>
      </c>
      <c r="D13" s="2">
        <v>3</v>
      </c>
      <c r="E13" s="2">
        <v>10</v>
      </c>
      <c r="F13" s="2">
        <v>15</v>
      </c>
      <c r="G13" s="2">
        <v>11</v>
      </c>
      <c r="H13" s="2">
        <v>15</v>
      </c>
      <c r="I13" s="84">
        <f>(D13*'General Data'!$B$4)+(E13*'General Data'!$C$4)+(F13*'General Data'!$D$4)+(G13*'General Data'!$E$4)+(H13*'General Data'!$F$4)</f>
        <v>211.10000000000002</v>
      </c>
      <c r="J13" s="5">
        <f>VLOOKUP(I13,'Tarrif for Outgoing Transport'!$A$6:$G$15,Bremen!C13-49998,1)</f>
        <v>0.2</v>
      </c>
      <c r="K13" s="80">
        <f t="shared" si="0"/>
        <v>42.220000000000006</v>
      </c>
      <c r="L13" s="83">
        <f>VLOOKUP(I13,'Tarrif for Outgoing Transport'!$A$40:$G$49,C13-49998,TRUE)</f>
        <v>0.30199999999999999</v>
      </c>
      <c r="M13" s="4">
        <f t="shared" si="1"/>
        <v>63.752200000000002</v>
      </c>
      <c r="N13" s="81">
        <f>VLOOKUP(C13,'Transport Time'!$A$3:$C$7,3,0)</f>
        <v>1</v>
      </c>
      <c r="O13" s="81">
        <f>VLOOKUP(C13,'Transport Time'!$K$3:$M$12,3,0)</f>
        <v>2</v>
      </c>
      <c r="P13" s="81">
        <f>VLOOKUP(C13,'Data for CO2 Calculation'!$A$3:$C$7,3,0)</f>
        <v>40</v>
      </c>
      <c r="Q13" s="83">
        <f>I13*P13*'Data for CO2 Calculation'!$B$17</f>
        <v>460.19799999999998</v>
      </c>
      <c r="R13" s="2">
        <f>VLOOKUP(C13,'Data for CO2 Calculation'!$K$3:$M$12,3,1)</f>
        <v>787</v>
      </c>
      <c r="S13" s="3">
        <f>R13*I13*'Data for CO2 Calculation'!$B$17</f>
        <v>9054.3956500000004</v>
      </c>
    </row>
    <row r="14" spans="1:19" x14ac:dyDescent="0.2">
      <c r="A14" s="2" t="s">
        <v>30</v>
      </c>
      <c r="B14" s="13">
        <v>39467</v>
      </c>
      <c r="C14" s="2">
        <v>50001</v>
      </c>
      <c r="D14" s="2">
        <v>5</v>
      </c>
      <c r="E14" s="2">
        <v>7</v>
      </c>
      <c r="F14" s="2">
        <v>4</v>
      </c>
      <c r="G14" s="2">
        <v>6</v>
      </c>
      <c r="H14" s="2">
        <v>4</v>
      </c>
      <c r="I14" s="84">
        <f>(D14*'General Data'!$B$4)+(E14*'General Data'!$C$4)+(F14*'General Data'!$D$4)+(G14*'General Data'!$E$4)+(H14*'General Data'!$F$4)</f>
        <v>94.4</v>
      </c>
      <c r="J14" s="5">
        <f>VLOOKUP(I14,'Tarrif for Outgoing Transport'!$A$6:$G$15,Bremen!C14-49998,1)</f>
        <v>12.3</v>
      </c>
      <c r="K14" s="80">
        <f t="shared" si="0"/>
        <v>12.3</v>
      </c>
      <c r="L14" s="83">
        <f>VLOOKUP(I14,'Tarrif for Outgoing Transport'!$A$40:$G$49,C14-49998,TRUE)</f>
        <v>18.100000000000001</v>
      </c>
      <c r="M14" s="4">
        <f t="shared" si="1"/>
        <v>18.100000000000001</v>
      </c>
      <c r="N14" s="81">
        <f>VLOOKUP(C14,'Transport Time'!$A$3:$C$7,3,0)</f>
        <v>1</v>
      </c>
      <c r="O14" s="81">
        <f>VLOOKUP(C14,'Transport Time'!$K$3:$M$12,3,0)</f>
        <v>2</v>
      </c>
      <c r="P14" s="81">
        <f>VLOOKUP(C14,'Data for CO2 Calculation'!$A$3:$C$7,3,0)</f>
        <v>40</v>
      </c>
      <c r="Q14" s="83">
        <f>I14*P14*'Data for CO2 Calculation'!$B$17</f>
        <v>205.792</v>
      </c>
      <c r="R14" s="2">
        <f>VLOOKUP(C14,'Data for CO2 Calculation'!$K$3:$M$12,3,1)</f>
        <v>787</v>
      </c>
      <c r="S14" s="3">
        <f>R14*I14*'Data for CO2 Calculation'!$B$17</f>
        <v>4048.9576000000002</v>
      </c>
    </row>
    <row r="15" spans="1:19" x14ac:dyDescent="0.2">
      <c r="A15" s="2" t="s">
        <v>31</v>
      </c>
      <c r="B15" s="13">
        <v>39471</v>
      </c>
      <c r="C15" s="2">
        <v>50001</v>
      </c>
      <c r="D15" s="2">
        <v>8</v>
      </c>
      <c r="E15" s="2">
        <v>10</v>
      </c>
      <c r="F15" s="2">
        <v>15</v>
      </c>
      <c r="G15" s="2">
        <v>11</v>
      </c>
      <c r="H15" s="2">
        <v>9</v>
      </c>
      <c r="I15" s="84">
        <f>(D15*'General Data'!$B$4)+(E15*'General Data'!$C$4)+(F15*'General Data'!$D$4)+(G15*'General Data'!$E$4)+(H15*'General Data'!$F$4)</f>
        <v>195.00000000000003</v>
      </c>
      <c r="J15" s="5">
        <f>VLOOKUP(I15,'Tarrif for Outgoing Transport'!$A$6:$G$15,Bremen!C15-49998,1)</f>
        <v>0.2</v>
      </c>
      <c r="K15" s="80">
        <f t="shared" si="0"/>
        <v>39.000000000000007</v>
      </c>
      <c r="L15" s="83">
        <f>VLOOKUP(I15,'Tarrif for Outgoing Transport'!$A$40:$G$49,C15-49998,TRUE)</f>
        <v>0.30199999999999999</v>
      </c>
      <c r="M15" s="4">
        <f t="shared" si="1"/>
        <v>58.890000000000008</v>
      </c>
      <c r="N15" s="81">
        <f>VLOOKUP(C15,'Transport Time'!$A$3:$C$7,3,0)</f>
        <v>1</v>
      </c>
      <c r="O15" s="81">
        <f>VLOOKUP(C15,'Transport Time'!$K$3:$M$12,3,0)</f>
        <v>2</v>
      </c>
      <c r="P15" s="81">
        <f>VLOOKUP(C15,'Data for CO2 Calculation'!$A$3:$C$7,3,0)</f>
        <v>40</v>
      </c>
      <c r="Q15" s="83">
        <f>I15*P15*'Data for CO2 Calculation'!$B$17</f>
        <v>425.1</v>
      </c>
      <c r="R15" s="2">
        <f>VLOOKUP(C15,'Data for CO2 Calculation'!$K$3:$M$12,3,1)</f>
        <v>787</v>
      </c>
      <c r="S15" s="3">
        <f>R15*I15*'Data for CO2 Calculation'!$B$17</f>
        <v>8363.8425000000007</v>
      </c>
    </row>
    <row r="16" spans="1:19" x14ac:dyDescent="0.2">
      <c r="A16" s="2" t="s">
        <v>32</v>
      </c>
      <c r="B16" s="13">
        <v>39475</v>
      </c>
      <c r="C16" s="2">
        <v>50001</v>
      </c>
      <c r="D16" s="2">
        <v>8</v>
      </c>
      <c r="E16" s="2">
        <v>8</v>
      </c>
      <c r="F16" s="2">
        <v>8</v>
      </c>
      <c r="G16" s="2">
        <v>11</v>
      </c>
      <c r="H16" s="2">
        <v>12</v>
      </c>
      <c r="I16" s="84">
        <f>(D16*'General Data'!$B$4)+(E16*'General Data'!$C$4)+(F16*'General Data'!$D$4)+(G16*'General Data'!$E$4)+(H16*'General Data'!$F$4)</f>
        <v>173.6</v>
      </c>
      <c r="J16" s="5">
        <f>VLOOKUP(I16,'Tarrif for Outgoing Transport'!$A$6:$G$15,Bremen!C16-49998,1)</f>
        <v>0.2</v>
      </c>
      <c r="K16" s="80">
        <f t="shared" si="0"/>
        <v>34.72</v>
      </c>
      <c r="L16" s="83">
        <f>VLOOKUP(I16,'Tarrif for Outgoing Transport'!$A$40:$G$49,C16-49998,TRUE)</f>
        <v>0.30199999999999999</v>
      </c>
      <c r="M16" s="4">
        <f t="shared" si="1"/>
        <v>52.427199999999999</v>
      </c>
      <c r="N16" s="81">
        <f>VLOOKUP(C16,'Transport Time'!$A$3:$C$7,3,0)</f>
        <v>1</v>
      </c>
      <c r="O16" s="81">
        <f>VLOOKUP(C16,'Transport Time'!$K$3:$M$12,3,0)</f>
        <v>2</v>
      </c>
      <c r="P16" s="81">
        <f>VLOOKUP(C16,'Data for CO2 Calculation'!$A$3:$C$7,3,0)</f>
        <v>40</v>
      </c>
      <c r="Q16" s="83">
        <f>I16*P16*'Data for CO2 Calculation'!$B$17</f>
        <v>378.44799999999998</v>
      </c>
      <c r="R16" s="2">
        <f>VLOOKUP(C16,'Data for CO2 Calculation'!$K$3:$M$12,3,1)</f>
        <v>787</v>
      </c>
      <c r="S16" s="3">
        <f>R16*I16*'Data for CO2 Calculation'!$B$17</f>
        <v>7445.9643999999989</v>
      </c>
    </row>
    <row r="17" spans="1:19" x14ac:dyDescent="0.2">
      <c r="A17" s="2" t="s">
        <v>33</v>
      </c>
      <c r="B17" s="13">
        <v>39479</v>
      </c>
      <c r="C17" s="2">
        <v>50001</v>
      </c>
      <c r="D17" s="2">
        <v>4</v>
      </c>
      <c r="E17" s="2">
        <v>10</v>
      </c>
      <c r="F17" s="2">
        <v>15</v>
      </c>
      <c r="G17" s="2">
        <v>11</v>
      </c>
      <c r="H17" s="2">
        <v>9</v>
      </c>
      <c r="I17" s="84">
        <f>(D17*'General Data'!$B$4)+(E17*'General Data'!$C$4)+(F17*'General Data'!$D$4)+(G17*'General Data'!$E$4)+(H17*'General Data'!$F$4)</f>
        <v>185.8</v>
      </c>
      <c r="J17" s="5">
        <f>VLOOKUP(I17,'Tarrif for Outgoing Transport'!$A$6:$G$15,Bremen!C17-49998,1)</f>
        <v>0.2</v>
      </c>
      <c r="K17" s="80">
        <f t="shared" si="0"/>
        <v>37.160000000000004</v>
      </c>
      <c r="L17" s="83">
        <f>VLOOKUP(I17,'Tarrif for Outgoing Transport'!$A$40:$G$49,C17-49998,TRUE)</f>
        <v>0.30199999999999999</v>
      </c>
      <c r="M17" s="4">
        <f t="shared" si="1"/>
        <v>56.111600000000003</v>
      </c>
      <c r="N17" s="81">
        <f>VLOOKUP(C17,'Transport Time'!$A$3:$C$7,3,0)</f>
        <v>1</v>
      </c>
      <c r="O17" s="81">
        <f>VLOOKUP(C17,'Transport Time'!$K$3:$M$12,3,0)</f>
        <v>2</v>
      </c>
      <c r="P17" s="81">
        <f>VLOOKUP(C17,'Data for CO2 Calculation'!$A$3:$C$7,3,0)</f>
        <v>40</v>
      </c>
      <c r="Q17" s="83">
        <f>I17*P17*'Data for CO2 Calculation'!$B$17</f>
        <v>405.04399999999998</v>
      </c>
      <c r="R17" s="2">
        <f>VLOOKUP(C17,'Data for CO2 Calculation'!$K$3:$M$12,3,1)</f>
        <v>787</v>
      </c>
      <c r="S17" s="3">
        <f>R17*I17*'Data for CO2 Calculation'!$B$17</f>
        <v>7969.2407000000003</v>
      </c>
    </row>
    <row r="18" spans="1:19" x14ac:dyDescent="0.2">
      <c r="A18" s="2" t="s">
        <v>34</v>
      </c>
      <c r="B18" s="13">
        <v>39491</v>
      </c>
      <c r="C18" s="2">
        <v>50001</v>
      </c>
      <c r="D18" s="2">
        <v>2</v>
      </c>
      <c r="E18" s="2">
        <v>10</v>
      </c>
      <c r="F18" s="2">
        <v>15</v>
      </c>
      <c r="G18" s="2">
        <v>11</v>
      </c>
      <c r="H18" s="2">
        <v>9</v>
      </c>
      <c r="I18" s="84">
        <f>(D18*'General Data'!$B$4)+(E18*'General Data'!$C$4)+(F18*'General Data'!$D$4)+(G18*'General Data'!$E$4)+(H18*'General Data'!$F$4)</f>
        <v>181.20000000000002</v>
      </c>
      <c r="J18" s="5">
        <f>VLOOKUP(I18,'Tarrif for Outgoing Transport'!$A$6:$G$15,Bremen!C18-49998,1)</f>
        <v>0.2</v>
      </c>
      <c r="K18" s="80">
        <f t="shared" si="0"/>
        <v>36.24</v>
      </c>
      <c r="L18" s="83">
        <f>VLOOKUP(I18,'Tarrif for Outgoing Transport'!$A$40:$G$49,C18-49998,TRUE)</f>
        <v>0.30199999999999999</v>
      </c>
      <c r="M18" s="4">
        <f t="shared" si="1"/>
        <v>54.7224</v>
      </c>
      <c r="N18" s="81">
        <f>VLOOKUP(C18,'Transport Time'!$A$3:$C$7,3,0)</f>
        <v>1</v>
      </c>
      <c r="O18" s="81">
        <f>VLOOKUP(C18,'Transport Time'!$K$3:$M$12,3,0)</f>
        <v>2</v>
      </c>
      <c r="P18" s="81">
        <f>VLOOKUP(C18,'Data for CO2 Calculation'!$A$3:$C$7,3,0)</f>
        <v>40</v>
      </c>
      <c r="Q18" s="83">
        <f>I18*P18*'Data for CO2 Calculation'!$B$17</f>
        <v>395.01600000000008</v>
      </c>
      <c r="R18" s="2">
        <f>VLOOKUP(C18,'Data for CO2 Calculation'!$K$3:$M$12,3,1)</f>
        <v>787</v>
      </c>
      <c r="S18" s="3">
        <f>R18*I18*'Data for CO2 Calculation'!$B$17</f>
        <v>7771.939800000001</v>
      </c>
    </row>
    <row r="19" spans="1:19" x14ac:dyDescent="0.2">
      <c r="A19" s="2" t="s">
        <v>35</v>
      </c>
      <c r="B19" s="13">
        <v>39493</v>
      </c>
      <c r="C19" s="2">
        <v>50001</v>
      </c>
      <c r="D19" s="2">
        <v>2</v>
      </c>
      <c r="E19" s="2">
        <v>10</v>
      </c>
      <c r="F19" s="2">
        <v>15</v>
      </c>
      <c r="G19" s="2">
        <v>11</v>
      </c>
      <c r="H19" s="2">
        <v>9</v>
      </c>
      <c r="I19" s="84">
        <f>(D19*'General Data'!$B$4)+(E19*'General Data'!$C$4)+(F19*'General Data'!$D$4)+(G19*'General Data'!$E$4)+(H19*'General Data'!$F$4)</f>
        <v>181.20000000000002</v>
      </c>
      <c r="J19" s="5">
        <f>VLOOKUP(I19,'Tarrif for Outgoing Transport'!$A$6:$G$15,Bremen!C19-49998,1)</f>
        <v>0.2</v>
      </c>
      <c r="K19" s="80">
        <f t="shared" si="0"/>
        <v>36.24</v>
      </c>
      <c r="L19" s="83">
        <f>VLOOKUP(I19,'Tarrif for Outgoing Transport'!$A$40:$G$49,C19-49998,TRUE)</f>
        <v>0.30199999999999999</v>
      </c>
      <c r="M19" s="4">
        <f t="shared" si="1"/>
        <v>54.7224</v>
      </c>
      <c r="N19" s="81">
        <f>VLOOKUP(C19,'Transport Time'!$A$3:$C$7,3,0)</f>
        <v>1</v>
      </c>
      <c r="O19" s="81">
        <f>VLOOKUP(C19,'Transport Time'!$K$3:$M$12,3,0)</f>
        <v>2</v>
      </c>
      <c r="P19" s="81">
        <f>VLOOKUP(C19,'Data for CO2 Calculation'!$A$3:$C$7,3,0)</f>
        <v>40</v>
      </c>
      <c r="Q19" s="83">
        <f>I19*P19*'Data for CO2 Calculation'!$B$17</f>
        <v>395.01600000000008</v>
      </c>
      <c r="R19" s="2">
        <f>VLOOKUP(C19,'Data for CO2 Calculation'!$K$3:$M$12,3,1)</f>
        <v>787</v>
      </c>
      <c r="S19" s="3">
        <f>R19*I19*'Data for CO2 Calculation'!$B$17</f>
        <v>7771.939800000001</v>
      </c>
    </row>
    <row r="20" spans="1:19" x14ac:dyDescent="0.2">
      <c r="A20" s="2" t="s">
        <v>36</v>
      </c>
      <c r="B20" s="13">
        <v>39502</v>
      </c>
      <c r="C20" s="2">
        <v>50001</v>
      </c>
      <c r="D20" s="2">
        <v>6</v>
      </c>
      <c r="E20" s="2">
        <v>10</v>
      </c>
      <c r="F20" s="2">
        <v>15</v>
      </c>
      <c r="G20" s="2">
        <v>11</v>
      </c>
      <c r="H20" s="2">
        <v>9</v>
      </c>
      <c r="I20" s="84">
        <f>(D20*'General Data'!$B$4)+(E20*'General Data'!$C$4)+(F20*'General Data'!$D$4)+(G20*'General Data'!$E$4)+(H20*'General Data'!$F$4)</f>
        <v>190.4</v>
      </c>
      <c r="J20" s="5">
        <f>VLOOKUP(I20,'Tarrif for Outgoing Transport'!$A$6:$G$15,Bremen!C20-49998,1)</f>
        <v>0.2</v>
      </c>
      <c r="K20" s="80">
        <f t="shared" si="0"/>
        <v>38.080000000000005</v>
      </c>
      <c r="L20" s="83">
        <f>VLOOKUP(I20,'Tarrif for Outgoing Transport'!$A$40:$G$49,C20-49998,TRUE)</f>
        <v>0.30199999999999999</v>
      </c>
      <c r="M20" s="4">
        <f t="shared" si="1"/>
        <v>57.500799999999998</v>
      </c>
      <c r="N20" s="81">
        <f>VLOOKUP(C20,'Transport Time'!$A$3:$C$7,3,0)</f>
        <v>1</v>
      </c>
      <c r="O20" s="81">
        <f>VLOOKUP(C20,'Transport Time'!$K$3:$M$12,3,0)</f>
        <v>2</v>
      </c>
      <c r="P20" s="81">
        <f>VLOOKUP(C20,'Data for CO2 Calculation'!$A$3:$C$7,3,0)</f>
        <v>40</v>
      </c>
      <c r="Q20" s="83">
        <f>I20*P20*'Data for CO2 Calculation'!$B$17</f>
        <v>415.072</v>
      </c>
      <c r="R20" s="2">
        <f>VLOOKUP(C20,'Data for CO2 Calculation'!$K$3:$M$12,3,1)</f>
        <v>787</v>
      </c>
      <c r="S20" s="3">
        <f>R20*I20*'Data for CO2 Calculation'!$B$17</f>
        <v>8166.5416000000014</v>
      </c>
    </row>
    <row r="21" spans="1:19" x14ac:dyDescent="0.2">
      <c r="A21" s="2" t="s">
        <v>37</v>
      </c>
      <c r="B21" s="13">
        <v>39504</v>
      </c>
      <c r="C21" s="2">
        <v>50001</v>
      </c>
      <c r="D21" s="2">
        <v>8</v>
      </c>
      <c r="E21" s="2">
        <v>10</v>
      </c>
      <c r="F21" s="2">
        <v>15</v>
      </c>
      <c r="G21" s="2">
        <v>11</v>
      </c>
      <c r="H21" s="2">
        <v>9</v>
      </c>
      <c r="I21" s="84">
        <f>(D21*'General Data'!$B$4)+(E21*'General Data'!$C$4)+(F21*'General Data'!$D$4)+(G21*'General Data'!$E$4)+(H21*'General Data'!$F$4)</f>
        <v>195.00000000000003</v>
      </c>
      <c r="J21" s="5">
        <f>VLOOKUP(I21,'Tarrif for Outgoing Transport'!$A$6:$G$15,Bremen!C21-49998,1)</f>
        <v>0.2</v>
      </c>
      <c r="K21" s="80">
        <f t="shared" si="0"/>
        <v>39.000000000000007</v>
      </c>
      <c r="L21" s="83">
        <f>VLOOKUP(I21,'Tarrif for Outgoing Transport'!$A$40:$G$49,C21-49998,TRUE)</f>
        <v>0.30199999999999999</v>
      </c>
      <c r="M21" s="4">
        <f t="shared" si="1"/>
        <v>58.890000000000008</v>
      </c>
      <c r="N21" s="81">
        <f>VLOOKUP(C21,'Transport Time'!$A$3:$C$7,3,0)</f>
        <v>1</v>
      </c>
      <c r="O21" s="81">
        <f>VLOOKUP(C21,'Transport Time'!$K$3:$M$12,3,0)</f>
        <v>2</v>
      </c>
      <c r="P21" s="81">
        <f>VLOOKUP(C21,'Data for CO2 Calculation'!$A$3:$C$7,3,0)</f>
        <v>40</v>
      </c>
      <c r="Q21" s="83">
        <f>I21*P21*'Data for CO2 Calculation'!$B$17</f>
        <v>425.1</v>
      </c>
      <c r="R21" s="2">
        <f>VLOOKUP(C21,'Data for CO2 Calculation'!$K$3:$M$12,3,1)</f>
        <v>787</v>
      </c>
      <c r="S21" s="3">
        <f>R21*I21*'Data for CO2 Calculation'!$B$17</f>
        <v>8363.8425000000007</v>
      </c>
    </row>
    <row r="22" spans="1:19" x14ac:dyDescent="0.2">
      <c r="A22" s="2" t="s">
        <v>38</v>
      </c>
      <c r="B22" s="13">
        <v>39506</v>
      </c>
      <c r="C22" s="2">
        <v>50001</v>
      </c>
      <c r="D22" s="2">
        <v>8</v>
      </c>
      <c r="E22" s="2">
        <v>10</v>
      </c>
      <c r="F22" s="2">
        <v>9</v>
      </c>
      <c r="G22" s="2">
        <v>11</v>
      </c>
      <c r="H22" s="2">
        <v>9</v>
      </c>
      <c r="I22" s="84">
        <f>(D22*'General Data'!$B$4)+(E22*'General Data'!$C$4)+(F22*'General Data'!$D$4)+(G22*'General Data'!$E$4)+(H22*'General Data'!$F$4)</f>
        <v>172.20000000000002</v>
      </c>
      <c r="J22" s="5">
        <f>VLOOKUP(I22,'Tarrif for Outgoing Transport'!$A$6:$G$15,Bremen!C22-49998,1)</f>
        <v>0.2</v>
      </c>
      <c r="K22" s="80">
        <f t="shared" si="0"/>
        <v>34.440000000000005</v>
      </c>
      <c r="L22" s="83">
        <f>VLOOKUP(I22,'Tarrif for Outgoing Transport'!$A$40:$G$49,C22-49998,TRUE)</f>
        <v>0.30199999999999999</v>
      </c>
      <c r="M22" s="4">
        <f t="shared" si="1"/>
        <v>52.004400000000004</v>
      </c>
      <c r="N22" s="81">
        <f>VLOOKUP(C22,'Transport Time'!$A$3:$C$7,3,0)</f>
        <v>1</v>
      </c>
      <c r="O22" s="81">
        <f>VLOOKUP(C22,'Transport Time'!$K$3:$M$12,3,0)</f>
        <v>2</v>
      </c>
      <c r="P22" s="81">
        <f>VLOOKUP(C22,'Data for CO2 Calculation'!$A$3:$C$7,3,0)</f>
        <v>40</v>
      </c>
      <c r="Q22" s="83">
        <f>I22*P22*'Data for CO2 Calculation'!$B$17</f>
        <v>375.39600000000007</v>
      </c>
      <c r="R22" s="2">
        <f>VLOOKUP(C22,'Data for CO2 Calculation'!$K$3:$M$12,3,1)</f>
        <v>787</v>
      </c>
      <c r="S22" s="3">
        <f>R22*I22*'Data for CO2 Calculation'!$B$17</f>
        <v>7385.9163000000017</v>
      </c>
    </row>
    <row r="23" spans="1:19" x14ac:dyDescent="0.2">
      <c r="A23" s="2" t="s">
        <v>39</v>
      </c>
      <c r="B23" s="13">
        <v>39508</v>
      </c>
      <c r="C23" s="2">
        <v>50001</v>
      </c>
      <c r="D23" s="2">
        <v>8</v>
      </c>
      <c r="E23" s="2">
        <v>10</v>
      </c>
      <c r="F23" s="2">
        <v>21</v>
      </c>
      <c r="G23" s="2">
        <v>11</v>
      </c>
      <c r="H23" s="2">
        <v>9</v>
      </c>
      <c r="I23" s="84">
        <f>(D23*'General Data'!$B$4)+(E23*'General Data'!$C$4)+(F23*'General Data'!$D$4)+(G23*'General Data'!$E$4)+(H23*'General Data'!$F$4)</f>
        <v>217.79999999999998</v>
      </c>
      <c r="J23" s="5">
        <f>VLOOKUP(I23,'Tarrif for Outgoing Transport'!$A$6:$G$15,Bremen!C23-49998,1)</f>
        <v>0.2</v>
      </c>
      <c r="K23" s="80">
        <f t="shared" si="0"/>
        <v>43.56</v>
      </c>
      <c r="L23" s="83">
        <f>VLOOKUP(I23,'Tarrif for Outgoing Transport'!$A$40:$G$49,C23-49998,TRUE)</f>
        <v>0.30199999999999999</v>
      </c>
      <c r="M23" s="4">
        <f t="shared" si="1"/>
        <v>65.775599999999997</v>
      </c>
      <c r="N23" s="81">
        <f>VLOOKUP(C23,'Transport Time'!$A$3:$C$7,3,0)</f>
        <v>1</v>
      </c>
      <c r="O23" s="81">
        <f>VLOOKUP(C23,'Transport Time'!$K$3:$M$12,3,0)</f>
        <v>2</v>
      </c>
      <c r="P23" s="81">
        <f>VLOOKUP(C23,'Data for CO2 Calculation'!$A$3:$C$7,3,0)</f>
        <v>40</v>
      </c>
      <c r="Q23" s="83">
        <f>I23*P23*'Data for CO2 Calculation'!$B$17</f>
        <v>474.80399999999997</v>
      </c>
      <c r="R23" s="2">
        <f>VLOOKUP(C23,'Data for CO2 Calculation'!$K$3:$M$12,3,1)</f>
        <v>787</v>
      </c>
      <c r="S23" s="3">
        <f>R23*I23*'Data for CO2 Calculation'!$B$17</f>
        <v>9341.7686999999987</v>
      </c>
    </row>
    <row r="24" spans="1:19" x14ac:dyDescent="0.2">
      <c r="A24" s="2" t="s">
        <v>40</v>
      </c>
      <c r="B24" s="13">
        <v>39509</v>
      </c>
      <c r="C24" s="2">
        <v>50001</v>
      </c>
      <c r="D24" s="2">
        <v>8</v>
      </c>
      <c r="E24" s="2">
        <v>10</v>
      </c>
      <c r="F24" s="2">
        <v>22</v>
      </c>
      <c r="G24" s="2">
        <v>11</v>
      </c>
      <c r="H24" s="2">
        <v>9</v>
      </c>
      <c r="I24" s="84">
        <f>(D24*'General Data'!$B$4)+(E24*'General Data'!$C$4)+(F24*'General Data'!$D$4)+(G24*'General Data'!$E$4)+(H24*'General Data'!$F$4)</f>
        <v>221.6</v>
      </c>
      <c r="J24" s="5">
        <f>VLOOKUP(I24,'Tarrif for Outgoing Transport'!$A$6:$G$15,Bremen!C24-49998,1)</f>
        <v>0.2</v>
      </c>
      <c r="K24" s="80">
        <f t="shared" si="0"/>
        <v>44.32</v>
      </c>
      <c r="L24" s="83">
        <f>VLOOKUP(I24,'Tarrif for Outgoing Transport'!$A$40:$G$49,C24-49998,TRUE)</f>
        <v>0.30199999999999999</v>
      </c>
      <c r="M24" s="4">
        <f t="shared" si="1"/>
        <v>66.923199999999994</v>
      </c>
      <c r="N24" s="81">
        <f>VLOOKUP(C24,'Transport Time'!$A$3:$C$7,3,0)</f>
        <v>1</v>
      </c>
      <c r="O24" s="81">
        <f>VLOOKUP(C24,'Transport Time'!$K$3:$M$12,3,0)</f>
        <v>2</v>
      </c>
      <c r="P24" s="81">
        <f>VLOOKUP(C24,'Data for CO2 Calculation'!$A$3:$C$7,3,0)</f>
        <v>40</v>
      </c>
      <c r="Q24" s="83">
        <f>I24*P24*'Data for CO2 Calculation'!$B$17</f>
        <v>483.08800000000002</v>
      </c>
      <c r="R24" s="2">
        <f>VLOOKUP(C24,'Data for CO2 Calculation'!$K$3:$M$12,3,1)</f>
        <v>787</v>
      </c>
      <c r="S24" s="3">
        <f>R24*I24*'Data for CO2 Calculation'!$B$17</f>
        <v>9504.7563999999984</v>
      </c>
    </row>
    <row r="25" spans="1:19" x14ac:dyDescent="0.2">
      <c r="A25" s="2" t="s">
        <v>41</v>
      </c>
      <c r="B25" s="13">
        <v>39510</v>
      </c>
      <c r="C25" s="2">
        <v>50001</v>
      </c>
      <c r="D25" s="2">
        <v>8</v>
      </c>
      <c r="E25" s="2">
        <v>10</v>
      </c>
      <c r="F25" s="2">
        <v>15</v>
      </c>
      <c r="G25" s="2">
        <v>11</v>
      </c>
      <c r="H25" s="2">
        <v>9</v>
      </c>
      <c r="I25" s="84">
        <f>(D25*'General Data'!$B$4)+(E25*'General Data'!$C$4)+(F25*'General Data'!$D$4)+(G25*'General Data'!$E$4)+(H25*'General Data'!$F$4)</f>
        <v>195.00000000000003</v>
      </c>
      <c r="J25" s="5">
        <f>VLOOKUP(I25,'Tarrif for Outgoing Transport'!$A$6:$G$15,Bremen!C25-49998,1)</f>
        <v>0.2</v>
      </c>
      <c r="K25" s="80">
        <f t="shared" si="0"/>
        <v>39.000000000000007</v>
      </c>
      <c r="L25" s="83">
        <f>VLOOKUP(I25,'Tarrif for Outgoing Transport'!$A$40:$G$49,C25-49998,TRUE)</f>
        <v>0.30199999999999999</v>
      </c>
      <c r="M25" s="4">
        <f t="shared" si="1"/>
        <v>58.890000000000008</v>
      </c>
      <c r="N25" s="81">
        <f>VLOOKUP(C25,'Transport Time'!$A$3:$C$7,3,0)</f>
        <v>1</v>
      </c>
      <c r="O25" s="81">
        <f>VLOOKUP(C25,'Transport Time'!$K$3:$M$12,3,0)</f>
        <v>2</v>
      </c>
      <c r="P25" s="81">
        <f>VLOOKUP(C25,'Data for CO2 Calculation'!$A$3:$C$7,3,0)</f>
        <v>40</v>
      </c>
      <c r="Q25" s="83">
        <f>I25*P25*'Data for CO2 Calculation'!$B$17</f>
        <v>425.1</v>
      </c>
      <c r="R25" s="2">
        <f>VLOOKUP(C25,'Data for CO2 Calculation'!$K$3:$M$12,3,1)</f>
        <v>787</v>
      </c>
      <c r="S25" s="3">
        <f>R25*I25*'Data for CO2 Calculation'!$B$17</f>
        <v>8363.8425000000007</v>
      </c>
    </row>
    <row r="26" spans="1:19" x14ac:dyDescent="0.2">
      <c r="A26" s="2" t="s">
        <v>42</v>
      </c>
      <c r="B26" s="13">
        <v>39511</v>
      </c>
      <c r="C26" s="2">
        <v>50001</v>
      </c>
      <c r="D26" s="2">
        <v>8</v>
      </c>
      <c r="E26" s="2">
        <v>10</v>
      </c>
      <c r="F26" s="2">
        <v>15</v>
      </c>
      <c r="G26" s="2">
        <v>11</v>
      </c>
      <c r="H26" s="2">
        <v>9</v>
      </c>
      <c r="I26" s="84">
        <f>(D26*'General Data'!$B$4)+(E26*'General Data'!$C$4)+(F26*'General Data'!$D$4)+(G26*'General Data'!$E$4)+(H26*'General Data'!$F$4)</f>
        <v>195.00000000000003</v>
      </c>
      <c r="J26" s="5">
        <f>VLOOKUP(I26,'Tarrif for Outgoing Transport'!$A$6:$G$15,Bremen!C26-49998,1)</f>
        <v>0.2</v>
      </c>
      <c r="K26" s="80">
        <f t="shared" si="0"/>
        <v>39.000000000000007</v>
      </c>
      <c r="L26" s="83">
        <f>VLOOKUP(I26,'Tarrif for Outgoing Transport'!$A$40:$G$49,C26-49998,TRUE)</f>
        <v>0.30199999999999999</v>
      </c>
      <c r="M26" s="4">
        <f t="shared" si="1"/>
        <v>58.890000000000008</v>
      </c>
      <c r="N26" s="81">
        <f>VLOOKUP(C26,'Transport Time'!$A$3:$C$7,3,0)</f>
        <v>1</v>
      </c>
      <c r="O26" s="81">
        <f>VLOOKUP(C26,'Transport Time'!$K$3:$M$12,3,0)</f>
        <v>2</v>
      </c>
      <c r="P26" s="81">
        <f>VLOOKUP(C26,'Data for CO2 Calculation'!$A$3:$C$7,3,0)</f>
        <v>40</v>
      </c>
      <c r="Q26" s="83">
        <f>I26*P26*'Data for CO2 Calculation'!$B$17</f>
        <v>425.1</v>
      </c>
      <c r="R26" s="2">
        <f>VLOOKUP(C26,'Data for CO2 Calculation'!$K$3:$M$12,3,1)</f>
        <v>787</v>
      </c>
      <c r="S26" s="3">
        <f>R26*I26*'Data for CO2 Calculation'!$B$17</f>
        <v>8363.8425000000007</v>
      </c>
    </row>
    <row r="27" spans="1:19" x14ac:dyDescent="0.2">
      <c r="A27" s="2" t="s">
        <v>43</v>
      </c>
      <c r="B27" s="13">
        <v>39535</v>
      </c>
      <c r="C27" s="2">
        <v>50001</v>
      </c>
      <c r="D27" s="2">
        <v>8</v>
      </c>
      <c r="E27" s="2">
        <v>8</v>
      </c>
      <c r="F27" s="2">
        <v>8</v>
      </c>
      <c r="G27" s="2">
        <v>12</v>
      </c>
      <c r="H27" s="2">
        <v>11</v>
      </c>
      <c r="I27" s="84">
        <f>(D27*'General Data'!$B$4)+(E27*'General Data'!$C$4)+(F27*'General Data'!$D$4)+(G27*'General Data'!$E$4)+(H27*'General Data'!$F$4)</f>
        <v>172.2</v>
      </c>
      <c r="J27" s="5">
        <f>VLOOKUP(I27,'Tarrif for Outgoing Transport'!$A$6:$G$15,Bremen!C27-49998,1)</f>
        <v>0.2</v>
      </c>
      <c r="K27" s="80">
        <f t="shared" si="0"/>
        <v>34.44</v>
      </c>
      <c r="L27" s="83">
        <f>VLOOKUP(I27,'Tarrif for Outgoing Transport'!$A$40:$G$49,C27-49998,TRUE)</f>
        <v>0.30199999999999999</v>
      </c>
      <c r="M27" s="4">
        <f t="shared" si="1"/>
        <v>52.004399999999997</v>
      </c>
      <c r="N27" s="81">
        <f>VLOOKUP(C27,'Transport Time'!$A$3:$C$7,3,0)</f>
        <v>1</v>
      </c>
      <c r="O27" s="81">
        <f>VLOOKUP(C27,'Transport Time'!$K$3:$M$12,3,0)</f>
        <v>2</v>
      </c>
      <c r="P27" s="81">
        <f>VLOOKUP(C27,'Data for CO2 Calculation'!$A$3:$C$7,3,0)</f>
        <v>40</v>
      </c>
      <c r="Q27" s="83">
        <f>I27*P27*'Data for CO2 Calculation'!$B$17</f>
        <v>375.39600000000002</v>
      </c>
      <c r="R27" s="2">
        <f>VLOOKUP(C27,'Data for CO2 Calculation'!$K$3:$M$12,3,1)</f>
        <v>787</v>
      </c>
      <c r="S27" s="3">
        <f>R27*I27*'Data for CO2 Calculation'!$B$17</f>
        <v>7385.9162999999999</v>
      </c>
    </row>
    <row r="28" spans="1:19" x14ac:dyDescent="0.2">
      <c r="A28" s="2" t="s">
        <v>44</v>
      </c>
      <c r="B28" s="13">
        <v>39540</v>
      </c>
      <c r="C28" s="2">
        <v>50001</v>
      </c>
      <c r="D28" s="2">
        <v>12</v>
      </c>
      <c r="E28" s="2">
        <v>8</v>
      </c>
      <c r="F28" s="2">
        <v>12</v>
      </c>
      <c r="G28" s="2">
        <v>11</v>
      </c>
      <c r="H28" s="2">
        <v>9</v>
      </c>
      <c r="I28" s="84">
        <f>(D28*'General Data'!$B$4)+(E28*'General Data'!$C$4)+(F28*'General Data'!$D$4)+(G28*'General Data'!$E$4)+(H28*'General Data'!$F$4)</f>
        <v>184.20000000000002</v>
      </c>
      <c r="J28" s="5">
        <f>VLOOKUP(I28,'Tarrif for Outgoing Transport'!$A$6:$G$15,Bremen!C28-49998,1)</f>
        <v>0.2</v>
      </c>
      <c r="K28" s="80">
        <f t="shared" si="0"/>
        <v>36.840000000000003</v>
      </c>
      <c r="L28" s="83">
        <f>VLOOKUP(I28,'Tarrif for Outgoing Transport'!$A$40:$G$49,C28-49998,TRUE)</f>
        <v>0.30199999999999999</v>
      </c>
      <c r="M28" s="4">
        <f t="shared" si="1"/>
        <v>55.628400000000006</v>
      </c>
      <c r="N28" s="81">
        <f>VLOOKUP(C28,'Transport Time'!$A$3:$C$7,3,0)</f>
        <v>1</v>
      </c>
      <c r="O28" s="81">
        <f>VLOOKUP(C28,'Transport Time'!$K$3:$M$12,3,0)</f>
        <v>2</v>
      </c>
      <c r="P28" s="81">
        <f>VLOOKUP(C28,'Data for CO2 Calculation'!$A$3:$C$7,3,0)</f>
        <v>40</v>
      </c>
      <c r="Q28" s="83">
        <f>I28*P28*'Data for CO2 Calculation'!$B$17</f>
        <v>401.55600000000004</v>
      </c>
      <c r="R28" s="2">
        <f>VLOOKUP(C28,'Data for CO2 Calculation'!$K$3:$M$12,3,1)</f>
        <v>787</v>
      </c>
      <c r="S28" s="3">
        <f>R28*I28*'Data for CO2 Calculation'!$B$17</f>
        <v>7900.6143000000011</v>
      </c>
    </row>
    <row r="29" spans="1:19" x14ac:dyDescent="0.2">
      <c r="A29" s="2" t="s">
        <v>45</v>
      </c>
      <c r="B29" s="13">
        <v>39543</v>
      </c>
      <c r="C29" s="2">
        <v>50001</v>
      </c>
      <c r="D29" s="2">
        <v>0</v>
      </c>
      <c r="E29" s="2">
        <v>8</v>
      </c>
      <c r="F29" s="2">
        <v>12</v>
      </c>
      <c r="G29" s="2">
        <v>6</v>
      </c>
      <c r="H29" s="2">
        <v>9</v>
      </c>
      <c r="I29" s="84">
        <f>(D29*'General Data'!$B$4)+(E29*'General Data'!$C$4)+(F29*'General Data'!$D$4)+(G29*'General Data'!$E$4)+(H29*'General Data'!$F$4)</f>
        <v>140.6</v>
      </c>
      <c r="J29" s="5">
        <f>VLOOKUP(I29,'Tarrif for Outgoing Transport'!$A$6:$G$15,Bremen!C29-49998,1)</f>
        <v>0.2</v>
      </c>
      <c r="K29" s="80">
        <f t="shared" si="0"/>
        <v>28.12</v>
      </c>
      <c r="L29" s="83">
        <f>VLOOKUP(I29,'Tarrif for Outgoing Transport'!$A$40:$G$49,C29-49998,TRUE)</f>
        <v>0.30199999999999999</v>
      </c>
      <c r="M29" s="4">
        <f t="shared" si="1"/>
        <v>42.461199999999998</v>
      </c>
      <c r="N29" s="81">
        <f>VLOOKUP(C29,'Transport Time'!$A$3:$C$7,3,0)</f>
        <v>1</v>
      </c>
      <c r="O29" s="81">
        <f>VLOOKUP(C29,'Transport Time'!$K$3:$M$12,3,0)</f>
        <v>2</v>
      </c>
      <c r="P29" s="81">
        <f>VLOOKUP(C29,'Data for CO2 Calculation'!$A$3:$C$7,3,0)</f>
        <v>40</v>
      </c>
      <c r="Q29" s="83">
        <f>I29*P29*'Data for CO2 Calculation'!$B$17</f>
        <v>306.50799999999998</v>
      </c>
      <c r="R29" s="2">
        <f>VLOOKUP(C29,'Data for CO2 Calculation'!$K$3:$M$12,3,1)</f>
        <v>787</v>
      </c>
      <c r="S29" s="3">
        <f>R29*I29*'Data for CO2 Calculation'!$B$17</f>
        <v>6030.5448999999999</v>
      </c>
    </row>
    <row r="30" spans="1:19" x14ac:dyDescent="0.2">
      <c r="A30" s="2" t="s">
        <v>46</v>
      </c>
      <c r="B30" s="13">
        <v>39544</v>
      </c>
      <c r="C30" s="2">
        <v>50001</v>
      </c>
      <c r="D30" s="2">
        <v>9</v>
      </c>
      <c r="E30" s="2">
        <v>8</v>
      </c>
      <c r="F30" s="2">
        <v>3</v>
      </c>
      <c r="G30" s="2">
        <v>11</v>
      </c>
      <c r="H30" s="2">
        <v>9</v>
      </c>
      <c r="I30" s="84">
        <f>(D30*'General Data'!$B$4)+(E30*'General Data'!$C$4)+(F30*'General Data'!$D$4)+(G30*'General Data'!$E$4)+(H30*'General Data'!$F$4)</f>
        <v>143.1</v>
      </c>
      <c r="J30" s="5">
        <f>VLOOKUP(I30,'Tarrif for Outgoing Transport'!$A$6:$G$15,Bremen!C30-49998,1)</f>
        <v>0.2</v>
      </c>
      <c r="K30" s="80">
        <f t="shared" si="0"/>
        <v>28.62</v>
      </c>
      <c r="L30" s="83">
        <f>VLOOKUP(I30,'Tarrif for Outgoing Transport'!$A$40:$G$49,C30-49998,TRUE)</f>
        <v>0.30199999999999999</v>
      </c>
      <c r="M30" s="4">
        <f t="shared" si="1"/>
        <v>43.216199999999994</v>
      </c>
      <c r="N30" s="81">
        <f>VLOOKUP(C30,'Transport Time'!$A$3:$C$7,3,0)</f>
        <v>1</v>
      </c>
      <c r="O30" s="81">
        <f>VLOOKUP(C30,'Transport Time'!$K$3:$M$12,3,0)</f>
        <v>2</v>
      </c>
      <c r="P30" s="81">
        <f>VLOOKUP(C30,'Data for CO2 Calculation'!$A$3:$C$7,3,0)</f>
        <v>40</v>
      </c>
      <c r="Q30" s="83">
        <f>I30*P30*'Data for CO2 Calculation'!$B$17</f>
        <v>311.95800000000003</v>
      </c>
      <c r="R30" s="2">
        <f>VLOOKUP(C30,'Data for CO2 Calculation'!$K$3:$M$12,3,1)</f>
        <v>787</v>
      </c>
      <c r="S30" s="3">
        <f>R30*I30*'Data for CO2 Calculation'!$B$17</f>
        <v>6137.7736500000001</v>
      </c>
    </row>
    <row r="31" spans="1:19" x14ac:dyDescent="0.2">
      <c r="A31" s="2" t="s">
        <v>47</v>
      </c>
      <c r="B31" s="13">
        <v>39545</v>
      </c>
      <c r="C31" s="2">
        <v>50001</v>
      </c>
      <c r="D31" s="2">
        <v>9</v>
      </c>
      <c r="E31" s="2">
        <v>8</v>
      </c>
      <c r="F31" s="2">
        <v>11</v>
      </c>
      <c r="G31" s="2">
        <v>9</v>
      </c>
      <c r="H31" s="2">
        <v>15</v>
      </c>
      <c r="I31" s="84">
        <f>(D31*'General Data'!$B$4)+(E31*'General Data'!$C$4)+(F31*'General Data'!$D$4)+(G31*'General Data'!$E$4)+(H31*'General Data'!$F$4)</f>
        <v>194.7</v>
      </c>
      <c r="J31" s="5">
        <f>VLOOKUP(I31,'Tarrif for Outgoing Transport'!$A$6:$G$15,Bremen!C31-49998,1)</f>
        <v>0.2</v>
      </c>
      <c r="K31" s="80">
        <f t="shared" si="0"/>
        <v>38.94</v>
      </c>
      <c r="L31" s="83">
        <f>VLOOKUP(I31,'Tarrif for Outgoing Transport'!$A$40:$G$49,C31-49998,TRUE)</f>
        <v>0.30199999999999999</v>
      </c>
      <c r="M31" s="4">
        <f t="shared" si="1"/>
        <v>58.799399999999991</v>
      </c>
      <c r="N31" s="81">
        <f>VLOOKUP(C31,'Transport Time'!$A$3:$C$7,3,0)</f>
        <v>1</v>
      </c>
      <c r="O31" s="81">
        <f>VLOOKUP(C31,'Transport Time'!$K$3:$M$12,3,0)</f>
        <v>2</v>
      </c>
      <c r="P31" s="81">
        <f>VLOOKUP(C31,'Data for CO2 Calculation'!$A$3:$C$7,3,0)</f>
        <v>40</v>
      </c>
      <c r="Q31" s="83">
        <f>I31*P31*'Data for CO2 Calculation'!$B$17</f>
        <v>424.44600000000003</v>
      </c>
      <c r="R31" s="2">
        <f>VLOOKUP(C31,'Data for CO2 Calculation'!$K$3:$M$12,3,1)</f>
        <v>787</v>
      </c>
      <c r="S31" s="3">
        <f>R31*I31*'Data for CO2 Calculation'!$B$17</f>
        <v>8350.9750499999991</v>
      </c>
    </row>
    <row r="32" spans="1:19" x14ac:dyDescent="0.2">
      <c r="A32" s="2" t="s">
        <v>48</v>
      </c>
      <c r="B32" s="13">
        <v>39546</v>
      </c>
      <c r="C32" s="2">
        <v>50001</v>
      </c>
      <c r="D32" s="2">
        <v>3</v>
      </c>
      <c r="E32" s="2">
        <v>8</v>
      </c>
      <c r="F32" s="2">
        <v>11</v>
      </c>
      <c r="G32" s="2">
        <v>12</v>
      </c>
      <c r="H32" s="2">
        <v>11</v>
      </c>
      <c r="I32" s="84">
        <f>(D32*'General Data'!$B$4)+(E32*'General Data'!$C$4)+(F32*'General Data'!$D$4)+(G32*'General Data'!$E$4)+(H32*'General Data'!$F$4)</f>
        <v>172.1</v>
      </c>
      <c r="J32" s="5">
        <f>VLOOKUP(I32,'Tarrif for Outgoing Transport'!$A$6:$G$15,Bremen!C32-49998,1)</f>
        <v>0.2</v>
      </c>
      <c r="K32" s="80">
        <f t="shared" si="0"/>
        <v>34.42</v>
      </c>
      <c r="L32" s="83">
        <f>VLOOKUP(I32,'Tarrif for Outgoing Transport'!$A$40:$G$49,C32-49998,TRUE)</f>
        <v>0.30199999999999999</v>
      </c>
      <c r="M32" s="4">
        <f t="shared" si="1"/>
        <v>51.974199999999996</v>
      </c>
      <c r="N32" s="81">
        <f>VLOOKUP(C32,'Transport Time'!$A$3:$C$7,3,0)</f>
        <v>1</v>
      </c>
      <c r="O32" s="81">
        <f>VLOOKUP(C32,'Transport Time'!$K$3:$M$12,3,0)</f>
        <v>2</v>
      </c>
      <c r="P32" s="81">
        <f>VLOOKUP(C32,'Data for CO2 Calculation'!$A$3:$C$7,3,0)</f>
        <v>40</v>
      </c>
      <c r="Q32" s="83">
        <f>I32*P32*'Data for CO2 Calculation'!$B$17</f>
        <v>375.178</v>
      </c>
      <c r="R32" s="2">
        <f>VLOOKUP(C32,'Data for CO2 Calculation'!$K$3:$M$12,3,1)</f>
        <v>787</v>
      </c>
      <c r="S32" s="3">
        <f>R32*I32*'Data for CO2 Calculation'!$B$17</f>
        <v>7381.6271499999993</v>
      </c>
    </row>
    <row r="33" spans="1:19" x14ac:dyDescent="0.2">
      <c r="A33" s="2" t="s">
        <v>49</v>
      </c>
      <c r="B33" s="13">
        <v>39548</v>
      </c>
      <c r="C33" s="2">
        <v>50001</v>
      </c>
      <c r="D33" s="2">
        <v>9</v>
      </c>
      <c r="E33" s="2">
        <v>8</v>
      </c>
      <c r="F33" s="2">
        <v>12</v>
      </c>
      <c r="G33" s="2">
        <v>12</v>
      </c>
      <c r="H33" s="2">
        <v>21</v>
      </c>
      <c r="I33" s="84">
        <f>(D33*'General Data'!$B$4)+(E33*'General Data'!$C$4)+(F33*'General Data'!$D$4)+(G33*'General Data'!$E$4)+(H33*'General Data'!$F$4)</f>
        <v>235.7</v>
      </c>
      <c r="J33" s="5">
        <f>VLOOKUP(I33,'Tarrif for Outgoing Transport'!$A$6:$G$15,Bremen!C33-49998,1)</f>
        <v>0.2</v>
      </c>
      <c r="K33" s="80">
        <f t="shared" si="0"/>
        <v>47.14</v>
      </c>
      <c r="L33" s="83">
        <f>VLOOKUP(I33,'Tarrif for Outgoing Transport'!$A$40:$G$49,C33-49998,TRUE)</f>
        <v>0.30199999999999999</v>
      </c>
      <c r="M33" s="4">
        <f t="shared" si="1"/>
        <v>71.181399999999996</v>
      </c>
      <c r="N33" s="81">
        <f>VLOOKUP(C33,'Transport Time'!$A$3:$C$7,3,0)</f>
        <v>1</v>
      </c>
      <c r="O33" s="81">
        <f>VLOOKUP(C33,'Transport Time'!$K$3:$M$12,3,0)</f>
        <v>2</v>
      </c>
      <c r="P33" s="81">
        <f>VLOOKUP(C33,'Data for CO2 Calculation'!$A$3:$C$7,3,0)</f>
        <v>40</v>
      </c>
      <c r="Q33" s="83">
        <f>I33*P33*'Data for CO2 Calculation'!$B$17</f>
        <v>513.82600000000002</v>
      </c>
      <c r="R33" s="2">
        <f>VLOOKUP(C33,'Data for CO2 Calculation'!$K$3:$M$12,3,1)</f>
        <v>787</v>
      </c>
      <c r="S33" s="3">
        <f>R33*I33*'Data for CO2 Calculation'!$B$17</f>
        <v>10109.52655</v>
      </c>
    </row>
    <row r="34" spans="1:19" x14ac:dyDescent="0.2">
      <c r="A34" s="2" t="s">
        <v>50</v>
      </c>
      <c r="B34" s="13">
        <v>39562</v>
      </c>
      <c r="C34" s="2">
        <v>50001</v>
      </c>
      <c r="D34" s="2">
        <v>15</v>
      </c>
      <c r="E34" s="2">
        <v>8</v>
      </c>
      <c r="F34" s="2">
        <v>12</v>
      </c>
      <c r="G34" s="2">
        <v>11</v>
      </c>
      <c r="H34" s="2">
        <v>9</v>
      </c>
      <c r="I34" s="84">
        <f>(D34*'General Data'!$B$4)+(E34*'General Data'!$C$4)+(F34*'General Data'!$D$4)+(G34*'General Data'!$E$4)+(H34*'General Data'!$F$4)</f>
        <v>191.1</v>
      </c>
      <c r="J34" s="5">
        <f>VLOOKUP(I34,'Tarrif for Outgoing Transport'!$A$6:$G$15,Bremen!C34-49998,1)</f>
        <v>0.2</v>
      </c>
      <c r="K34" s="80">
        <f t="shared" si="0"/>
        <v>38.22</v>
      </c>
      <c r="L34" s="83">
        <f>VLOOKUP(I34,'Tarrif for Outgoing Transport'!$A$40:$G$49,C34-49998,TRUE)</f>
        <v>0.30199999999999999</v>
      </c>
      <c r="M34" s="4">
        <f t="shared" si="1"/>
        <v>57.712199999999996</v>
      </c>
      <c r="N34" s="81">
        <f>VLOOKUP(C34,'Transport Time'!$A$3:$C$7,3,0)</f>
        <v>1</v>
      </c>
      <c r="O34" s="81">
        <f>VLOOKUP(C34,'Transport Time'!$K$3:$M$12,3,0)</f>
        <v>2</v>
      </c>
      <c r="P34" s="81">
        <f>VLOOKUP(C34,'Data for CO2 Calculation'!$A$3:$C$7,3,0)</f>
        <v>40</v>
      </c>
      <c r="Q34" s="83">
        <f>I34*P34*'Data for CO2 Calculation'!$B$17</f>
        <v>416.59800000000001</v>
      </c>
      <c r="R34" s="2">
        <f>VLOOKUP(C34,'Data for CO2 Calculation'!$K$3:$M$12,3,1)</f>
        <v>787</v>
      </c>
      <c r="S34" s="3">
        <f>R34*I34*'Data for CO2 Calculation'!$B$17</f>
        <v>8196.5656499999986</v>
      </c>
    </row>
    <row r="35" spans="1:19" x14ac:dyDescent="0.2">
      <c r="A35" s="2" t="s">
        <v>51</v>
      </c>
      <c r="B35" s="13">
        <v>39566</v>
      </c>
      <c r="C35" s="2">
        <v>50001</v>
      </c>
      <c r="D35" s="2">
        <v>9</v>
      </c>
      <c r="E35" s="2">
        <v>8</v>
      </c>
      <c r="F35" s="2">
        <v>12</v>
      </c>
      <c r="G35" s="2">
        <v>11</v>
      </c>
      <c r="H35" s="2">
        <v>15</v>
      </c>
      <c r="I35" s="84">
        <f>(D35*'General Data'!$B$4)+(E35*'General Data'!$C$4)+(F35*'General Data'!$D$4)+(G35*'General Data'!$E$4)+(H35*'General Data'!$F$4)</f>
        <v>204.89999999999998</v>
      </c>
      <c r="J35" s="5">
        <f>VLOOKUP(I35,'Tarrif for Outgoing Transport'!$A$6:$G$15,Bremen!C35-49998,1)</f>
        <v>0.2</v>
      </c>
      <c r="K35" s="80">
        <f t="shared" si="0"/>
        <v>40.98</v>
      </c>
      <c r="L35" s="83">
        <f>VLOOKUP(I35,'Tarrif for Outgoing Transport'!$A$40:$G$49,C35-49998,TRUE)</f>
        <v>0.30199999999999999</v>
      </c>
      <c r="M35" s="4">
        <f t="shared" si="1"/>
        <v>61.879799999999989</v>
      </c>
      <c r="N35" s="81">
        <f>VLOOKUP(C35,'Transport Time'!$A$3:$C$7,3,0)</f>
        <v>1</v>
      </c>
      <c r="O35" s="81">
        <f>VLOOKUP(C35,'Transport Time'!$K$3:$M$12,3,0)</f>
        <v>2</v>
      </c>
      <c r="P35" s="81">
        <f>VLOOKUP(C35,'Data for CO2 Calculation'!$A$3:$C$7,3,0)</f>
        <v>40</v>
      </c>
      <c r="Q35" s="83">
        <f>I35*P35*'Data for CO2 Calculation'!$B$17</f>
        <v>446.68200000000002</v>
      </c>
      <c r="R35" s="2">
        <f>VLOOKUP(C35,'Data for CO2 Calculation'!$K$3:$M$12,3,1)</f>
        <v>787</v>
      </c>
      <c r="S35" s="3">
        <f>R35*I35*'Data for CO2 Calculation'!$B$17</f>
        <v>8788.4683499999992</v>
      </c>
    </row>
    <row r="36" spans="1:19" x14ac:dyDescent="0.2">
      <c r="A36" s="2" t="s">
        <v>52</v>
      </c>
      <c r="B36" s="13">
        <v>39574</v>
      </c>
      <c r="C36" s="2">
        <v>50001</v>
      </c>
      <c r="D36" s="2">
        <v>4</v>
      </c>
      <c r="E36" s="2">
        <v>21</v>
      </c>
      <c r="F36" s="2">
        <v>12</v>
      </c>
      <c r="G36" s="2">
        <v>11</v>
      </c>
      <c r="H36" s="2">
        <v>8</v>
      </c>
      <c r="I36" s="84">
        <f>(D36*'General Data'!$B$4)+(E36*'General Data'!$C$4)+(F36*'General Data'!$D$4)+(G36*'General Data'!$E$4)+(H36*'General Data'!$F$4)</f>
        <v>217.10000000000002</v>
      </c>
      <c r="J36" s="5">
        <f>VLOOKUP(I36,'Tarrif for Outgoing Transport'!$A$6:$G$15,Bremen!C36-49998,1)</f>
        <v>0.2</v>
      </c>
      <c r="K36" s="80">
        <f t="shared" si="0"/>
        <v>43.420000000000009</v>
      </c>
      <c r="L36" s="83">
        <f>VLOOKUP(I36,'Tarrif for Outgoing Transport'!$A$40:$G$49,C36-49998,TRUE)</f>
        <v>0.30199999999999999</v>
      </c>
      <c r="M36" s="4">
        <f t="shared" si="1"/>
        <v>65.5642</v>
      </c>
      <c r="N36" s="81">
        <f>VLOOKUP(C36,'Transport Time'!$A$3:$C$7,3,0)</f>
        <v>1</v>
      </c>
      <c r="O36" s="81">
        <f>VLOOKUP(C36,'Transport Time'!$K$3:$M$12,3,0)</f>
        <v>2</v>
      </c>
      <c r="P36" s="81">
        <f>VLOOKUP(C36,'Data for CO2 Calculation'!$A$3:$C$7,3,0)</f>
        <v>40</v>
      </c>
      <c r="Q36" s="83">
        <f>I36*P36*'Data for CO2 Calculation'!$B$17</f>
        <v>473.27800000000002</v>
      </c>
      <c r="R36" s="2">
        <f>VLOOKUP(C36,'Data for CO2 Calculation'!$K$3:$M$12,3,1)</f>
        <v>787</v>
      </c>
      <c r="S36" s="3">
        <f>R36*I36*'Data for CO2 Calculation'!$B$17</f>
        <v>9311.7446500000005</v>
      </c>
    </row>
    <row r="37" spans="1:19" x14ac:dyDescent="0.2">
      <c r="A37" s="2" t="s">
        <v>53</v>
      </c>
      <c r="B37" s="13">
        <v>39575</v>
      </c>
      <c r="C37" s="2">
        <v>50001</v>
      </c>
      <c r="D37" s="2">
        <v>9</v>
      </c>
      <c r="E37" s="2">
        <v>8</v>
      </c>
      <c r="F37" s="2">
        <v>15</v>
      </c>
      <c r="G37" s="2">
        <v>11</v>
      </c>
      <c r="H37" s="2">
        <v>11</v>
      </c>
      <c r="I37" s="84">
        <f>(D37*'General Data'!$B$4)+(E37*'General Data'!$C$4)+(F37*'General Data'!$D$4)+(G37*'General Data'!$E$4)+(H37*'General Data'!$F$4)</f>
        <v>197.9</v>
      </c>
      <c r="J37" s="5">
        <f>VLOOKUP(I37,'Tarrif for Outgoing Transport'!$A$6:$G$15,Bremen!C37-49998,1)</f>
        <v>0.2</v>
      </c>
      <c r="K37" s="80">
        <f t="shared" si="0"/>
        <v>39.580000000000005</v>
      </c>
      <c r="L37" s="83">
        <f>VLOOKUP(I37,'Tarrif for Outgoing Transport'!$A$40:$G$49,C37-49998,TRUE)</f>
        <v>0.30199999999999999</v>
      </c>
      <c r="M37" s="4">
        <f t="shared" si="1"/>
        <v>59.765799999999999</v>
      </c>
      <c r="N37" s="81">
        <f>VLOOKUP(C37,'Transport Time'!$A$3:$C$7,3,0)</f>
        <v>1</v>
      </c>
      <c r="O37" s="81">
        <f>VLOOKUP(C37,'Transport Time'!$K$3:$M$12,3,0)</f>
        <v>2</v>
      </c>
      <c r="P37" s="81">
        <f>VLOOKUP(C37,'Data for CO2 Calculation'!$A$3:$C$7,3,0)</f>
        <v>40</v>
      </c>
      <c r="Q37" s="83">
        <f>I37*P37*'Data for CO2 Calculation'!$B$17</f>
        <v>431.42200000000003</v>
      </c>
      <c r="R37" s="2">
        <f>VLOOKUP(C37,'Data for CO2 Calculation'!$K$3:$M$12,3,1)</f>
        <v>787</v>
      </c>
      <c r="S37" s="3">
        <f>R37*I37*'Data for CO2 Calculation'!$B$17</f>
        <v>8488.2278500000011</v>
      </c>
    </row>
    <row r="38" spans="1:19" x14ac:dyDescent="0.2">
      <c r="A38" s="2" t="s">
        <v>54</v>
      </c>
      <c r="B38" s="13">
        <v>39576</v>
      </c>
      <c r="C38" s="2">
        <v>50001</v>
      </c>
      <c r="D38" s="2">
        <v>9</v>
      </c>
      <c r="E38" s="2">
        <v>8</v>
      </c>
      <c r="F38" s="2">
        <v>9</v>
      </c>
      <c r="G38" s="2">
        <v>7</v>
      </c>
      <c r="H38" s="2">
        <v>12</v>
      </c>
      <c r="I38" s="84">
        <f>(D38*'General Data'!$B$4)+(E38*'General Data'!$C$4)+(F38*'General Data'!$D$4)+(G38*'General Data'!$E$4)+(H38*'General Data'!$F$4)</f>
        <v>166.89999999999998</v>
      </c>
      <c r="J38" s="5">
        <f>VLOOKUP(I38,'Tarrif for Outgoing Transport'!$A$6:$G$15,Bremen!C38-49998,1)</f>
        <v>0.2</v>
      </c>
      <c r="K38" s="80">
        <f t="shared" si="0"/>
        <v>33.379999999999995</v>
      </c>
      <c r="L38" s="83">
        <f>VLOOKUP(I38,'Tarrif for Outgoing Transport'!$A$40:$G$49,C38-49998,TRUE)</f>
        <v>0.30199999999999999</v>
      </c>
      <c r="M38" s="4">
        <f t="shared" si="1"/>
        <v>50.40379999999999</v>
      </c>
      <c r="N38" s="81">
        <f>VLOOKUP(C38,'Transport Time'!$A$3:$C$7,3,0)</f>
        <v>1</v>
      </c>
      <c r="O38" s="81">
        <f>VLOOKUP(C38,'Transport Time'!$K$3:$M$12,3,0)</f>
        <v>2</v>
      </c>
      <c r="P38" s="81">
        <f>VLOOKUP(C38,'Data for CO2 Calculation'!$A$3:$C$7,3,0)</f>
        <v>40</v>
      </c>
      <c r="Q38" s="83">
        <f>I38*P38*'Data for CO2 Calculation'!$B$17</f>
        <v>363.84199999999993</v>
      </c>
      <c r="R38" s="2">
        <f>VLOOKUP(C38,'Data for CO2 Calculation'!$K$3:$M$12,3,1)</f>
        <v>787</v>
      </c>
      <c r="S38" s="3">
        <f>R38*I38*'Data for CO2 Calculation'!$B$17</f>
        <v>7158.5913499999997</v>
      </c>
    </row>
    <row r="39" spans="1:19" x14ac:dyDescent="0.2">
      <c r="A39" s="2" t="s">
        <v>55</v>
      </c>
      <c r="B39" s="13">
        <v>39577</v>
      </c>
      <c r="C39" s="2">
        <v>50001</v>
      </c>
      <c r="D39" s="2">
        <v>9</v>
      </c>
      <c r="E39" s="2">
        <v>9</v>
      </c>
      <c r="F39" s="2">
        <v>0</v>
      </c>
      <c r="G39" s="2">
        <v>11</v>
      </c>
      <c r="H39" s="2">
        <v>9</v>
      </c>
      <c r="I39" s="84">
        <f>(D39*'General Data'!$B$4)+(E39*'General Data'!$C$4)+(F39*'General Data'!$D$4)+(G39*'General Data'!$E$4)+(H39*'General Data'!$F$4)</f>
        <v>136</v>
      </c>
      <c r="J39" s="5">
        <f>VLOOKUP(I39,'Tarrif for Outgoing Transport'!$A$6:$G$15,Bremen!C39-49998,1)</f>
        <v>0.2</v>
      </c>
      <c r="K39" s="80">
        <f t="shared" si="0"/>
        <v>27.200000000000003</v>
      </c>
      <c r="L39" s="83">
        <f>VLOOKUP(I39,'Tarrif for Outgoing Transport'!$A$40:$G$49,C39-49998,TRUE)</f>
        <v>0.30199999999999999</v>
      </c>
      <c r="M39" s="4">
        <f t="shared" si="1"/>
        <v>41.071999999999996</v>
      </c>
      <c r="N39" s="81">
        <f>VLOOKUP(C39,'Transport Time'!$A$3:$C$7,3,0)</f>
        <v>1</v>
      </c>
      <c r="O39" s="81">
        <f>VLOOKUP(C39,'Transport Time'!$K$3:$M$12,3,0)</f>
        <v>2</v>
      </c>
      <c r="P39" s="81">
        <f>VLOOKUP(C39,'Data for CO2 Calculation'!$A$3:$C$7,3,0)</f>
        <v>40</v>
      </c>
      <c r="Q39" s="83">
        <f>I39*P39*'Data for CO2 Calculation'!$B$17</f>
        <v>296.48</v>
      </c>
      <c r="R39" s="2">
        <f>VLOOKUP(C39,'Data for CO2 Calculation'!$K$3:$M$12,3,1)</f>
        <v>787</v>
      </c>
      <c r="S39" s="3">
        <f>R39*I39*'Data for CO2 Calculation'!$B$17</f>
        <v>5833.2439999999997</v>
      </c>
    </row>
    <row r="40" spans="1:19" x14ac:dyDescent="0.2">
      <c r="A40" s="2" t="s">
        <v>56</v>
      </c>
      <c r="B40" s="13">
        <v>39579</v>
      </c>
      <c r="C40" s="2">
        <v>50001</v>
      </c>
      <c r="D40" s="2">
        <v>9</v>
      </c>
      <c r="E40" s="2">
        <v>21</v>
      </c>
      <c r="F40" s="2">
        <v>12</v>
      </c>
      <c r="G40" s="2">
        <v>9</v>
      </c>
      <c r="H40" s="2">
        <v>15</v>
      </c>
      <c r="I40" s="84">
        <f>(D40*'General Data'!$B$4)+(E40*'General Data'!$C$4)+(F40*'General Data'!$D$4)+(G40*'General Data'!$E$4)+(H40*'General Data'!$F$4)</f>
        <v>254.4</v>
      </c>
      <c r="J40" s="5">
        <f>VLOOKUP(I40,'Tarrif for Outgoing Transport'!$A$6:$G$15,Bremen!C40-49998,1)</f>
        <v>0.2</v>
      </c>
      <c r="K40" s="80">
        <f t="shared" si="0"/>
        <v>50.88</v>
      </c>
      <c r="L40" s="83">
        <f>VLOOKUP(I40,'Tarrif for Outgoing Transport'!$A$40:$G$49,C40-49998,TRUE)</f>
        <v>0.30199999999999999</v>
      </c>
      <c r="M40" s="4">
        <f t="shared" si="1"/>
        <v>76.828800000000001</v>
      </c>
      <c r="N40" s="81">
        <f>VLOOKUP(C40,'Transport Time'!$A$3:$C$7,3,0)</f>
        <v>1</v>
      </c>
      <c r="O40" s="81">
        <f>VLOOKUP(C40,'Transport Time'!$K$3:$M$12,3,0)</f>
        <v>2</v>
      </c>
      <c r="P40" s="81">
        <f>VLOOKUP(C40,'Data for CO2 Calculation'!$A$3:$C$7,3,0)</f>
        <v>40</v>
      </c>
      <c r="Q40" s="83">
        <f>I40*P40*'Data for CO2 Calculation'!$B$17</f>
        <v>554.59199999999998</v>
      </c>
      <c r="R40" s="2">
        <f>VLOOKUP(C40,'Data for CO2 Calculation'!$K$3:$M$12,3,1)</f>
        <v>787</v>
      </c>
      <c r="S40" s="3">
        <f>R40*I40*'Data for CO2 Calculation'!$B$17</f>
        <v>10911.597600000001</v>
      </c>
    </row>
    <row r="41" spans="1:19" x14ac:dyDescent="0.2">
      <c r="A41" s="2" t="s">
        <v>57</v>
      </c>
      <c r="B41" s="13">
        <v>39580</v>
      </c>
      <c r="C41" s="2">
        <v>50001</v>
      </c>
      <c r="D41" s="2">
        <v>9</v>
      </c>
      <c r="E41" s="2">
        <v>15</v>
      </c>
      <c r="F41" s="2">
        <v>12</v>
      </c>
      <c r="G41" s="2">
        <v>11</v>
      </c>
      <c r="H41" s="2">
        <v>0</v>
      </c>
      <c r="I41" s="84">
        <f>(D41*'General Data'!$B$4)+(E41*'General Data'!$C$4)+(F41*'General Data'!$D$4)+(G41*'General Data'!$E$4)+(H41*'General Data'!$F$4)</f>
        <v>166</v>
      </c>
      <c r="J41" s="5">
        <f>VLOOKUP(I41,'Tarrif for Outgoing Transport'!$A$6:$G$15,Bremen!C41-49998,1)</f>
        <v>0.2</v>
      </c>
      <c r="K41" s="80">
        <f t="shared" si="0"/>
        <v>33.200000000000003</v>
      </c>
      <c r="L41" s="83">
        <f>VLOOKUP(I41,'Tarrif for Outgoing Transport'!$A$40:$G$49,C41-49998,TRUE)</f>
        <v>0.30199999999999999</v>
      </c>
      <c r="M41" s="4">
        <f t="shared" si="1"/>
        <v>50.131999999999998</v>
      </c>
      <c r="N41" s="81">
        <f>VLOOKUP(C41,'Transport Time'!$A$3:$C$7,3,0)</f>
        <v>1</v>
      </c>
      <c r="O41" s="81">
        <f>VLOOKUP(C41,'Transport Time'!$K$3:$M$12,3,0)</f>
        <v>2</v>
      </c>
      <c r="P41" s="81">
        <f>VLOOKUP(C41,'Data for CO2 Calculation'!$A$3:$C$7,3,0)</f>
        <v>40</v>
      </c>
      <c r="Q41" s="83">
        <f>I41*P41*'Data for CO2 Calculation'!$B$17</f>
        <v>361.88</v>
      </c>
      <c r="R41" s="2">
        <f>VLOOKUP(C41,'Data for CO2 Calculation'!$K$3:$M$12,3,1)</f>
        <v>787</v>
      </c>
      <c r="S41" s="3">
        <f>R41*I41*'Data for CO2 Calculation'!$B$17</f>
        <v>7119.9889999999996</v>
      </c>
    </row>
    <row r="42" spans="1:19" x14ac:dyDescent="0.2">
      <c r="A42" s="2" t="s">
        <v>58</v>
      </c>
      <c r="B42" s="13">
        <v>39596</v>
      </c>
      <c r="C42" s="2">
        <v>50001</v>
      </c>
      <c r="D42" s="2">
        <v>9</v>
      </c>
      <c r="E42" s="2">
        <v>8</v>
      </c>
      <c r="F42" s="2">
        <v>12</v>
      </c>
      <c r="G42" s="2">
        <v>11</v>
      </c>
      <c r="H42" s="2">
        <v>15</v>
      </c>
      <c r="I42" s="84">
        <f>(D42*'General Data'!$B$4)+(E42*'General Data'!$C$4)+(F42*'General Data'!$D$4)+(G42*'General Data'!$E$4)+(H42*'General Data'!$F$4)</f>
        <v>204.89999999999998</v>
      </c>
      <c r="J42" s="5">
        <f>VLOOKUP(I42,'Tarrif for Outgoing Transport'!$A$6:$G$15,Bremen!C42-49998,1)</f>
        <v>0.2</v>
      </c>
      <c r="K42" s="80">
        <f t="shared" si="0"/>
        <v>40.98</v>
      </c>
      <c r="L42" s="83">
        <f>VLOOKUP(I42,'Tarrif for Outgoing Transport'!$A$40:$G$49,C42-49998,TRUE)</f>
        <v>0.30199999999999999</v>
      </c>
      <c r="M42" s="4">
        <f t="shared" si="1"/>
        <v>61.879799999999989</v>
      </c>
      <c r="N42" s="81">
        <f>VLOOKUP(C42,'Transport Time'!$A$3:$C$7,3,0)</f>
        <v>1</v>
      </c>
      <c r="O42" s="81">
        <f>VLOOKUP(C42,'Transport Time'!$K$3:$M$12,3,0)</f>
        <v>2</v>
      </c>
      <c r="P42" s="81">
        <f>VLOOKUP(C42,'Data for CO2 Calculation'!$A$3:$C$7,3,0)</f>
        <v>40</v>
      </c>
      <c r="Q42" s="83">
        <f>I42*P42*'Data for CO2 Calculation'!$B$17</f>
        <v>446.68200000000002</v>
      </c>
      <c r="R42" s="2">
        <f>VLOOKUP(C42,'Data for CO2 Calculation'!$K$3:$M$12,3,1)</f>
        <v>787</v>
      </c>
      <c r="S42" s="3">
        <f>R42*I42*'Data for CO2 Calculation'!$B$17</f>
        <v>8788.4683499999992</v>
      </c>
    </row>
    <row r="43" spans="1:19" x14ac:dyDescent="0.2">
      <c r="A43" s="2" t="s">
        <v>59</v>
      </c>
      <c r="B43" s="13">
        <v>39600</v>
      </c>
      <c r="C43" s="2">
        <v>50001</v>
      </c>
      <c r="D43" s="2">
        <v>2</v>
      </c>
      <c r="E43" s="2">
        <v>8</v>
      </c>
      <c r="F43" s="2">
        <v>12</v>
      </c>
      <c r="G43" s="2">
        <v>11</v>
      </c>
      <c r="H43" s="2">
        <v>21</v>
      </c>
      <c r="I43" s="84">
        <f>(D43*'General Data'!$B$4)+(E43*'General Data'!$C$4)+(F43*'General Data'!$D$4)+(G43*'General Data'!$E$4)+(H43*'General Data'!$F$4)</f>
        <v>216.39999999999998</v>
      </c>
      <c r="J43" s="5">
        <f>VLOOKUP(I43,'Tarrif for Outgoing Transport'!$A$6:$G$15,Bremen!C43-49998,1)</f>
        <v>0.2</v>
      </c>
      <c r="K43" s="80">
        <f t="shared" si="0"/>
        <v>43.28</v>
      </c>
      <c r="L43" s="83">
        <f>VLOOKUP(I43,'Tarrif for Outgoing Transport'!$A$40:$G$49,C43-49998,TRUE)</f>
        <v>0.30199999999999999</v>
      </c>
      <c r="M43" s="4">
        <f t="shared" si="1"/>
        <v>65.352799999999988</v>
      </c>
      <c r="N43" s="81">
        <f>VLOOKUP(C43,'Transport Time'!$A$3:$C$7,3,0)</f>
        <v>1</v>
      </c>
      <c r="O43" s="81">
        <f>VLOOKUP(C43,'Transport Time'!$K$3:$M$12,3,0)</f>
        <v>2</v>
      </c>
      <c r="P43" s="81">
        <f>VLOOKUP(C43,'Data for CO2 Calculation'!$A$3:$C$7,3,0)</f>
        <v>40</v>
      </c>
      <c r="Q43" s="83">
        <f>I43*P43*'Data for CO2 Calculation'!$B$17</f>
        <v>471.75200000000001</v>
      </c>
      <c r="R43" s="2">
        <f>VLOOKUP(C43,'Data for CO2 Calculation'!$K$3:$M$12,3,1)</f>
        <v>787</v>
      </c>
      <c r="S43" s="3">
        <f>R43*I43*'Data for CO2 Calculation'!$B$17</f>
        <v>9281.7205999999987</v>
      </c>
    </row>
    <row r="44" spans="1:19" x14ac:dyDescent="0.2">
      <c r="A44" s="2" t="s">
        <v>60</v>
      </c>
      <c r="B44" s="13">
        <v>39604</v>
      </c>
      <c r="C44" s="2">
        <v>50001</v>
      </c>
      <c r="D44" s="2">
        <v>11</v>
      </c>
      <c r="E44" s="2">
        <v>8</v>
      </c>
      <c r="F44" s="2">
        <v>12</v>
      </c>
      <c r="G44" s="2">
        <v>11</v>
      </c>
      <c r="H44" s="2">
        <v>10</v>
      </c>
      <c r="I44" s="84">
        <f>(D44*'General Data'!$B$4)+(E44*'General Data'!$C$4)+(F44*'General Data'!$D$4)+(G44*'General Data'!$E$4)+(H44*'General Data'!$F$4)</f>
        <v>186.5</v>
      </c>
      <c r="J44" s="5">
        <f>VLOOKUP(I44,'Tarrif for Outgoing Transport'!$A$6:$G$15,Bremen!C44-49998,1)</f>
        <v>0.2</v>
      </c>
      <c r="K44" s="80">
        <f t="shared" si="0"/>
        <v>37.300000000000004</v>
      </c>
      <c r="L44" s="83">
        <f>VLOOKUP(I44,'Tarrif for Outgoing Transport'!$A$40:$G$49,C44-49998,TRUE)</f>
        <v>0.30199999999999999</v>
      </c>
      <c r="M44" s="4">
        <f t="shared" si="1"/>
        <v>56.323</v>
      </c>
      <c r="N44" s="81">
        <f>VLOOKUP(C44,'Transport Time'!$A$3:$C$7,3,0)</f>
        <v>1</v>
      </c>
      <c r="O44" s="81">
        <f>VLOOKUP(C44,'Transport Time'!$K$3:$M$12,3,0)</f>
        <v>2</v>
      </c>
      <c r="P44" s="81">
        <f>VLOOKUP(C44,'Data for CO2 Calculation'!$A$3:$C$7,3,0)</f>
        <v>40</v>
      </c>
      <c r="Q44" s="83">
        <f>I44*P44*'Data for CO2 Calculation'!$B$17</f>
        <v>406.57</v>
      </c>
      <c r="R44" s="2">
        <f>VLOOKUP(C44,'Data for CO2 Calculation'!$K$3:$M$12,3,1)</f>
        <v>787</v>
      </c>
      <c r="S44" s="3">
        <f>R44*I44*'Data for CO2 Calculation'!$B$17</f>
        <v>7999.2647500000003</v>
      </c>
    </row>
    <row r="45" spans="1:19" x14ac:dyDescent="0.2">
      <c r="A45" s="2" t="s">
        <v>61</v>
      </c>
      <c r="B45" s="13">
        <v>39607</v>
      </c>
      <c r="C45" s="2">
        <v>50001</v>
      </c>
      <c r="D45" s="2">
        <v>9</v>
      </c>
      <c r="E45" s="2">
        <v>8</v>
      </c>
      <c r="F45" s="2">
        <v>12</v>
      </c>
      <c r="G45" s="2">
        <v>11</v>
      </c>
      <c r="H45" s="2">
        <v>9</v>
      </c>
      <c r="I45" s="84">
        <f>(D45*'General Data'!$B$4)+(E45*'General Data'!$C$4)+(F45*'General Data'!$D$4)+(G45*'General Data'!$E$4)+(H45*'General Data'!$F$4)</f>
        <v>177.29999999999998</v>
      </c>
      <c r="J45" s="5">
        <f>VLOOKUP(I45,'Tarrif for Outgoing Transport'!$A$6:$G$15,Bremen!C45-49998,1)</f>
        <v>0.2</v>
      </c>
      <c r="K45" s="80">
        <f t="shared" si="0"/>
        <v>35.46</v>
      </c>
      <c r="L45" s="83">
        <f>VLOOKUP(I45,'Tarrif for Outgoing Transport'!$A$40:$G$49,C45-49998,TRUE)</f>
        <v>0.30199999999999999</v>
      </c>
      <c r="M45" s="4">
        <f t="shared" si="1"/>
        <v>53.544599999999996</v>
      </c>
      <c r="N45" s="81">
        <f>VLOOKUP(C45,'Transport Time'!$A$3:$C$7,3,0)</f>
        <v>1</v>
      </c>
      <c r="O45" s="81">
        <f>VLOOKUP(C45,'Transport Time'!$K$3:$M$12,3,0)</f>
        <v>2</v>
      </c>
      <c r="P45" s="81">
        <f>VLOOKUP(C45,'Data for CO2 Calculation'!$A$3:$C$7,3,0)</f>
        <v>40</v>
      </c>
      <c r="Q45" s="83">
        <f>I45*P45*'Data for CO2 Calculation'!$B$17</f>
        <v>386.51399999999995</v>
      </c>
      <c r="R45" s="2">
        <f>VLOOKUP(C45,'Data for CO2 Calculation'!$K$3:$M$12,3,1)</f>
        <v>787</v>
      </c>
      <c r="S45" s="3">
        <f>R45*I45*'Data for CO2 Calculation'!$B$17</f>
        <v>7604.662949999999</v>
      </c>
    </row>
    <row r="46" spans="1:19" x14ac:dyDescent="0.2">
      <c r="A46" s="2" t="s">
        <v>62</v>
      </c>
      <c r="B46" s="13">
        <v>39608</v>
      </c>
      <c r="C46" s="2">
        <v>50001</v>
      </c>
      <c r="D46" s="2">
        <v>6</v>
      </c>
      <c r="E46" s="2">
        <v>8</v>
      </c>
      <c r="F46" s="2">
        <v>12</v>
      </c>
      <c r="G46" s="2">
        <v>9</v>
      </c>
      <c r="H46" s="2">
        <v>9</v>
      </c>
      <c r="I46" s="84">
        <f>(D46*'General Data'!$B$4)+(E46*'General Data'!$C$4)+(F46*'General Data'!$D$4)+(G46*'General Data'!$E$4)+(H46*'General Data'!$F$4)</f>
        <v>163.99999999999997</v>
      </c>
      <c r="J46" s="5">
        <f>VLOOKUP(I46,'Tarrif for Outgoing Transport'!$A$6:$G$15,Bremen!C46-49998,1)</f>
        <v>0.2</v>
      </c>
      <c r="K46" s="80">
        <f t="shared" si="0"/>
        <v>32.799999999999997</v>
      </c>
      <c r="L46" s="83">
        <f>VLOOKUP(I46,'Tarrif for Outgoing Transport'!$A$40:$G$49,C46-49998,TRUE)</f>
        <v>0.30199999999999999</v>
      </c>
      <c r="M46" s="4">
        <f t="shared" si="1"/>
        <v>49.527999999999992</v>
      </c>
      <c r="N46" s="81">
        <f>VLOOKUP(C46,'Transport Time'!$A$3:$C$7,3,0)</f>
        <v>1</v>
      </c>
      <c r="O46" s="81">
        <f>VLOOKUP(C46,'Transport Time'!$K$3:$M$12,3,0)</f>
        <v>2</v>
      </c>
      <c r="P46" s="81">
        <f>VLOOKUP(C46,'Data for CO2 Calculation'!$A$3:$C$7,3,0)</f>
        <v>40</v>
      </c>
      <c r="Q46" s="83">
        <f>I46*P46*'Data for CO2 Calculation'!$B$17</f>
        <v>357.51999999999992</v>
      </c>
      <c r="R46" s="2">
        <f>VLOOKUP(C46,'Data for CO2 Calculation'!$K$3:$M$12,3,1)</f>
        <v>787</v>
      </c>
      <c r="S46" s="3">
        <f>R46*I46*'Data for CO2 Calculation'!$B$17</f>
        <v>7034.2059999999983</v>
      </c>
    </row>
    <row r="47" spans="1:19" x14ac:dyDescent="0.2">
      <c r="A47" s="2" t="s">
        <v>63</v>
      </c>
      <c r="B47" s="13">
        <v>39610</v>
      </c>
      <c r="C47" s="2">
        <v>50001</v>
      </c>
      <c r="D47" s="2">
        <v>6</v>
      </c>
      <c r="E47" s="2">
        <v>8</v>
      </c>
      <c r="F47" s="2">
        <v>12</v>
      </c>
      <c r="G47" s="2">
        <v>12</v>
      </c>
      <c r="H47" s="2">
        <v>9</v>
      </c>
      <c r="I47" s="84">
        <f>(D47*'General Data'!$B$4)+(E47*'General Data'!$C$4)+(F47*'General Data'!$D$4)+(G47*'General Data'!$E$4)+(H47*'General Data'!$F$4)</f>
        <v>173.6</v>
      </c>
      <c r="J47" s="5">
        <f>VLOOKUP(I47,'Tarrif for Outgoing Transport'!$A$6:$G$15,Bremen!C47-49998,1)</f>
        <v>0.2</v>
      </c>
      <c r="K47" s="80">
        <f t="shared" si="0"/>
        <v>34.72</v>
      </c>
      <c r="L47" s="83">
        <f>VLOOKUP(I47,'Tarrif for Outgoing Transport'!$A$40:$G$49,C47-49998,TRUE)</f>
        <v>0.30199999999999999</v>
      </c>
      <c r="M47" s="4">
        <f t="shared" si="1"/>
        <v>52.427199999999999</v>
      </c>
      <c r="N47" s="81">
        <f>VLOOKUP(C47,'Transport Time'!$A$3:$C$7,3,0)</f>
        <v>1</v>
      </c>
      <c r="O47" s="81">
        <f>VLOOKUP(C47,'Transport Time'!$K$3:$M$12,3,0)</f>
        <v>2</v>
      </c>
      <c r="P47" s="81">
        <f>VLOOKUP(C47,'Data for CO2 Calculation'!$A$3:$C$7,3,0)</f>
        <v>40</v>
      </c>
      <c r="Q47" s="83">
        <f>I47*P47*'Data for CO2 Calculation'!$B$17</f>
        <v>378.44799999999998</v>
      </c>
      <c r="R47" s="2">
        <f>VLOOKUP(C47,'Data for CO2 Calculation'!$K$3:$M$12,3,1)</f>
        <v>787</v>
      </c>
      <c r="S47" s="3">
        <f>R47*I47*'Data for CO2 Calculation'!$B$17</f>
        <v>7445.9643999999989</v>
      </c>
    </row>
    <row r="48" spans="1:19" x14ac:dyDescent="0.2">
      <c r="A48" s="2" t="s">
        <v>64</v>
      </c>
      <c r="B48" s="13">
        <v>39611</v>
      </c>
      <c r="C48" s="2">
        <v>50001</v>
      </c>
      <c r="D48" s="2">
        <v>9</v>
      </c>
      <c r="E48" s="2">
        <v>9</v>
      </c>
      <c r="F48" s="2">
        <v>12</v>
      </c>
      <c r="G48" s="2">
        <v>12</v>
      </c>
      <c r="H48" s="2">
        <v>9</v>
      </c>
      <c r="I48" s="84">
        <f>(D48*'General Data'!$B$4)+(E48*'General Data'!$C$4)+(F48*'General Data'!$D$4)+(G48*'General Data'!$E$4)+(H48*'General Data'!$F$4)</f>
        <v>184.79999999999998</v>
      </c>
      <c r="J48" s="5">
        <f>VLOOKUP(I48,'Tarrif for Outgoing Transport'!$A$6:$G$15,Bremen!C48-49998,1)</f>
        <v>0.2</v>
      </c>
      <c r="K48" s="80">
        <f t="shared" si="0"/>
        <v>36.96</v>
      </c>
      <c r="L48" s="83">
        <f>VLOOKUP(I48,'Tarrif for Outgoing Transport'!$A$40:$G$49,C48-49998,TRUE)</f>
        <v>0.30199999999999999</v>
      </c>
      <c r="M48" s="4">
        <f t="shared" si="1"/>
        <v>55.809599999999996</v>
      </c>
      <c r="N48" s="81">
        <f>VLOOKUP(C48,'Transport Time'!$A$3:$C$7,3,0)</f>
        <v>1</v>
      </c>
      <c r="O48" s="81">
        <f>VLOOKUP(C48,'Transport Time'!$K$3:$M$12,3,0)</f>
        <v>2</v>
      </c>
      <c r="P48" s="81">
        <f>VLOOKUP(C48,'Data for CO2 Calculation'!$A$3:$C$7,3,0)</f>
        <v>40</v>
      </c>
      <c r="Q48" s="83">
        <f>I48*P48*'Data for CO2 Calculation'!$B$17</f>
        <v>402.86399999999998</v>
      </c>
      <c r="R48" s="2">
        <f>VLOOKUP(C48,'Data for CO2 Calculation'!$K$3:$M$12,3,1)</f>
        <v>787</v>
      </c>
      <c r="S48" s="3">
        <f>R48*I48*'Data for CO2 Calculation'!$B$17</f>
        <v>7926.3491999999987</v>
      </c>
    </row>
    <row r="49" spans="1:19" x14ac:dyDescent="0.2">
      <c r="A49" s="2" t="s">
        <v>65</v>
      </c>
      <c r="B49" s="13">
        <v>39623</v>
      </c>
      <c r="C49" s="2">
        <v>50001</v>
      </c>
      <c r="D49" s="2">
        <v>0</v>
      </c>
      <c r="E49" s="2">
        <v>8</v>
      </c>
      <c r="F49" s="2">
        <v>12</v>
      </c>
      <c r="G49" s="2">
        <v>11</v>
      </c>
      <c r="H49" s="2">
        <v>16</v>
      </c>
      <c r="I49" s="84">
        <f>(D49*'General Data'!$B$4)+(E49*'General Data'!$C$4)+(F49*'General Data'!$D$4)+(G49*'General Data'!$E$4)+(H49*'General Data'!$F$4)</f>
        <v>188.8</v>
      </c>
      <c r="J49" s="5">
        <f>VLOOKUP(I49,'Tarrif for Outgoing Transport'!$A$6:$G$15,Bremen!C49-49998,1)</f>
        <v>0.2</v>
      </c>
      <c r="K49" s="80">
        <f t="shared" si="0"/>
        <v>37.760000000000005</v>
      </c>
      <c r="L49" s="83">
        <f>VLOOKUP(I49,'Tarrif for Outgoing Transport'!$A$40:$G$49,C49-49998,TRUE)</f>
        <v>0.30199999999999999</v>
      </c>
      <c r="M49" s="4">
        <f t="shared" si="1"/>
        <v>57.017600000000002</v>
      </c>
      <c r="N49" s="81">
        <f>VLOOKUP(C49,'Transport Time'!$A$3:$C$7,3,0)</f>
        <v>1</v>
      </c>
      <c r="O49" s="81">
        <f>VLOOKUP(C49,'Transport Time'!$K$3:$M$12,3,0)</f>
        <v>2</v>
      </c>
      <c r="P49" s="81">
        <f>VLOOKUP(C49,'Data for CO2 Calculation'!$A$3:$C$7,3,0)</f>
        <v>40</v>
      </c>
      <c r="Q49" s="83">
        <f>I49*P49*'Data for CO2 Calculation'!$B$17</f>
        <v>411.584</v>
      </c>
      <c r="R49" s="2">
        <f>VLOOKUP(C49,'Data for CO2 Calculation'!$K$3:$M$12,3,1)</f>
        <v>787</v>
      </c>
      <c r="S49" s="3">
        <f>R49*I49*'Data for CO2 Calculation'!$B$17</f>
        <v>8097.9152000000004</v>
      </c>
    </row>
    <row r="50" spans="1:19" x14ac:dyDescent="0.2">
      <c r="A50" s="2" t="s">
        <v>66</v>
      </c>
      <c r="B50" s="13">
        <v>39625</v>
      </c>
      <c r="C50" s="2">
        <v>50001</v>
      </c>
      <c r="D50" s="2">
        <v>9</v>
      </c>
      <c r="E50" s="2">
        <v>9</v>
      </c>
      <c r="F50" s="2">
        <v>0</v>
      </c>
      <c r="G50" s="2">
        <v>11</v>
      </c>
      <c r="H50" s="2">
        <v>0</v>
      </c>
      <c r="I50" s="84">
        <f>(D50*'General Data'!$B$4)+(E50*'General Data'!$C$4)+(F50*'General Data'!$D$4)+(G50*'General Data'!$E$4)+(H50*'General Data'!$F$4)</f>
        <v>94.6</v>
      </c>
      <c r="J50" s="5">
        <f>VLOOKUP(I50,'Tarrif for Outgoing Transport'!$A$6:$G$15,Bremen!C50-49998,1)</f>
        <v>12.3</v>
      </c>
      <c r="K50" s="80">
        <f t="shared" si="0"/>
        <v>12.3</v>
      </c>
      <c r="L50" s="83">
        <f>VLOOKUP(I50,'Tarrif for Outgoing Transport'!$A$40:$G$49,C50-49998,TRUE)</f>
        <v>18.100000000000001</v>
      </c>
      <c r="M50" s="4">
        <f t="shared" si="1"/>
        <v>18.100000000000001</v>
      </c>
      <c r="N50" s="81">
        <f>VLOOKUP(C50,'Transport Time'!$A$3:$C$7,3,0)</f>
        <v>1</v>
      </c>
      <c r="O50" s="81">
        <f>VLOOKUP(C50,'Transport Time'!$K$3:$M$12,3,0)</f>
        <v>2</v>
      </c>
      <c r="P50" s="81">
        <f>VLOOKUP(C50,'Data for CO2 Calculation'!$A$3:$C$7,3,0)</f>
        <v>40</v>
      </c>
      <c r="Q50" s="83">
        <f>I50*P50*'Data for CO2 Calculation'!$B$17</f>
        <v>206.22800000000001</v>
      </c>
      <c r="R50" s="2">
        <f>VLOOKUP(C50,'Data for CO2 Calculation'!$K$3:$M$12,3,1)</f>
        <v>787</v>
      </c>
      <c r="S50" s="3">
        <f>R50*I50*'Data for CO2 Calculation'!$B$17</f>
        <v>4057.5358999999999</v>
      </c>
    </row>
    <row r="51" spans="1:19" x14ac:dyDescent="0.2">
      <c r="A51" s="2" t="s">
        <v>67</v>
      </c>
      <c r="B51" s="13">
        <v>39626</v>
      </c>
      <c r="C51" s="2">
        <v>50001</v>
      </c>
      <c r="D51" s="2">
        <v>12</v>
      </c>
      <c r="E51" s="2">
        <v>9</v>
      </c>
      <c r="F51" s="2">
        <v>10</v>
      </c>
      <c r="G51" s="2">
        <v>5</v>
      </c>
      <c r="H51" s="2">
        <v>8</v>
      </c>
      <c r="I51" s="84">
        <f>(D51*'General Data'!$B$4)+(E51*'General Data'!$C$4)+(F51*'General Data'!$D$4)+(G51*'General Data'!$E$4)+(H51*'General Data'!$F$4)</f>
        <v>157.1</v>
      </c>
      <c r="J51" s="5">
        <f>VLOOKUP(I51,'Tarrif for Outgoing Transport'!$A$6:$G$15,Bremen!C51-49998,1)</f>
        <v>0.2</v>
      </c>
      <c r="K51" s="80">
        <f t="shared" si="0"/>
        <v>31.42</v>
      </c>
      <c r="L51" s="83">
        <f>VLOOKUP(I51,'Tarrif for Outgoing Transport'!$A$40:$G$49,C51-49998,TRUE)</f>
        <v>0.30199999999999999</v>
      </c>
      <c r="M51" s="4">
        <f t="shared" si="1"/>
        <v>47.444199999999995</v>
      </c>
      <c r="N51" s="81">
        <f>VLOOKUP(C51,'Transport Time'!$A$3:$C$7,3,0)</f>
        <v>1</v>
      </c>
      <c r="O51" s="81">
        <f>VLOOKUP(C51,'Transport Time'!$K$3:$M$12,3,0)</f>
        <v>2</v>
      </c>
      <c r="P51" s="81">
        <f>VLOOKUP(C51,'Data for CO2 Calculation'!$A$3:$C$7,3,0)</f>
        <v>40</v>
      </c>
      <c r="Q51" s="83">
        <f>I51*P51*'Data for CO2 Calculation'!$B$17</f>
        <v>342.47800000000001</v>
      </c>
      <c r="R51" s="2">
        <f>VLOOKUP(C51,'Data for CO2 Calculation'!$K$3:$M$12,3,1)</f>
        <v>787</v>
      </c>
      <c r="S51" s="3">
        <f>R51*I51*'Data for CO2 Calculation'!$B$17</f>
        <v>6738.2546499999999</v>
      </c>
    </row>
    <row r="52" spans="1:19" x14ac:dyDescent="0.2">
      <c r="A52" s="2" t="s">
        <v>68</v>
      </c>
      <c r="B52" s="13">
        <v>39629</v>
      </c>
      <c r="C52" s="2">
        <v>50001</v>
      </c>
      <c r="D52" s="2">
        <v>0</v>
      </c>
      <c r="E52" s="2">
        <v>10</v>
      </c>
      <c r="F52" s="2">
        <v>12</v>
      </c>
      <c r="G52" s="2">
        <v>16</v>
      </c>
      <c r="H52" s="2">
        <v>11</v>
      </c>
      <c r="I52" s="84">
        <f>(D52*'General Data'!$B$4)+(E52*'General Data'!$C$4)+(F52*'General Data'!$D$4)+(G52*'General Data'!$E$4)+(H52*'General Data'!$F$4)</f>
        <v>190.4</v>
      </c>
      <c r="J52" s="5">
        <f>VLOOKUP(I52,'Tarrif for Outgoing Transport'!$A$6:$G$15,Bremen!C52-49998,1)</f>
        <v>0.2</v>
      </c>
      <c r="K52" s="80">
        <f t="shared" si="0"/>
        <v>38.080000000000005</v>
      </c>
      <c r="L52" s="83">
        <f>VLOOKUP(I52,'Tarrif for Outgoing Transport'!$A$40:$G$49,C52-49998,TRUE)</f>
        <v>0.30199999999999999</v>
      </c>
      <c r="M52" s="4">
        <f t="shared" si="1"/>
        <v>57.500799999999998</v>
      </c>
      <c r="N52" s="81">
        <f>VLOOKUP(C52,'Transport Time'!$A$3:$C$7,3,0)</f>
        <v>1</v>
      </c>
      <c r="O52" s="81">
        <f>VLOOKUP(C52,'Transport Time'!$K$3:$M$12,3,0)</f>
        <v>2</v>
      </c>
      <c r="P52" s="81">
        <f>VLOOKUP(C52,'Data for CO2 Calculation'!$A$3:$C$7,3,0)</f>
        <v>40</v>
      </c>
      <c r="Q52" s="83">
        <f>I52*P52*'Data for CO2 Calculation'!$B$17</f>
        <v>415.072</v>
      </c>
      <c r="R52" s="2">
        <f>VLOOKUP(C52,'Data for CO2 Calculation'!$K$3:$M$12,3,1)</f>
        <v>787</v>
      </c>
      <c r="S52" s="3">
        <f>R52*I52*'Data for CO2 Calculation'!$B$17</f>
        <v>8166.5416000000014</v>
      </c>
    </row>
    <row r="53" spans="1:19" x14ac:dyDescent="0.2">
      <c r="A53" s="2" t="s">
        <v>69</v>
      </c>
      <c r="B53" s="13">
        <v>39642</v>
      </c>
      <c r="C53" s="2">
        <v>50001</v>
      </c>
      <c r="D53" s="2">
        <v>15</v>
      </c>
      <c r="E53" s="2">
        <v>8</v>
      </c>
      <c r="F53" s="2">
        <v>14</v>
      </c>
      <c r="G53" s="2">
        <v>11</v>
      </c>
      <c r="H53" s="2">
        <v>9</v>
      </c>
      <c r="I53" s="84">
        <f>(D53*'General Data'!$B$4)+(E53*'General Data'!$C$4)+(F53*'General Data'!$D$4)+(G53*'General Data'!$E$4)+(H53*'General Data'!$F$4)</f>
        <v>198.70000000000002</v>
      </c>
      <c r="J53" s="5">
        <f>VLOOKUP(I53,'Tarrif for Outgoing Transport'!$A$6:$G$15,Bremen!C53-49998,1)</f>
        <v>0.2</v>
      </c>
      <c r="K53" s="80">
        <f t="shared" si="0"/>
        <v>39.740000000000009</v>
      </c>
      <c r="L53" s="83">
        <f>VLOOKUP(I53,'Tarrif for Outgoing Transport'!$A$40:$G$49,C53-49998,TRUE)</f>
        <v>0.30199999999999999</v>
      </c>
      <c r="M53" s="4">
        <f t="shared" si="1"/>
        <v>60.007400000000004</v>
      </c>
      <c r="N53" s="81">
        <f>VLOOKUP(C53,'Transport Time'!$A$3:$C$7,3,0)</f>
        <v>1</v>
      </c>
      <c r="O53" s="81">
        <f>VLOOKUP(C53,'Transport Time'!$K$3:$M$12,3,0)</f>
        <v>2</v>
      </c>
      <c r="P53" s="81">
        <f>VLOOKUP(C53,'Data for CO2 Calculation'!$A$3:$C$7,3,0)</f>
        <v>40</v>
      </c>
      <c r="Q53" s="83">
        <f>I53*P53*'Data for CO2 Calculation'!$B$17</f>
        <v>433.16600000000005</v>
      </c>
      <c r="R53" s="2">
        <f>VLOOKUP(C53,'Data for CO2 Calculation'!$K$3:$M$12,3,1)</f>
        <v>787</v>
      </c>
      <c r="S53" s="3">
        <f>R53*I53*'Data for CO2 Calculation'!$B$17</f>
        <v>8522.5410500000016</v>
      </c>
    </row>
    <row r="54" spans="1:19" x14ac:dyDescent="0.2">
      <c r="A54" s="2" t="s">
        <v>70</v>
      </c>
      <c r="B54" s="13">
        <v>39644</v>
      </c>
      <c r="C54" s="2">
        <v>50001</v>
      </c>
      <c r="D54" s="2">
        <v>8</v>
      </c>
      <c r="E54" s="2">
        <v>8</v>
      </c>
      <c r="F54" s="2">
        <v>12</v>
      </c>
      <c r="G54" s="2">
        <v>6</v>
      </c>
      <c r="H54" s="2">
        <v>9</v>
      </c>
      <c r="I54" s="84">
        <f>(D54*'General Data'!$B$4)+(E54*'General Data'!$C$4)+(F54*'General Data'!$D$4)+(G54*'General Data'!$E$4)+(H54*'General Data'!$F$4)</f>
        <v>159</v>
      </c>
      <c r="J54" s="5">
        <f>VLOOKUP(I54,'Tarrif for Outgoing Transport'!$A$6:$G$15,Bremen!C54-49998,1)</f>
        <v>0.2</v>
      </c>
      <c r="K54" s="80">
        <f t="shared" si="0"/>
        <v>31.8</v>
      </c>
      <c r="L54" s="83">
        <f>VLOOKUP(I54,'Tarrif for Outgoing Transport'!$A$40:$G$49,C54-49998,TRUE)</f>
        <v>0.30199999999999999</v>
      </c>
      <c r="M54" s="4">
        <f t="shared" si="1"/>
        <v>48.018000000000001</v>
      </c>
      <c r="N54" s="81">
        <f>VLOOKUP(C54,'Transport Time'!$A$3:$C$7,3,0)</f>
        <v>1</v>
      </c>
      <c r="O54" s="81">
        <f>VLOOKUP(C54,'Transport Time'!$K$3:$M$12,3,0)</f>
        <v>2</v>
      </c>
      <c r="P54" s="81">
        <f>VLOOKUP(C54,'Data for CO2 Calculation'!$A$3:$C$7,3,0)</f>
        <v>40</v>
      </c>
      <c r="Q54" s="83">
        <f>I54*P54*'Data for CO2 Calculation'!$B$17</f>
        <v>346.62</v>
      </c>
      <c r="R54" s="2">
        <f>VLOOKUP(C54,'Data for CO2 Calculation'!$K$3:$M$12,3,1)</f>
        <v>787</v>
      </c>
      <c r="S54" s="3">
        <f>R54*I54*'Data for CO2 Calculation'!$B$17</f>
        <v>6819.7484999999997</v>
      </c>
    </row>
    <row r="55" spans="1:19" x14ac:dyDescent="0.2">
      <c r="A55" s="2" t="s">
        <v>71</v>
      </c>
      <c r="B55" s="13">
        <v>39648</v>
      </c>
      <c r="C55" s="2">
        <v>50001</v>
      </c>
      <c r="D55" s="2">
        <v>9</v>
      </c>
      <c r="E55" s="2">
        <v>8</v>
      </c>
      <c r="F55" s="2">
        <v>12</v>
      </c>
      <c r="G55" s="2">
        <v>9</v>
      </c>
      <c r="H55" s="2">
        <v>9</v>
      </c>
      <c r="I55" s="84">
        <f>(D55*'General Data'!$B$4)+(E55*'General Data'!$C$4)+(F55*'General Data'!$D$4)+(G55*'General Data'!$E$4)+(H55*'General Data'!$F$4)</f>
        <v>170.9</v>
      </c>
      <c r="J55" s="5">
        <f>VLOOKUP(I55,'Tarrif for Outgoing Transport'!$A$6:$G$15,Bremen!C55-49998,1)</f>
        <v>0.2</v>
      </c>
      <c r="K55" s="80">
        <f t="shared" si="0"/>
        <v>34.18</v>
      </c>
      <c r="L55" s="83">
        <f>VLOOKUP(I55,'Tarrif for Outgoing Transport'!$A$40:$G$49,C55-49998,TRUE)</f>
        <v>0.30199999999999999</v>
      </c>
      <c r="M55" s="4">
        <f t="shared" si="1"/>
        <v>51.611800000000002</v>
      </c>
      <c r="N55" s="81">
        <f>VLOOKUP(C55,'Transport Time'!$A$3:$C$7,3,0)</f>
        <v>1</v>
      </c>
      <c r="O55" s="81">
        <f>VLOOKUP(C55,'Transport Time'!$K$3:$M$12,3,0)</f>
        <v>2</v>
      </c>
      <c r="P55" s="81">
        <f>VLOOKUP(C55,'Data for CO2 Calculation'!$A$3:$C$7,3,0)</f>
        <v>40</v>
      </c>
      <c r="Q55" s="83">
        <f>I55*P55*'Data for CO2 Calculation'!$B$17</f>
        <v>372.56200000000001</v>
      </c>
      <c r="R55" s="2">
        <f>VLOOKUP(C55,'Data for CO2 Calculation'!$K$3:$M$12,3,1)</f>
        <v>787</v>
      </c>
      <c r="S55" s="3">
        <f>R55*I55*'Data for CO2 Calculation'!$B$17</f>
        <v>7330.1573500000013</v>
      </c>
    </row>
    <row r="56" spans="1:19" x14ac:dyDescent="0.2">
      <c r="A56" s="2" t="s">
        <v>72</v>
      </c>
      <c r="B56" s="13">
        <v>39649</v>
      </c>
      <c r="C56" s="2">
        <v>50001</v>
      </c>
      <c r="D56" s="2">
        <v>9</v>
      </c>
      <c r="E56" s="2">
        <v>8</v>
      </c>
      <c r="F56" s="2">
        <v>12</v>
      </c>
      <c r="G56" s="2">
        <v>12</v>
      </c>
      <c r="H56" s="2">
        <v>9</v>
      </c>
      <c r="I56" s="84">
        <f>(D56*'General Data'!$B$4)+(E56*'General Data'!$C$4)+(F56*'General Data'!$D$4)+(G56*'General Data'!$E$4)+(H56*'General Data'!$F$4)</f>
        <v>180.5</v>
      </c>
      <c r="J56" s="5">
        <f>VLOOKUP(I56,'Tarrif for Outgoing Transport'!$A$6:$G$15,Bremen!C56-49998,1)</f>
        <v>0.2</v>
      </c>
      <c r="K56" s="80">
        <f t="shared" si="0"/>
        <v>36.1</v>
      </c>
      <c r="L56" s="83">
        <f>VLOOKUP(I56,'Tarrif for Outgoing Transport'!$A$40:$G$49,C56-49998,TRUE)</f>
        <v>0.30199999999999999</v>
      </c>
      <c r="M56" s="4">
        <f t="shared" si="1"/>
        <v>54.510999999999996</v>
      </c>
      <c r="N56" s="81">
        <f>VLOOKUP(C56,'Transport Time'!$A$3:$C$7,3,0)</f>
        <v>1</v>
      </c>
      <c r="O56" s="81">
        <f>VLOOKUP(C56,'Transport Time'!$K$3:$M$12,3,0)</f>
        <v>2</v>
      </c>
      <c r="P56" s="81">
        <f>VLOOKUP(C56,'Data for CO2 Calculation'!$A$3:$C$7,3,0)</f>
        <v>40</v>
      </c>
      <c r="Q56" s="83">
        <f>I56*P56*'Data for CO2 Calculation'!$B$17</f>
        <v>393.49</v>
      </c>
      <c r="R56" s="2">
        <f>VLOOKUP(C56,'Data for CO2 Calculation'!$K$3:$M$12,3,1)</f>
        <v>787</v>
      </c>
      <c r="S56" s="3">
        <f>R56*I56*'Data for CO2 Calculation'!$B$17</f>
        <v>7741.9157500000001</v>
      </c>
    </row>
    <row r="57" spans="1:19" x14ac:dyDescent="0.2">
      <c r="A57" s="2" t="s">
        <v>73</v>
      </c>
      <c r="B57" s="13">
        <v>39653</v>
      </c>
      <c r="C57" s="2">
        <v>50001</v>
      </c>
      <c r="D57" s="2">
        <v>9</v>
      </c>
      <c r="E57" s="2">
        <v>4</v>
      </c>
      <c r="F57" s="2">
        <v>12</v>
      </c>
      <c r="G57" s="2">
        <v>12</v>
      </c>
      <c r="H57" s="2">
        <v>11</v>
      </c>
      <c r="I57" s="84">
        <f>(D57*'General Data'!$B$4)+(E57*'General Data'!$C$4)+(F57*'General Data'!$D$4)+(G57*'General Data'!$E$4)+(H57*'General Data'!$F$4)</f>
        <v>172.5</v>
      </c>
      <c r="J57" s="5">
        <f>VLOOKUP(I57,'Tarrif for Outgoing Transport'!$A$6:$G$15,Bremen!C57-49998,1)</f>
        <v>0.2</v>
      </c>
      <c r="K57" s="80">
        <f t="shared" si="0"/>
        <v>34.5</v>
      </c>
      <c r="L57" s="83">
        <f>VLOOKUP(I57,'Tarrif for Outgoing Transport'!$A$40:$G$49,C57-49998,TRUE)</f>
        <v>0.30199999999999999</v>
      </c>
      <c r="M57" s="4">
        <f t="shared" si="1"/>
        <v>52.094999999999999</v>
      </c>
      <c r="N57" s="81">
        <f>VLOOKUP(C57,'Transport Time'!$A$3:$C$7,3,0)</f>
        <v>1</v>
      </c>
      <c r="O57" s="81">
        <f>VLOOKUP(C57,'Transport Time'!$K$3:$M$12,3,0)</f>
        <v>2</v>
      </c>
      <c r="P57" s="81">
        <f>VLOOKUP(C57,'Data for CO2 Calculation'!$A$3:$C$7,3,0)</f>
        <v>40</v>
      </c>
      <c r="Q57" s="83">
        <f>I57*P57*'Data for CO2 Calculation'!$B$17</f>
        <v>376.05</v>
      </c>
      <c r="R57" s="2">
        <f>VLOOKUP(C57,'Data for CO2 Calculation'!$K$3:$M$12,3,1)</f>
        <v>787</v>
      </c>
      <c r="S57" s="3">
        <f>R57*I57*'Data for CO2 Calculation'!$B$17</f>
        <v>7398.7837499999996</v>
      </c>
    </row>
    <row r="58" spans="1:19" x14ac:dyDescent="0.2">
      <c r="A58" s="2" t="s">
        <v>74</v>
      </c>
      <c r="B58" s="13">
        <v>39656</v>
      </c>
      <c r="C58" s="2">
        <v>50001</v>
      </c>
      <c r="D58" s="2">
        <v>9</v>
      </c>
      <c r="E58" s="2">
        <v>8</v>
      </c>
      <c r="F58" s="2">
        <v>8</v>
      </c>
      <c r="G58" s="2">
        <v>12</v>
      </c>
      <c r="H58" s="2">
        <v>6</v>
      </c>
      <c r="I58" s="84">
        <f>(D58*'General Data'!$B$4)+(E58*'General Data'!$C$4)+(F58*'General Data'!$D$4)+(G58*'General Data'!$E$4)+(H58*'General Data'!$F$4)</f>
        <v>151.5</v>
      </c>
      <c r="J58" s="5">
        <f>VLOOKUP(I58,'Tarrif for Outgoing Transport'!$A$6:$G$15,Bremen!C58-49998,1)</f>
        <v>0.2</v>
      </c>
      <c r="K58" s="80">
        <f t="shared" si="0"/>
        <v>30.3</v>
      </c>
      <c r="L58" s="83">
        <f>VLOOKUP(I58,'Tarrif for Outgoing Transport'!$A$40:$G$49,C58-49998,TRUE)</f>
        <v>0.30199999999999999</v>
      </c>
      <c r="M58" s="4">
        <f t="shared" si="1"/>
        <v>45.753</v>
      </c>
      <c r="N58" s="81">
        <f>VLOOKUP(C58,'Transport Time'!$A$3:$C$7,3,0)</f>
        <v>1</v>
      </c>
      <c r="O58" s="81">
        <f>VLOOKUP(C58,'Transport Time'!$K$3:$M$12,3,0)</f>
        <v>2</v>
      </c>
      <c r="P58" s="81">
        <f>VLOOKUP(C58,'Data for CO2 Calculation'!$A$3:$C$7,3,0)</f>
        <v>40</v>
      </c>
      <c r="Q58" s="83">
        <f>I58*P58*'Data for CO2 Calculation'!$B$17</f>
        <v>330.27</v>
      </c>
      <c r="R58" s="2">
        <f>VLOOKUP(C58,'Data for CO2 Calculation'!$K$3:$M$12,3,1)</f>
        <v>787</v>
      </c>
      <c r="S58" s="3">
        <f>R58*I58*'Data for CO2 Calculation'!$B$17</f>
        <v>6498.0622499999999</v>
      </c>
    </row>
    <row r="59" spans="1:19" x14ac:dyDescent="0.2">
      <c r="A59" s="2" t="s">
        <v>75</v>
      </c>
      <c r="B59" s="13">
        <v>39657</v>
      </c>
      <c r="C59" s="2">
        <v>50001</v>
      </c>
      <c r="D59" s="2">
        <v>8</v>
      </c>
      <c r="E59" s="2">
        <v>10</v>
      </c>
      <c r="F59" s="2">
        <v>15</v>
      </c>
      <c r="G59" s="2">
        <v>11</v>
      </c>
      <c r="H59" s="2">
        <v>9</v>
      </c>
      <c r="I59" s="84">
        <f>(D59*'General Data'!$B$4)+(E59*'General Data'!$C$4)+(F59*'General Data'!$D$4)+(G59*'General Data'!$E$4)+(H59*'General Data'!$F$4)</f>
        <v>195.00000000000003</v>
      </c>
      <c r="J59" s="5">
        <f>VLOOKUP(I59,'Tarrif for Outgoing Transport'!$A$6:$G$15,Bremen!C59-49998,1)</f>
        <v>0.2</v>
      </c>
      <c r="K59" s="80">
        <f t="shared" si="0"/>
        <v>39.000000000000007</v>
      </c>
      <c r="L59" s="83">
        <f>VLOOKUP(I59,'Tarrif for Outgoing Transport'!$A$40:$G$49,C59-49998,TRUE)</f>
        <v>0.30199999999999999</v>
      </c>
      <c r="M59" s="4">
        <f t="shared" si="1"/>
        <v>58.890000000000008</v>
      </c>
      <c r="N59" s="81">
        <f>VLOOKUP(C59,'Transport Time'!$A$3:$C$7,3,0)</f>
        <v>1</v>
      </c>
      <c r="O59" s="81">
        <f>VLOOKUP(C59,'Transport Time'!$K$3:$M$12,3,0)</f>
        <v>2</v>
      </c>
      <c r="P59" s="81">
        <f>VLOOKUP(C59,'Data for CO2 Calculation'!$A$3:$C$7,3,0)</f>
        <v>40</v>
      </c>
      <c r="Q59" s="83">
        <f>I59*P59*'Data for CO2 Calculation'!$B$17</f>
        <v>425.1</v>
      </c>
      <c r="R59" s="2">
        <f>VLOOKUP(C59,'Data for CO2 Calculation'!$K$3:$M$12,3,1)</f>
        <v>787</v>
      </c>
      <c r="S59" s="3">
        <f>R59*I59*'Data for CO2 Calculation'!$B$17</f>
        <v>8363.8425000000007</v>
      </c>
    </row>
    <row r="60" spans="1:19" x14ac:dyDescent="0.2">
      <c r="A60" s="2" t="s">
        <v>76</v>
      </c>
      <c r="B60" s="13">
        <v>39662</v>
      </c>
      <c r="C60" s="2">
        <v>50001</v>
      </c>
      <c r="D60" s="2">
        <v>8</v>
      </c>
      <c r="E60" s="2">
        <v>10</v>
      </c>
      <c r="F60" s="2">
        <v>15</v>
      </c>
      <c r="G60" s="2">
        <v>11</v>
      </c>
      <c r="H60" s="2">
        <v>9</v>
      </c>
      <c r="I60" s="84">
        <f>(D60*'General Data'!$B$4)+(E60*'General Data'!$C$4)+(F60*'General Data'!$D$4)+(G60*'General Data'!$E$4)+(H60*'General Data'!$F$4)</f>
        <v>195.00000000000003</v>
      </c>
      <c r="J60" s="5">
        <f>VLOOKUP(I60,'Tarrif for Outgoing Transport'!$A$6:$G$15,Bremen!C60-49998,1)</f>
        <v>0.2</v>
      </c>
      <c r="K60" s="80">
        <f t="shared" si="0"/>
        <v>39.000000000000007</v>
      </c>
      <c r="L60" s="83">
        <f>VLOOKUP(I60,'Tarrif for Outgoing Transport'!$A$40:$G$49,C60-49998,TRUE)</f>
        <v>0.30199999999999999</v>
      </c>
      <c r="M60" s="4">
        <f t="shared" si="1"/>
        <v>58.890000000000008</v>
      </c>
      <c r="N60" s="81">
        <f>VLOOKUP(C60,'Transport Time'!$A$3:$C$7,3,0)</f>
        <v>1</v>
      </c>
      <c r="O60" s="81">
        <f>VLOOKUP(C60,'Transport Time'!$K$3:$M$12,3,0)</f>
        <v>2</v>
      </c>
      <c r="P60" s="81">
        <f>VLOOKUP(C60,'Data for CO2 Calculation'!$A$3:$C$7,3,0)</f>
        <v>40</v>
      </c>
      <c r="Q60" s="83">
        <f>I60*P60*'Data for CO2 Calculation'!$B$17</f>
        <v>425.1</v>
      </c>
      <c r="R60" s="2">
        <f>VLOOKUP(C60,'Data for CO2 Calculation'!$K$3:$M$12,3,1)</f>
        <v>787</v>
      </c>
      <c r="S60" s="3">
        <f>R60*I60*'Data for CO2 Calculation'!$B$17</f>
        <v>8363.8425000000007</v>
      </c>
    </row>
    <row r="61" spans="1:19" x14ac:dyDescent="0.2">
      <c r="A61" s="2" t="s">
        <v>77</v>
      </c>
      <c r="B61" s="13">
        <v>39663</v>
      </c>
      <c r="C61" s="2">
        <v>50001</v>
      </c>
      <c r="D61" s="2">
        <v>9</v>
      </c>
      <c r="E61" s="2">
        <v>10</v>
      </c>
      <c r="F61" s="2">
        <v>15</v>
      </c>
      <c r="G61" s="2">
        <v>11</v>
      </c>
      <c r="H61" s="2">
        <v>9</v>
      </c>
      <c r="I61" s="84">
        <f>(D61*'General Data'!$B$4)+(E61*'General Data'!$C$4)+(F61*'General Data'!$D$4)+(G61*'General Data'!$E$4)+(H61*'General Data'!$F$4)</f>
        <v>197.3</v>
      </c>
      <c r="J61" s="5">
        <f>VLOOKUP(I61,'Tarrif for Outgoing Transport'!$A$6:$G$15,Bremen!C61-49998,1)</f>
        <v>0.2</v>
      </c>
      <c r="K61" s="80">
        <f t="shared" si="0"/>
        <v>39.460000000000008</v>
      </c>
      <c r="L61" s="83">
        <f>VLOOKUP(I61,'Tarrif for Outgoing Transport'!$A$40:$G$49,C61-49998,TRUE)</f>
        <v>0.30199999999999999</v>
      </c>
      <c r="M61" s="4">
        <f t="shared" si="1"/>
        <v>59.584600000000002</v>
      </c>
      <c r="N61" s="81">
        <f>VLOOKUP(C61,'Transport Time'!$A$3:$C$7,3,0)</f>
        <v>1</v>
      </c>
      <c r="O61" s="81">
        <f>VLOOKUP(C61,'Transport Time'!$K$3:$M$12,3,0)</f>
        <v>2</v>
      </c>
      <c r="P61" s="81">
        <f>VLOOKUP(C61,'Data for CO2 Calculation'!$A$3:$C$7,3,0)</f>
        <v>40</v>
      </c>
      <c r="Q61" s="83">
        <f>I61*P61*'Data for CO2 Calculation'!$B$17</f>
        <v>430.11399999999998</v>
      </c>
      <c r="R61" s="2">
        <f>VLOOKUP(C61,'Data for CO2 Calculation'!$K$3:$M$12,3,1)</f>
        <v>787</v>
      </c>
      <c r="S61" s="3">
        <f>R61*I61*'Data for CO2 Calculation'!$B$17</f>
        <v>8462.4929499999998</v>
      </c>
    </row>
    <row r="62" spans="1:19" x14ac:dyDescent="0.2">
      <c r="A62" s="2" t="s">
        <v>78</v>
      </c>
      <c r="B62" s="13">
        <v>39664</v>
      </c>
      <c r="C62" s="2">
        <v>50001</v>
      </c>
      <c r="D62" s="2">
        <v>8</v>
      </c>
      <c r="E62" s="2">
        <v>10</v>
      </c>
      <c r="F62" s="2">
        <v>15</v>
      </c>
      <c r="G62" s="2">
        <v>11</v>
      </c>
      <c r="H62" s="2">
        <v>9</v>
      </c>
      <c r="I62" s="84">
        <f>(D62*'General Data'!$B$4)+(E62*'General Data'!$C$4)+(F62*'General Data'!$D$4)+(G62*'General Data'!$E$4)+(H62*'General Data'!$F$4)</f>
        <v>195.00000000000003</v>
      </c>
      <c r="J62" s="5">
        <f>VLOOKUP(I62,'Tarrif for Outgoing Transport'!$A$6:$G$15,Bremen!C62-49998,1)</f>
        <v>0.2</v>
      </c>
      <c r="K62" s="80">
        <f t="shared" si="0"/>
        <v>39.000000000000007</v>
      </c>
      <c r="L62" s="83">
        <f>VLOOKUP(I62,'Tarrif for Outgoing Transport'!$A$40:$G$49,C62-49998,TRUE)</f>
        <v>0.30199999999999999</v>
      </c>
      <c r="M62" s="4">
        <f t="shared" si="1"/>
        <v>58.890000000000008</v>
      </c>
      <c r="N62" s="81">
        <f>VLOOKUP(C62,'Transport Time'!$A$3:$C$7,3,0)</f>
        <v>1</v>
      </c>
      <c r="O62" s="81">
        <f>VLOOKUP(C62,'Transport Time'!$K$3:$M$12,3,0)</f>
        <v>2</v>
      </c>
      <c r="P62" s="81">
        <f>VLOOKUP(C62,'Data for CO2 Calculation'!$A$3:$C$7,3,0)</f>
        <v>40</v>
      </c>
      <c r="Q62" s="83">
        <f>I62*P62*'Data for CO2 Calculation'!$B$17</f>
        <v>425.1</v>
      </c>
      <c r="R62" s="2">
        <f>VLOOKUP(C62,'Data for CO2 Calculation'!$K$3:$M$12,3,1)</f>
        <v>787</v>
      </c>
      <c r="S62" s="3">
        <f>R62*I62*'Data for CO2 Calculation'!$B$17</f>
        <v>8363.8425000000007</v>
      </c>
    </row>
    <row r="63" spans="1:19" x14ac:dyDescent="0.2">
      <c r="A63" s="2" t="s">
        <v>79</v>
      </c>
      <c r="B63" s="13">
        <v>39686</v>
      </c>
      <c r="C63" s="2">
        <v>50001</v>
      </c>
      <c r="D63" s="2">
        <v>8</v>
      </c>
      <c r="E63" s="2">
        <v>10</v>
      </c>
      <c r="F63" s="2">
        <v>15</v>
      </c>
      <c r="G63" s="2">
        <v>11</v>
      </c>
      <c r="H63" s="2">
        <v>9</v>
      </c>
      <c r="I63" s="84">
        <f>(D63*'General Data'!$B$4)+(E63*'General Data'!$C$4)+(F63*'General Data'!$D$4)+(G63*'General Data'!$E$4)+(H63*'General Data'!$F$4)</f>
        <v>195.00000000000003</v>
      </c>
      <c r="J63" s="5">
        <f>VLOOKUP(I63,'Tarrif for Outgoing Transport'!$A$6:$G$15,Bremen!C63-49998,1)</f>
        <v>0.2</v>
      </c>
      <c r="K63" s="80">
        <f t="shared" si="0"/>
        <v>39.000000000000007</v>
      </c>
      <c r="L63" s="83">
        <f>VLOOKUP(I63,'Tarrif for Outgoing Transport'!$A$40:$G$49,C63-49998,TRUE)</f>
        <v>0.30199999999999999</v>
      </c>
      <c r="M63" s="4">
        <f t="shared" si="1"/>
        <v>58.890000000000008</v>
      </c>
      <c r="N63" s="81">
        <f>VLOOKUP(C63,'Transport Time'!$A$3:$C$7,3,0)</f>
        <v>1</v>
      </c>
      <c r="O63" s="81">
        <f>VLOOKUP(C63,'Transport Time'!$K$3:$M$12,3,0)</f>
        <v>2</v>
      </c>
      <c r="P63" s="81">
        <f>VLOOKUP(C63,'Data for CO2 Calculation'!$A$3:$C$7,3,0)</f>
        <v>40</v>
      </c>
      <c r="Q63" s="83">
        <f>I63*P63*'Data for CO2 Calculation'!$B$17</f>
        <v>425.1</v>
      </c>
      <c r="R63" s="2">
        <f>VLOOKUP(C63,'Data for CO2 Calculation'!$K$3:$M$12,3,1)</f>
        <v>787</v>
      </c>
      <c r="S63" s="3">
        <f>R63*I63*'Data for CO2 Calculation'!$B$17</f>
        <v>8363.8425000000007</v>
      </c>
    </row>
    <row r="64" spans="1:19" x14ac:dyDescent="0.2">
      <c r="A64" s="2" t="s">
        <v>80</v>
      </c>
      <c r="B64" s="13">
        <v>39688</v>
      </c>
      <c r="C64" s="2">
        <v>50001</v>
      </c>
      <c r="D64" s="2">
        <v>9</v>
      </c>
      <c r="E64" s="2">
        <v>4</v>
      </c>
      <c r="F64" s="2">
        <v>0</v>
      </c>
      <c r="G64" s="2">
        <v>11</v>
      </c>
      <c r="H64" s="2">
        <v>13</v>
      </c>
      <c r="I64" s="84">
        <f>(D64*'General Data'!$B$4)+(E64*'General Data'!$C$4)+(F64*'General Data'!$D$4)+(G64*'General Data'!$E$4)+(H64*'General Data'!$F$4)</f>
        <v>132.89999999999998</v>
      </c>
      <c r="J64" s="5">
        <f>VLOOKUP(I64,'Tarrif for Outgoing Transport'!$A$6:$G$15,Bremen!C64-49998,1)</f>
        <v>0.2</v>
      </c>
      <c r="K64" s="80">
        <f t="shared" si="0"/>
        <v>26.58</v>
      </c>
      <c r="L64" s="83">
        <f>VLOOKUP(I64,'Tarrif for Outgoing Transport'!$A$40:$G$49,C64-49998,TRUE)</f>
        <v>0.30199999999999999</v>
      </c>
      <c r="M64" s="4">
        <f t="shared" si="1"/>
        <v>40.135799999999989</v>
      </c>
      <c r="N64" s="81">
        <f>VLOOKUP(C64,'Transport Time'!$A$3:$C$7,3,0)</f>
        <v>1</v>
      </c>
      <c r="O64" s="81">
        <f>VLOOKUP(C64,'Transport Time'!$K$3:$M$12,3,0)</f>
        <v>2</v>
      </c>
      <c r="P64" s="81">
        <f>VLOOKUP(C64,'Data for CO2 Calculation'!$A$3:$C$7,3,0)</f>
        <v>40</v>
      </c>
      <c r="Q64" s="83">
        <f>I64*P64*'Data for CO2 Calculation'!$B$17</f>
        <v>289.72199999999992</v>
      </c>
      <c r="R64" s="2">
        <f>VLOOKUP(C64,'Data for CO2 Calculation'!$K$3:$M$12,3,1)</f>
        <v>787</v>
      </c>
      <c r="S64" s="3">
        <f>R64*I64*'Data for CO2 Calculation'!$B$17</f>
        <v>5700.2803499999991</v>
      </c>
    </row>
    <row r="65" spans="1:19" x14ac:dyDescent="0.2">
      <c r="A65" s="2" t="s">
        <v>81</v>
      </c>
      <c r="B65" s="13">
        <v>39690</v>
      </c>
      <c r="C65" s="2">
        <v>50001</v>
      </c>
      <c r="D65" s="2">
        <v>19</v>
      </c>
      <c r="E65" s="2">
        <v>8</v>
      </c>
      <c r="F65" s="2">
        <v>12</v>
      </c>
      <c r="G65" s="2">
        <v>11</v>
      </c>
      <c r="H65" s="2">
        <v>9</v>
      </c>
      <c r="I65" s="84">
        <f>(D65*'General Data'!$B$4)+(E65*'General Data'!$C$4)+(F65*'General Data'!$D$4)+(G65*'General Data'!$E$4)+(H65*'General Data'!$F$4)</f>
        <v>200.29999999999998</v>
      </c>
      <c r="J65" s="5">
        <f>VLOOKUP(I65,'Tarrif for Outgoing Transport'!$A$6:$G$15,Bremen!C65-49998,1)</f>
        <v>0.2</v>
      </c>
      <c r="K65" s="80">
        <f t="shared" si="0"/>
        <v>40.06</v>
      </c>
      <c r="L65" s="83">
        <f>VLOOKUP(I65,'Tarrif for Outgoing Transport'!$A$40:$G$49,C65-49998,TRUE)</f>
        <v>0.30199999999999999</v>
      </c>
      <c r="M65" s="4">
        <f t="shared" si="1"/>
        <v>60.490599999999993</v>
      </c>
      <c r="N65" s="81">
        <f>VLOOKUP(C65,'Transport Time'!$A$3:$C$7,3,0)</f>
        <v>1</v>
      </c>
      <c r="O65" s="81">
        <f>VLOOKUP(C65,'Transport Time'!$K$3:$M$12,3,0)</f>
        <v>2</v>
      </c>
      <c r="P65" s="81">
        <f>VLOOKUP(C65,'Data for CO2 Calculation'!$A$3:$C$7,3,0)</f>
        <v>40</v>
      </c>
      <c r="Q65" s="83">
        <f>I65*P65*'Data for CO2 Calculation'!$B$17</f>
        <v>436.65399999999994</v>
      </c>
      <c r="R65" s="2">
        <f>VLOOKUP(C65,'Data for CO2 Calculation'!$K$3:$M$12,3,1)</f>
        <v>787</v>
      </c>
      <c r="S65" s="3">
        <f>R65*I65*'Data for CO2 Calculation'!$B$17</f>
        <v>8591.167449999999</v>
      </c>
    </row>
    <row r="66" spans="1:19" x14ac:dyDescent="0.2">
      <c r="A66" s="2" t="s">
        <v>82</v>
      </c>
      <c r="B66" s="13">
        <v>39714</v>
      </c>
      <c r="C66" s="2">
        <v>50001</v>
      </c>
      <c r="D66" s="2">
        <v>9</v>
      </c>
      <c r="E66" s="2">
        <v>8</v>
      </c>
      <c r="F66" s="2">
        <v>12</v>
      </c>
      <c r="G66" s="2">
        <v>12</v>
      </c>
      <c r="H66" s="2">
        <v>11</v>
      </c>
      <c r="I66" s="84">
        <f>(D66*'General Data'!$B$4)+(E66*'General Data'!$C$4)+(F66*'General Data'!$D$4)+(G66*'General Data'!$E$4)+(H66*'General Data'!$F$4)</f>
        <v>189.7</v>
      </c>
      <c r="J66" s="5">
        <f>VLOOKUP(I66,'Tarrif for Outgoing Transport'!$A$6:$G$15,Bremen!C66-49998,1)</f>
        <v>0.2</v>
      </c>
      <c r="K66" s="80">
        <f t="shared" si="0"/>
        <v>37.94</v>
      </c>
      <c r="L66" s="83">
        <f>VLOOKUP(I66,'Tarrif for Outgoing Transport'!$A$40:$G$49,C66-49998,TRUE)</f>
        <v>0.30199999999999999</v>
      </c>
      <c r="M66" s="4">
        <f t="shared" si="1"/>
        <v>57.289399999999993</v>
      </c>
      <c r="N66" s="81">
        <f>VLOOKUP(C66,'Transport Time'!$A$3:$C$7,3,0)</f>
        <v>1</v>
      </c>
      <c r="O66" s="81">
        <f>VLOOKUP(C66,'Transport Time'!$K$3:$M$12,3,0)</f>
        <v>2</v>
      </c>
      <c r="P66" s="81">
        <f>VLOOKUP(C66,'Data for CO2 Calculation'!$A$3:$C$7,3,0)</f>
        <v>40</v>
      </c>
      <c r="Q66" s="83">
        <f>I66*P66*'Data for CO2 Calculation'!$B$17</f>
        <v>413.54599999999999</v>
      </c>
      <c r="R66" s="2">
        <f>VLOOKUP(C66,'Data for CO2 Calculation'!$K$3:$M$12,3,1)</f>
        <v>787</v>
      </c>
      <c r="S66" s="3">
        <f>R66*I66*'Data for CO2 Calculation'!$B$17</f>
        <v>8136.5175499999996</v>
      </c>
    </row>
    <row r="67" spans="1:19" x14ac:dyDescent="0.2">
      <c r="A67" s="2" t="s">
        <v>83</v>
      </c>
      <c r="B67" s="13">
        <v>39718</v>
      </c>
      <c r="C67" s="2">
        <v>50001</v>
      </c>
      <c r="D67" s="2">
        <v>9</v>
      </c>
      <c r="E67" s="2">
        <v>8</v>
      </c>
      <c r="F67" s="2">
        <v>12</v>
      </c>
      <c r="G67" s="2">
        <v>12</v>
      </c>
      <c r="H67" s="2">
        <v>9</v>
      </c>
      <c r="I67" s="84">
        <f>(D67*'General Data'!$B$4)+(E67*'General Data'!$C$4)+(F67*'General Data'!$D$4)+(G67*'General Data'!$E$4)+(H67*'General Data'!$F$4)</f>
        <v>180.5</v>
      </c>
      <c r="J67" s="5">
        <f>VLOOKUP(I67,'Tarrif for Outgoing Transport'!$A$6:$G$15,Bremen!C67-49998,1)</f>
        <v>0.2</v>
      </c>
      <c r="K67" s="80">
        <f t="shared" si="0"/>
        <v>36.1</v>
      </c>
      <c r="L67" s="83">
        <f>VLOOKUP(I67,'Tarrif for Outgoing Transport'!$A$40:$G$49,C67-49998,TRUE)</f>
        <v>0.30199999999999999</v>
      </c>
      <c r="M67" s="4">
        <f t="shared" si="1"/>
        <v>54.510999999999996</v>
      </c>
      <c r="N67" s="81">
        <f>VLOOKUP(C67,'Transport Time'!$A$3:$C$7,3,0)</f>
        <v>1</v>
      </c>
      <c r="O67" s="81">
        <f>VLOOKUP(C67,'Transport Time'!$K$3:$M$12,3,0)</f>
        <v>2</v>
      </c>
      <c r="P67" s="81">
        <f>VLOOKUP(C67,'Data for CO2 Calculation'!$A$3:$C$7,3,0)</f>
        <v>40</v>
      </c>
      <c r="Q67" s="83">
        <f>I67*P67*'Data for CO2 Calculation'!$B$17</f>
        <v>393.49</v>
      </c>
      <c r="R67" s="2">
        <f>VLOOKUP(C67,'Data for CO2 Calculation'!$K$3:$M$12,3,1)</f>
        <v>787</v>
      </c>
      <c r="S67" s="3">
        <f>R67*I67*'Data for CO2 Calculation'!$B$17</f>
        <v>7741.9157500000001</v>
      </c>
    </row>
    <row r="68" spans="1:19" x14ac:dyDescent="0.2">
      <c r="A68" s="2" t="s">
        <v>84</v>
      </c>
      <c r="B68" s="13">
        <v>39731</v>
      </c>
      <c r="C68" s="2">
        <v>50001</v>
      </c>
      <c r="D68" s="2">
        <v>9</v>
      </c>
      <c r="E68" s="2">
        <v>8</v>
      </c>
      <c r="F68" s="2">
        <v>12</v>
      </c>
      <c r="G68" s="2">
        <v>11</v>
      </c>
      <c r="H68" s="2">
        <v>10</v>
      </c>
      <c r="I68" s="84">
        <f>(D68*'General Data'!$B$4)+(E68*'General Data'!$C$4)+(F68*'General Data'!$D$4)+(G68*'General Data'!$E$4)+(H68*'General Data'!$F$4)</f>
        <v>181.89999999999998</v>
      </c>
      <c r="J68" s="5">
        <f>VLOOKUP(I68,'Tarrif for Outgoing Transport'!$A$6:$G$15,Bremen!C68-49998,1)</f>
        <v>0.2</v>
      </c>
      <c r="K68" s="80">
        <f t="shared" si="0"/>
        <v>36.379999999999995</v>
      </c>
      <c r="L68" s="83">
        <f>VLOOKUP(I68,'Tarrif for Outgoing Transport'!$A$40:$G$49,C68-49998,TRUE)</f>
        <v>0.30199999999999999</v>
      </c>
      <c r="M68" s="4">
        <f t="shared" si="1"/>
        <v>54.933799999999991</v>
      </c>
      <c r="N68" s="81">
        <f>VLOOKUP(C68,'Transport Time'!$A$3:$C$7,3,0)</f>
        <v>1</v>
      </c>
      <c r="O68" s="81">
        <f>VLOOKUP(C68,'Transport Time'!$K$3:$M$12,3,0)</f>
        <v>2</v>
      </c>
      <c r="P68" s="81">
        <f>VLOOKUP(C68,'Data for CO2 Calculation'!$A$3:$C$7,3,0)</f>
        <v>40</v>
      </c>
      <c r="Q68" s="83">
        <f>I68*P68*'Data for CO2 Calculation'!$B$17</f>
        <v>396.54199999999997</v>
      </c>
      <c r="R68" s="2">
        <f>VLOOKUP(C68,'Data for CO2 Calculation'!$K$3:$M$12,3,1)</f>
        <v>787</v>
      </c>
      <c r="S68" s="3">
        <f>R68*I68*'Data for CO2 Calculation'!$B$17</f>
        <v>7801.9638499999992</v>
      </c>
    </row>
    <row r="69" spans="1:19" x14ac:dyDescent="0.2">
      <c r="A69" s="2" t="s">
        <v>85</v>
      </c>
      <c r="B69" s="13">
        <v>39736</v>
      </c>
      <c r="C69" s="2">
        <v>50001</v>
      </c>
      <c r="D69" s="2">
        <v>9</v>
      </c>
      <c r="E69" s="2">
        <v>8</v>
      </c>
      <c r="F69" s="2">
        <v>12</v>
      </c>
      <c r="G69" s="2">
        <v>11</v>
      </c>
      <c r="H69" s="2">
        <v>5</v>
      </c>
      <c r="I69" s="84">
        <f>(D69*'General Data'!$B$4)+(E69*'General Data'!$C$4)+(F69*'General Data'!$D$4)+(G69*'General Data'!$E$4)+(H69*'General Data'!$F$4)</f>
        <v>158.89999999999998</v>
      </c>
      <c r="J69" s="5">
        <f>VLOOKUP(I69,'Tarrif for Outgoing Transport'!$A$6:$G$15,Bremen!C69-49998,1)</f>
        <v>0.2</v>
      </c>
      <c r="K69" s="80">
        <f t="shared" ref="K69:K132" si="2">IF(I69&gt;100,J69*I69,J69)</f>
        <v>31.779999999999998</v>
      </c>
      <c r="L69" s="83">
        <f>VLOOKUP(I69,'Tarrif for Outgoing Transport'!$A$40:$G$49,C69-49998,TRUE)</f>
        <v>0.30199999999999999</v>
      </c>
      <c r="M69" s="4">
        <f t="shared" ref="M69:M132" si="3">IF(I69&gt;100,I69*L69,L69)</f>
        <v>47.987799999999993</v>
      </c>
      <c r="N69" s="81">
        <f>VLOOKUP(C69,'Transport Time'!$A$3:$C$7,3,0)</f>
        <v>1</v>
      </c>
      <c r="O69" s="81">
        <f>VLOOKUP(C69,'Transport Time'!$K$3:$M$12,3,0)</f>
        <v>2</v>
      </c>
      <c r="P69" s="81">
        <f>VLOOKUP(C69,'Data for CO2 Calculation'!$A$3:$C$7,3,0)</f>
        <v>40</v>
      </c>
      <c r="Q69" s="83">
        <f>I69*P69*'Data for CO2 Calculation'!$B$17</f>
        <v>346.40199999999993</v>
      </c>
      <c r="R69" s="2">
        <f>VLOOKUP(C69,'Data for CO2 Calculation'!$K$3:$M$12,3,1)</f>
        <v>787</v>
      </c>
      <c r="S69" s="3">
        <f>R69*I69*'Data for CO2 Calculation'!$B$17</f>
        <v>6815.4593499999992</v>
      </c>
    </row>
    <row r="70" spans="1:19" x14ac:dyDescent="0.2">
      <c r="A70" s="2" t="s">
        <v>86</v>
      </c>
      <c r="B70" s="13">
        <v>39741</v>
      </c>
      <c r="C70" s="2">
        <v>50001</v>
      </c>
      <c r="D70" s="2">
        <v>0</v>
      </c>
      <c r="E70" s="2">
        <v>8</v>
      </c>
      <c r="F70" s="2">
        <v>12</v>
      </c>
      <c r="G70" s="2">
        <v>6</v>
      </c>
      <c r="H70" s="2">
        <v>11</v>
      </c>
      <c r="I70" s="84">
        <f>(D70*'General Data'!$B$4)+(E70*'General Data'!$C$4)+(F70*'General Data'!$D$4)+(G70*'General Data'!$E$4)+(H70*'General Data'!$F$4)</f>
        <v>149.80000000000001</v>
      </c>
      <c r="J70" s="5">
        <f>VLOOKUP(I70,'Tarrif for Outgoing Transport'!$A$6:$G$15,Bremen!C70-49998,1)</f>
        <v>0.2</v>
      </c>
      <c r="K70" s="80">
        <f t="shared" si="2"/>
        <v>29.960000000000004</v>
      </c>
      <c r="L70" s="83">
        <f>VLOOKUP(I70,'Tarrif for Outgoing Transport'!$A$40:$G$49,C70-49998,TRUE)</f>
        <v>0.30199999999999999</v>
      </c>
      <c r="M70" s="4">
        <f t="shared" si="3"/>
        <v>45.239600000000003</v>
      </c>
      <c r="N70" s="81">
        <f>VLOOKUP(C70,'Transport Time'!$A$3:$C$7,3,0)</f>
        <v>1</v>
      </c>
      <c r="O70" s="81">
        <f>VLOOKUP(C70,'Transport Time'!$K$3:$M$12,3,0)</f>
        <v>2</v>
      </c>
      <c r="P70" s="81">
        <f>VLOOKUP(C70,'Data for CO2 Calculation'!$A$3:$C$7,3,0)</f>
        <v>40</v>
      </c>
      <c r="Q70" s="83">
        <f>I70*P70*'Data for CO2 Calculation'!$B$17</f>
        <v>326.56400000000002</v>
      </c>
      <c r="R70" s="2">
        <f>VLOOKUP(C70,'Data for CO2 Calculation'!$K$3:$M$12,3,1)</f>
        <v>787</v>
      </c>
      <c r="S70" s="3">
        <f>R70*I70*'Data for CO2 Calculation'!$B$17</f>
        <v>6425.1467000000002</v>
      </c>
    </row>
    <row r="71" spans="1:19" x14ac:dyDescent="0.2">
      <c r="A71" s="2" t="s">
        <v>87</v>
      </c>
      <c r="B71" s="13">
        <v>39741</v>
      </c>
      <c r="C71" s="2">
        <v>50001</v>
      </c>
      <c r="D71" s="2">
        <v>0</v>
      </c>
      <c r="E71" s="2">
        <v>8</v>
      </c>
      <c r="F71" s="2">
        <v>12</v>
      </c>
      <c r="G71" s="2">
        <v>11</v>
      </c>
      <c r="H71" s="2">
        <v>13</v>
      </c>
      <c r="I71" s="84">
        <f>(D71*'General Data'!$B$4)+(E71*'General Data'!$C$4)+(F71*'General Data'!$D$4)+(G71*'General Data'!$E$4)+(H71*'General Data'!$F$4)</f>
        <v>175</v>
      </c>
      <c r="J71" s="5">
        <f>VLOOKUP(I71,'Tarrif for Outgoing Transport'!$A$6:$G$15,Bremen!C71-49998,1)</f>
        <v>0.2</v>
      </c>
      <c r="K71" s="80">
        <f t="shared" si="2"/>
        <v>35</v>
      </c>
      <c r="L71" s="83">
        <f>VLOOKUP(I71,'Tarrif for Outgoing Transport'!$A$40:$G$49,C71-49998,TRUE)</f>
        <v>0.30199999999999999</v>
      </c>
      <c r="M71" s="4">
        <f t="shared" si="3"/>
        <v>52.85</v>
      </c>
      <c r="N71" s="81">
        <f>VLOOKUP(C71,'Transport Time'!$A$3:$C$7,3,0)</f>
        <v>1</v>
      </c>
      <c r="O71" s="81">
        <f>VLOOKUP(C71,'Transport Time'!$K$3:$M$12,3,0)</f>
        <v>2</v>
      </c>
      <c r="P71" s="81">
        <f>VLOOKUP(C71,'Data for CO2 Calculation'!$A$3:$C$7,3,0)</f>
        <v>40</v>
      </c>
      <c r="Q71" s="83">
        <f>I71*P71*'Data for CO2 Calculation'!$B$17</f>
        <v>381.5</v>
      </c>
      <c r="R71" s="2">
        <f>VLOOKUP(C71,'Data for CO2 Calculation'!$K$3:$M$12,3,1)</f>
        <v>787</v>
      </c>
      <c r="S71" s="3">
        <f>R71*I71*'Data for CO2 Calculation'!$B$17</f>
        <v>7506.0124999999998</v>
      </c>
    </row>
    <row r="72" spans="1:19" x14ac:dyDescent="0.2">
      <c r="A72" s="2" t="s">
        <v>88</v>
      </c>
      <c r="B72" s="13">
        <v>39746</v>
      </c>
      <c r="C72" s="2">
        <v>50001</v>
      </c>
      <c r="D72" s="2">
        <v>2</v>
      </c>
      <c r="E72" s="2">
        <v>8</v>
      </c>
      <c r="F72" s="2">
        <v>12</v>
      </c>
      <c r="G72" s="2">
        <v>15</v>
      </c>
      <c r="H72" s="2">
        <v>9</v>
      </c>
      <c r="I72" s="84">
        <f>(D72*'General Data'!$B$4)+(E72*'General Data'!$C$4)+(F72*'General Data'!$D$4)+(G72*'General Data'!$E$4)+(H72*'General Data'!$F$4)</f>
        <v>174</v>
      </c>
      <c r="J72" s="5">
        <f>VLOOKUP(I72,'Tarrif for Outgoing Transport'!$A$6:$G$15,Bremen!C72-49998,1)</f>
        <v>0.2</v>
      </c>
      <c r="K72" s="80">
        <f t="shared" si="2"/>
        <v>34.800000000000004</v>
      </c>
      <c r="L72" s="83">
        <f>VLOOKUP(I72,'Tarrif for Outgoing Transport'!$A$40:$G$49,C72-49998,TRUE)</f>
        <v>0.30199999999999999</v>
      </c>
      <c r="M72" s="4">
        <f t="shared" si="3"/>
        <v>52.548000000000002</v>
      </c>
      <c r="N72" s="81">
        <f>VLOOKUP(C72,'Transport Time'!$A$3:$C$7,3,0)</f>
        <v>1</v>
      </c>
      <c r="O72" s="81">
        <f>VLOOKUP(C72,'Transport Time'!$K$3:$M$12,3,0)</f>
        <v>2</v>
      </c>
      <c r="P72" s="81">
        <f>VLOOKUP(C72,'Data for CO2 Calculation'!$A$3:$C$7,3,0)</f>
        <v>40</v>
      </c>
      <c r="Q72" s="83">
        <f>I72*P72*'Data for CO2 Calculation'!$B$17</f>
        <v>379.32</v>
      </c>
      <c r="R72" s="2">
        <f>VLOOKUP(C72,'Data for CO2 Calculation'!$K$3:$M$12,3,1)</f>
        <v>787</v>
      </c>
      <c r="S72" s="3">
        <f>R72*I72*'Data for CO2 Calculation'!$B$17</f>
        <v>7463.1210000000001</v>
      </c>
    </row>
    <row r="73" spans="1:19" x14ac:dyDescent="0.2">
      <c r="A73" s="2" t="s">
        <v>89</v>
      </c>
      <c r="B73" s="13">
        <v>39748</v>
      </c>
      <c r="C73" s="2">
        <v>50001</v>
      </c>
      <c r="D73" s="2">
        <v>0</v>
      </c>
      <c r="E73" s="2">
        <v>8</v>
      </c>
      <c r="F73" s="2">
        <v>3</v>
      </c>
      <c r="G73" s="2">
        <v>12</v>
      </c>
      <c r="H73" s="2">
        <v>9</v>
      </c>
      <c r="I73" s="84">
        <f>(D73*'General Data'!$B$4)+(E73*'General Data'!$C$4)+(F73*'General Data'!$D$4)+(G73*'General Data'!$E$4)+(H73*'General Data'!$F$4)</f>
        <v>125.6</v>
      </c>
      <c r="J73" s="5">
        <f>VLOOKUP(I73,'Tarrif for Outgoing Transport'!$A$6:$G$15,Bremen!C73-49998,1)</f>
        <v>0.2</v>
      </c>
      <c r="K73" s="80">
        <f t="shared" si="2"/>
        <v>25.12</v>
      </c>
      <c r="L73" s="83">
        <f>VLOOKUP(I73,'Tarrif for Outgoing Transport'!$A$40:$G$49,C73-49998,TRUE)</f>
        <v>0.30199999999999999</v>
      </c>
      <c r="M73" s="4">
        <f t="shared" si="3"/>
        <v>37.931199999999997</v>
      </c>
      <c r="N73" s="81">
        <f>VLOOKUP(C73,'Transport Time'!$A$3:$C$7,3,0)</f>
        <v>1</v>
      </c>
      <c r="O73" s="81">
        <f>VLOOKUP(C73,'Transport Time'!$K$3:$M$12,3,0)</f>
        <v>2</v>
      </c>
      <c r="P73" s="81">
        <f>VLOOKUP(C73,'Data for CO2 Calculation'!$A$3:$C$7,3,0)</f>
        <v>40</v>
      </c>
      <c r="Q73" s="83">
        <f>I73*P73*'Data for CO2 Calculation'!$B$17</f>
        <v>273.80799999999999</v>
      </c>
      <c r="R73" s="2">
        <f>VLOOKUP(C73,'Data for CO2 Calculation'!$K$3:$M$12,3,1)</f>
        <v>787</v>
      </c>
      <c r="S73" s="3">
        <f>R73*I73*'Data for CO2 Calculation'!$B$17</f>
        <v>5387.1723999999995</v>
      </c>
    </row>
    <row r="74" spans="1:19" x14ac:dyDescent="0.2">
      <c r="A74" s="2" t="s">
        <v>90</v>
      </c>
      <c r="B74" s="13">
        <v>39753</v>
      </c>
      <c r="C74" s="2">
        <v>50001</v>
      </c>
      <c r="D74" s="2">
        <v>0</v>
      </c>
      <c r="E74" s="2">
        <v>8</v>
      </c>
      <c r="F74" s="2">
        <v>12</v>
      </c>
      <c r="G74" s="2">
        <v>13</v>
      </c>
      <c r="H74" s="2">
        <v>9</v>
      </c>
      <c r="I74" s="84">
        <f>(D74*'General Data'!$B$4)+(E74*'General Data'!$C$4)+(F74*'General Data'!$D$4)+(G74*'General Data'!$E$4)+(H74*'General Data'!$F$4)</f>
        <v>163</v>
      </c>
      <c r="J74" s="5">
        <f>VLOOKUP(I74,'Tarrif for Outgoing Transport'!$A$6:$G$15,Bremen!C74-49998,1)</f>
        <v>0.2</v>
      </c>
      <c r="K74" s="80">
        <f t="shared" si="2"/>
        <v>32.6</v>
      </c>
      <c r="L74" s="83">
        <f>VLOOKUP(I74,'Tarrif for Outgoing Transport'!$A$40:$G$49,C74-49998,TRUE)</f>
        <v>0.30199999999999999</v>
      </c>
      <c r="M74" s="4">
        <f t="shared" si="3"/>
        <v>49.225999999999999</v>
      </c>
      <c r="N74" s="81">
        <f>VLOOKUP(C74,'Transport Time'!$A$3:$C$7,3,0)</f>
        <v>1</v>
      </c>
      <c r="O74" s="81">
        <f>VLOOKUP(C74,'Transport Time'!$K$3:$M$12,3,0)</f>
        <v>2</v>
      </c>
      <c r="P74" s="81">
        <f>VLOOKUP(C74,'Data for CO2 Calculation'!$A$3:$C$7,3,0)</f>
        <v>40</v>
      </c>
      <c r="Q74" s="83">
        <f>I74*P74*'Data for CO2 Calculation'!$B$17</f>
        <v>355.34</v>
      </c>
      <c r="R74" s="2">
        <f>VLOOKUP(C74,'Data for CO2 Calculation'!$K$3:$M$12,3,1)</f>
        <v>787</v>
      </c>
      <c r="S74" s="3">
        <f>R74*I74*'Data for CO2 Calculation'!$B$17</f>
        <v>6991.3145000000004</v>
      </c>
    </row>
    <row r="75" spans="1:19" x14ac:dyDescent="0.2">
      <c r="A75" s="2" t="s">
        <v>91</v>
      </c>
      <c r="B75" s="13">
        <v>39763</v>
      </c>
      <c r="C75" s="2">
        <v>50001</v>
      </c>
      <c r="D75" s="2">
        <v>9</v>
      </c>
      <c r="E75" s="2">
        <v>8</v>
      </c>
      <c r="F75" s="2">
        <v>7</v>
      </c>
      <c r="G75" s="2">
        <v>13</v>
      </c>
      <c r="H75" s="2">
        <v>15</v>
      </c>
      <c r="I75" s="84">
        <f>(D75*'General Data'!$B$4)+(E75*'General Data'!$C$4)+(F75*'General Data'!$D$4)+(G75*'General Data'!$E$4)+(H75*'General Data'!$F$4)</f>
        <v>192.29999999999998</v>
      </c>
      <c r="J75" s="5">
        <f>VLOOKUP(I75,'Tarrif for Outgoing Transport'!$A$6:$G$15,Bremen!C75-49998,1)</f>
        <v>0.2</v>
      </c>
      <c r="K75" s="80">
        <f t="shared" si="2"/>
        <v>38.46</v>
      </c>
      <c r="L75" s="83">
        <f>VLOOKUP(I75,'Tarrif for Outgoing Transport'!$A$40:$G$49,C75-49998,TRUE)</f>
        <v>0.30199999999999999</v>
      </c>
      <c r="M75" s="4">
        <f t="shared" si="3"/>
        <v>58.07459999999999</v>
      </c>
      <c r="N75" s="81">
        <f>VLOOKUP(C75,'Transport Time'!$A$3:$C$7,3,0)</f>
        <v>1</v>
      </c>
      <c r="O75" s="81">
        <f>VLOOKUP(C75,'Transport Time'!$K$3:$M$12,3,0)</f>
        <v>2</v>
      </c>
      <c r="P75" s="81">
        <f>VLOOKUP(C75,'Data for CO2 Calculation'!$A$3:$C$7,3,0)</f>
        <v>40</v>
      </c>
      <c r="Q75" s="83">
        <f>I75*P75*'Data for CO2 Calculation'!$B$17</f>
        <v>419.21399999999994</v>
      </c>
      <c r="R75" s="2">
        <f>VLOOKUP(C75,'Data for CO2 Calculation'!$K$3:$M$12,3,1)</f>
        <v>787</v>
      </c>
      <c r="S75" s="3">
        <f>R75*I75*'Data for CO2 Calculation'!$B$17</f>
        <v>8248.0354499999994</v>
      </c>
    </row>
    <row r="76" spans="1:19" x14ac:dyDescent="0.2">
      <c r="A76" s="2" t="s">
        <v>92</v>
      </c>
      <c r="B76" s="13">
        <v>39764</v>
      </c>
      <c r="C76" s="2">
        <v>50001</v>
      </c>
      <c r="D76" s="2">
        <v>0</v>
      </c>
      <c r="E76" s="2">
        <v>8</v>
      </c>
      <c r="F76" s="2">
        <v>12</v>
      </c>
      <c r="G76" s="2">
        <v>11</v>
      </c>
      <c r="H76" s="2">
        <v>11</v>
      </c>
      <c r="I76" s="84">
        <f>(D76*'General Data'!$B$4)+(E76*'General Data'!$C$4)+(F76*'General Data'!$D$4)+(G76*'General Data'!$E$4)+(H76*'General Data'!$F$4)</f>
        <v>165.8</v>
      </c>
      <c r="J76" s="5">
        <f>VLOOKUP(I76,'Tarrif for Outgoing Transport'!$A$6:$G$15,Bremen!C76-49998,1)</f>
        <v>0.2</v>
      </c>
      <c r="K76" s="80">
        <f t="shared" si="2"/>
        <v>33.160000000000004</v>
      </c>
      <c r="L76" s="83">
        <f>VLOOKUP(I76,'Tarrif for Outgoing Transport'!$A$40:$G$49,C76-49998,TRUE)</f>
        <v>0.30199999999999999</v>
      </c>
      <c r="M76" s="4">
        <f t="shared" si="3"/>
        <v>50.071600000000004</v>
      </c>
      <c r="N76" s="81">
        <f>VLOOKUP(C76,'Transport Time'!$A$3:$C$7,3,0)</f>
        <v>1</v>
      </c>
      <c r="O76" s="81">
        <f>VLOOKUP(C76,'Transport Time'!$K$3:$M$12,3,0)</f>
        <v>2</v>
      </c>
      <c r="P76" s="81">
        <f>VLOOKUP(C76,'Data for CO2 Calculation'!$A$3:$C$7,3,0)</f>
        <v>40</v>
      </c>
      <c r="Q76" s="83">
        <f>I76*P76*'Data for CO2 Calculation'!$B$17</f>
        <v>361.44400000000002</v>
      </c>
      <c r="R76" s="2">
        <f>VLOOKUP(C76,'Data for CO2 Calculation'!$K$3:$M$12,3,1)</f>
        <v>787</v>
      </c>
      <c r="S76" s="3">
        <f>R76*I76*'Data for CO2 Calculation'!$B$17</f>
        <v>7111.4107000000004</v>
      </c>
    </row>
    <row r="77" spans="1:19" x14ac:dyDescent="0.2">
      <c r="A77" s="2" t="s">
        <v>93</v>
      </c>
      <c r="B77" s="13">
        <v>39768</v>
      </c>
      <c r="C77" s="2">
        <v>50001</v>
      </c>
      <c r="D77" s="2">
        <v>9</v>
      </c>
      <c r="E77" s="2">
        <v>8</v>
      </c>
      <c r="F77" s="2">
        <v>12</v>
      </c>
      <c r="G77" s="2">
        <v>11</v>
      </c>
      <c r="H77" s="2">
        <v>9</v>
      </c>
      <c r="I77" s="84">
        <f>(D77*'General Data'!$B$4)+(E77*'General Data'!$C$4)+(F77*'General Data'!$D$4)+(G77*'General Data'!$E$4)+(H77*'General Data'!$F$4)</f>
        <v>177.29999999999998</v>
      </c>
      <c r="J77" s="5">
        <f>VLOOKUP(I77,'Tarrif for Outgoing Transport'!$A$6:$G$15,Bremen!C77-49998,1)</f>
        <v>0.2</v>
      </c>
      <c r="K77" s="80">
        <f t="shared" si="2"/>
        <v>35.46</v>
      </c>
      <c r="L77" s="83">
        <f>VLOOKUP(I77,'Tarrif for Outgoing Transport'!$A$40:$G$49,C77-49998,TRUE)</f>
        <v>0.30199999999999999</v>
      </c>
      <c r="M77" s="4">
        <f t="shared" si="3"/>
        <v>53.544599999999996</v>
      </c>
      <c r="N77" s="81">
        <f>VLOOKUP(C77,'Transport Time'!$A$3:$C$7,3,0)</f>
        <v>1</v>
      </c>
      <c r="O77" s="81">
        <f>VLOOKUP(C77,'Transport Time'!$K$3:$M$12,3,0)</f>
        <v>2</v>
      </c>
      <c r="P77" s="81">
        <f>VLOOKUP(C77,'Data for CO2 Calculation'!$A$3:$C$7,3,0)</f>
        <v>40</v>
      </c>
      <c r="Q77" s="83">
        <f>I77*P77*'Data for CO2 Calculation'!$B$17</f>
        <v>386.51399999999995</v>
      </c>
      <c r="R77" s="2">
        <f>VLOOKUP(C77,'Data for CO2 Calculation'!$K$3:$M$12,3,1)</f>
        <v>787</v>
      </c>
      <c r="S77" s="3">
        <f>R77*I77*'Data for CO2 Calculation'!$B$17</f>
        <v>7604.662949999999</v>
      </c>
    </row>
    <row r="78" spans="1:19" x14ac:dyDescent="0.2">
      <c r="A78" s="2" t="s">
        <v>94</v>
      </c>
      <c r="B78" s="13">
        <v>39779</v>
      </c>
      <c r="C78" s="2">
        <v>50001</v>
      </c>
      <c r="D78" s="2">
        <v>0</v>
      </c>
      <c r="E78" s="2">
        <v>12</v>
      </c>
      <c r="F78" s="2">
        <v>12</v>
      </c>
      <c r="G78" s="2">
        <v>11</v>
      </c>
      <c r="H78" s="2">
        <v>15</v>
      </c>
      <c r="I78" s="84">
        <f>(D78*'General Data'!$B$4)+(E78*'General Data'!$C$4)+(F78*'General Data'!$D$4)+(G78*'General Data'!$E$4)+(H78*'General Data'!$F$4)</f>
        <v>201.39999999999998</v>
      </c>
      <c r="J78" s="5">
        <f>VLOOKUP(I78,'Tarrif for Outgoing Transport'!$A$6:$G$15,Bremen!C78-49998,1)</f>
        <v>0.2</v>
      </c>
      <c r="K78" s="80">
        <f t="shared" si="2"/>
        <v>40.28</v>
      </c>
      <c r="L78" s="83">
        <f>VLOOKUP(I78,'Tarrif for Outgoing Transport'!$A$40:$G$49,C78-49998,TRUE)</f>
        <v>0.30199999999999999</v>
      </c>
      <c r="M78" s="4">
        <f t="shared" si="3"/>
        <v>60.822799999999994</v>
      </c>
      <c r="N78" s="81">
        <f>VLOOKUP(C78,'Transport Time'!$A$3:$C$7,3,0)</f>
        <v>1</v>
      </c>
      <c r="O78" s="81">
        <f>VLOOKUP(C78,'Transport Time'!$K$3:$M$12,3,0)</f>
        <v>2</v>
      </c>
      <c r="P78" s="81">
        <f>VLOOKUP(C78,'Data for CO2 Calculation'!$A$3:$C$7,3,0)</f>
        <v>40</v>
      </c>
      <c r="Q78" s="83">
        <f>I78*P78*'Data for CO2 Calculation'!$B$17</f>
        <v>439.05199999999996</v>
      </c>
      <c r="R78" s="2">
        <f>VLOOKUP(C78,'Data for CO2 Calculation'!$K$3:$M$12,3,1)</f>
        <v>787</v>
      </c>
      <c r="S78" s="3">
        <f>R78*I78*'Data for CO2 Calculation'!$B$17</f>
        <v>8638.3480999999992</v>
      </c>
    </row>
    <row r="79" spans="1:19" x14ac:dyDescent="0.2">
      <c r="A79" s="2" t="s">
        <v>95</v>
      </c>
      <c r="B79" s="13">
        <v>39784</v>
      </c>
      <c r="C79" s="2">
        <v>50001</v>
      </c>
      <c r="D79" s="2">
        <v>0</v>
      </c>
      <c r="E79" s="2">
        <v>11</v>
      </c>
      <c r="F79" s="2">
        <v>12</v>
      </c>
      <c r="G79" s="2">
        <v>11</v>
      </c>
      <c r="H79" s="2">
        <v>9</v>
      </c>
      <c r="I79" s="84">
        <f>(D79*'General Data'!$B$4)+(E79*'General Data'!$C$4)+(F79*'General Data'!$D$4)+(G79*'General Data'!$E$4)+(H79*'General Data'!$F$4)</f>
        <v>169.5</v>
      </c>
      <c r="J79" s="5">
        <f>VLOOKUP(I79,'Tarrif for Outgoing Transport'!$A$6:$G$15,Bremen!C79-49998,1)</f>
        <v>0.2</v>
      </c>
      <c r="K79" s="80">
        <f t="shared" si="2"/>
        <v>33.9</v>
      </c>
      <c r="L79" s="83">
        <f>VLOOKUP(I79,'Tarrif for Outgoing Transport'!$A$40:$G$49,C79-49998,TRUE)</f>
        <v>0.30199999999999999</v>
      </c>
      <c r="M79" s="4">
        <f t="shared" si="3"/>
        <v>51.189</v>
      </c>
      <c r="N79" s="81">
        <f>VLOOKUP(C79,'Transport Time'!$A$3:$C$7,3,0)</f>
        <v>1</v>
      </c>
      <c r="O79" s="81">
        <f>VLOOKUP(C79,'Transport Time'!$K$3:$M$12,3,0)</f>
        <v>2</v>
      </c>
      <c r="P79" s="81">
        <f>VLOOKUP(C79,'Data for CO2 Calculation'!$A$3:$C$7,3,0)</f>
        <v>40</v>
      </c>
      <c r="Q79" s="83">
        <f>I79*P79*'Data for CO2 Calculation'!$B$17</f>
        <v>369.51</v>
      </c>
      <c r="R79" s="2">
        <f>VLOOKUP(C79,'Data for CO2 Calculation'!$K$3:$M$12,3,1)</f>
        <v>787</v>
      </c>
      <c r="S79" s="3">
        <f>R79*I79*'Data for CO2 Calculation'!$B$17</f>
        <v>7270.1092500000004</v>
      </c>
    </row>
    <row r="80" spans="1:19" x14ac:dyDescent="0.2">
      <c r="A80" s="2" t="s">
        <v>96</v>
      </c>
      <c r="B80" s="13">
        <v>39785</v>
      </c>
      <c r="C80" s="2">
        <v>50001</v>
      </c>
      <c r="D80" s="2">
        <v>9</v>
      </c>
      <c r="E80" s="2">
        <v>6</v>
      </c>
      <c r="F80" s="2">
        <v>12</v>
      </c>
      <c r="G80" s="2">
        <v>11</v>
      </c>
      <c r="H80" s="2">
        <v>9</v>
      </c>
      <c r="I80" s="84">
        <f>(D80*'General Data'!$B$4)+(E80*'General Data'!$C$4)+(F80*'General Data'!$D$4)+(G80*'General Data'!$E$4)+(H80*'General Data'!$F$4)</f>
        <v>168.7</v>
      </c>
      <c r="J80" s="5">
        <f>VLOOKUP(I80,'Tarrif for Outgoing Transport'!$A$6:$G$15,Bremen!C80-49998,1)</f>
        <v>0.2</v>
      </c>
      <c r="K80" s="80">
        <f t="shared" si="2"/>
        <v>33.74</v>
      </c>
      <c r="L80" s="83">
        <f>VLOOKUP(I80,'Tarrif for Outgoing Transport'!$A$40:$G$49,C80-49998,TRUE)</f>
        <v>0.30199999999999999</v>
      </c>
      <c r="M80" s="4">
        <f t="shared" si="3"/>
        <v>50.947399999999995</v>
      </c>
      <c r="N80" s="81">
        <f>VLOOKUP(C80,'Transport Time'!$A$3:$C$7,3,0)</f>
        <v>1</v>
      </c>
      <c r="O80" s="81">
        <f>VLOOKUP(C80,'Transport Time'!$K$3:$M$12,3,0)</f>
        <v>2</v>
      </c>
      <c r="P80" s="81">
        <f>VLOOKUP(C80,'Data for CO2 Calculation'!$A$3:$C$7,3,0)</f>
        <v>40</v>
      </c>
      <c r="Q80" s="83">
        <f>I80*P80*'Data for CO2 Calculation'!$B$17</f>
        <v>367.76600000000002</v>
      </c>
      <c r="R80" s="2">
        <f>VLOOKUP(C80,'Data for CO2 Calculation'!$K$3:$M$12,3,1)</f>
        <v>787</v>
      </c>
      <c r="S80" s="3">
        <f>R80*I80*'Data for CO2 Calculation'!$B$17</f>
        <v>7235.7960499999999</v>
      </c>
    </row>
    <row r="81" spans="1:19" x14ac:dyDescent="0.2">
      <c r="A81" s="2" t="s">
        <v>97</v>
      </c>
      <c r="B81" s="13">
        <v>39786</v>
      </c>
      <c r="C81" s="2">
        <v>50001</v>
      </c>
      <c r="D81" s="2">
        <v>9</v>
      </c>
      <c r="E81" s="2">
        <v>9</v>
      </c>
      <c r="F81" s="2">
        <v>12</v>
      </c>
      <c r="G81" s="2">
        <v>11</v>
      </c>
      <c r="H81" s="2">
        <v>1</v>
      </c>
      <c r="I81" s="84">
        <f>(D81*'General Data'!$B$4)+(E81*'General Data'!$C$4)+(F81*'General Data'!$D$4)+(G81*'General Data'!$E$4)+(H81*'General Data'!$F$4)</f>
        <v>144.79999999999998</v>
      </c>
      <c r="J81" s="5">
        <f>VLOOKUP(I81,'Tarrif for Outgoing Transport'!$A$6:$G$15,Bremen!C81-49998,1)</f>
        <v>0.2</v>
      </c>
      <c r="K81" s="80">
        <f t="shared" si="2"/>
        <v>28.959999999999997</v>
      </c>
      <c r="L81" s="83">
        <f>VLOOKUP(I81,'Tarrif for Outgoing Transport'!$A$40:$G$49,C81-49998,TRUE)</f>
        <v>0.30199999999999999</v>
      </c>
      <c r="M81" s="4">
        <f t="shared" si="3"/>
        <v>43.729599999999991</v>
      </c>
      <c r="N81" s="81">
        <f>VLOOKUP(C81,'Transport Time'!$A$3:$C$7,3,0)</f>
        <v>1</v>
      </c>
      <c r="O81" s="81">
        <f>VLOOKUP(C81,'Transport Time'!$K$3:$M$12,3,0)</f>
        <v>2</v>
      </c>
      <c r="P81" s="81">
        <f>VLOOKUP(C81,'Data for CO2 Calculation'!$A$3:$C$7,3,0)</f>
        <v>40</v>
      </c>
      <c r="Q81" s="83">
        <f>I81*P81*'Data for CO2 Calculation'!$B$17</f>
        <v>315.66399999999993</v>
      </c>
      <c r="R81" s="2">
        <f>VLOOKUP(C81,'Data for CO2 Calculation'!$K$3:$M$12,3,1)</f>
        <v>787</v>
      </c>
      <c r="S81" s="3">
        <f>R81*I81*'Data for CO2 Calculation'!$B$17</f>
        <v>6210.6891999999998</v>
      </c>
    </row>
    <row r="82" spans="1:19" x14ac:dyDescent="0.2">
      <c r="A82" s="2" t="s">
        <v>98</v>
      </c>
      <c r="B82" s="13">
        <v>39787</v>
      </c>
      <c r="C82" s="2">
        <v>50001</v>
      </c>
      <c r="D82" s="2">
        <v>8</v>
      </c>
      <c r="E82" s="2">
        <v>10</v>
      </c>
      <c r="F82" s="2">
        <v>15</v>
      </c>
      <c r="G82" s="2">
        <v>11</v>
      </c>
      <c r="H82" s="2">
        <v>9</v>
      </c>
      <c r="I82" s="84">
        <f>(D82*'General Data'!$B$4)+(E82*'General Data'!$C$4)+(F82*'General Data'!$D$4)+(G82*'General Data'!$E$4)+(H82*'General Data'!$F$4)</f>
        <v>195.00000000000003</v>
      </c>
      <c r="J82" s="5">
        <f>VLOOKUP(I82,'Tarrif for Outgoing Transport'!$A$6:$G$15,Bremen!C82-49998,1)</f>
        <v>0.2</v>
      </c>
      <c r="K82" s="80">
        <f t="shared" si="2"/>
        <v>39.000000000000007</v>
      </c>
      <c r="L82" s="83">
        <f>VLOOKUP(I82,'Tarrif for Outgoing Transport'!$A$40:$G$49,C82-49998,TRUE)</f>
        <v>0.30199999999999999</v>
      </c>
      <c r="M82" s="4">
        <f t="shared" si="3"/>
        <v>58.890000000000008</v>
      </c>
      <c r="N82" s="81">
        <f>VLOOKUP(C82,'Transport Time'!$A$3:$C$7,3,0)</f>
        <v>1</v>
      </c>
      <c r="O82" s="81">
        <f>VLOOKUP(C82,'Transport Time'!$K$3:$M$12,3,0)</f>
        <v>2</v>
      </c>
      <c r="P82" s="81">
        <f>VLOOKUP(C82,'Data for CO2 Calculation'!$A$3:$C$7,3,0)</f>
        <v>40</v>
      </c>
      <c r="Q82" s="83">
        <f>I82*P82*'Data for CO2 Calculation'!$B$17</f>
        <v>425.1</v>
      </c>
      <c r="R82" s="2">
        <f>VLOOKUP(C82,'Data for CO2 Calculation'!$K$3:$M$12,3,1)</f>
        <v>787</v>
      </c>
      <c r="S82" s="3">
        <f>R82*I82*'Data for CO2 Calculation'!$B$17</f>
        <v>8363.8425000000007</v>
      </c>
    </row>
    <row r="83" spans="1:19" x14ac:dyDescent="0.2">
      <c r="A83" s="2" t="s">
        <v>99</v>
      </c>
      <c r="B83" s="13">
        <v>39788</v>
      </c>
      <c r="C83" s="2">
        <v>50001</v>
      </c>
      <c r="D83" s="2">
        <v>15</v>
      </c>
      <c r="E83" s="2">
        <v>11</v>
      </c>
      <c r="F83" s="2">
        <v>9</v>
      </c>
      <c r="G83" s="2">
        <v>11</v>
      </c>
      <c r="H83" s="2">
        <v>9</v>
      </c>
      <c r="I83" s="84">
        <f>(D83*'General Data'!$B$4)+(E83*'General Data'!$C$4)+(F83*'General Data'!$D$4)+(G83*'General Data'!$E$4)+(H83*'General Data'!$F$4)</f>
        <v>192.6</v>
      </c>
      <c r="J83" s="5">
        <f>VLOOKUP(I83,'Tarrif for Outgoing Transport'!$A$6:$G$15,Bremen!C83-49998,1)</f>
        <v>0.2</v>
      </c>
      <c r="K83" s="80">
        <f t="shared" si="2"/>
        <v>38.520000000000003</v>
      </c>
      <c r="L83" s="83">
        <f>VLOOKUP(I83,'Tarrif for Outgoing Transport'!$A$40:$G$49,C83-49998,TRUE)</f>
        <v>0.30199999999999999</v>
      </c>
      <c r="M83" s="4">
        <f t="shared" si="3"/>
        <v>58.165199999999999</v>
      </c>
      <c r="N83" s="81">
        <f>VLOOKUP(C83,'Transport Time'!$A$3:$C$7,3,0)</f>
        <v>1</v>
      </c>
      <c r="O83" s="81">
        <f>VLOOKUP(C83,'Transport Time'!$K$3:$M$12,3,0)</f>
        <v>2</v>
      </c>
      <c r="P83" s="81">
        <f>VLOOKUP(C83,'Data for CO2 Calculation'!$A$3:$C$7,3,0)</f>
        <v>40</v>
      </c>
      <c r="Q83" s="83">
        <f>I83*P83*'Data for CO2 Calculation'!$B$17</f>
        <v>419.86799999999999</v>
      </c>
      <c r="R83" s="2">
        <f>VLOOKUP(C83,'Data for CO2 Calculation'!$K$3:$M$12,3,1)</f>
        <v>787</v>
      </c>
      <c r="S83" s="3">
        <f>R83*I83*'Data for CO2 Calculation'!$B$17</f>
        <v>8260.9028999999991</v>
      </c>
    </row>
    <row r="84" spans="1:19" x14ac:dyDescent="0.2">
      <c r="A84" s="2" t="s">
        <v>100</v>
      </c>
      <c r="B84" s="13">
        <v>39792</v>
      </c>
      <c r="C84" s="2">
        <v>50001</v>
      </c>
      <c r="D84" s="2">
        <v>12</v>
      </c>
      <c r="E84" s="2">
        <v>11</v>
      </c>
      <c r="F84" s="2">
        <v>0</v>
      </c>
      <c r="G84" s="2">
        <v>11</v>
      </c>
      <c r="H84" s="2">
        <v>3</v>
      </c>
      <c r="I84" s="84">
        <f>(D84*'General Data'!$B$4)+(E84*'General Data'!$C$4)+(F84*'General Data'!$D$4)+(G84*'General Data'!$E$4)+(H84*'General Data'!$F$4)</f>
        <v>123.89999999999999</v>
      </c>
      <c r="J84" s="5">
        <f>VLOOKUP(I84,'Tarrif for Outgoing Transport'!$A$6:$G$15,Bremen!C84-49998,1)</f>
        <v>0.2</v>
      </c>
      <c r="K84" s="80">
        <f t="shared" si="2"/>
        <v>24.78</v>
      </c>
      <c r="L84" s="83">
        <f>VLOOKUP(I84,'Tarrif for Outgoing Transport'!$A$40:$G$49,C84-49998,TRUE)</f>
        <v>0.30199999999999999</v>
      </c>
      <c r="M84" s="4">
        <f t="shared" si="3"/>
        <v>37.4178</v>
      </c>
      <c r="N84" s="81">
        <f>VLOOKUP(C84,'Transport Time'!$A$3:$C$7,3,0)</f>
        <v>1</v>
      </c>
      <c r="O84" s="81">
        <f>VLOOKUP(C84,'Transport Time'!$K$3:$M$12,3,0)</f>
        <v>2</v>
      </c>
      <c r="P84" s="81">
        <f>VLOOKUP(C84,'Data for CO2 Calculation'!$A$3:$C$7,3,0)</f>
        <v>40</v>
      </c>
      <c r="Q84" s="83">
        <f>I84*P84*'Data for CO2 Calculation'!$B$17</f>
        <v>270.10199999999998</v>
      </c>
      <c r="R84" s="2">
        <f>VLOOKUP(C84,'Data for CO2 Calculation'!$K$3:$M$12,3,1)</f>
        <v>787</v>
      </c>
      <c r="S84" s="3">
        <f>R84*I84*'Data for CO2 Calculation'!$B$17</f>
        <v>5314.2568499999998</v>
      </c>
    </row>
    <row r="85" spans="1:19" x14ac:dyDescent="0.2">
      <c r="A85" s="2" t="s">
        <v>101</v>
      </c>
      <c r="B85" s="13">
        <v>39797</v>
      </c>
      <c r="C85" s="2">
        <v>50001</v>
      </c>
      <c r="D85" s="2">
        <v>12</v>
      </c>
      <c r="E85" s="2">
        <v>11</v>
      </c>
      <c r="F85" s="2">
        <v>9</v>
      </c>
      <c r="G85" s="2">
        <v>11</v>
      </c>
      <c r="H85" s="2">
        <v>12</v>
      </c>
      <c r="I85" s="84">
        <f>(D85*'General Data'!$B$4)+(E85*'General Data'!$C$4)+(F85*'General Data'!$D$4)+(G85*'General Data'!$E$4)+(H85*'General Data'!$F$4)</f>
        <v>199.5</v>
      </c>
      <c r="J85" s="5">
        <f>VLOOKUP(I85,'Tarrif for Outgoing Transport'!$A$6:$G$15,Bremen!C85-49998,1)</f>
        <v>0.2</v>
      </c>
      <c r="K85" s="80">
        <f t="shared" si="2"/>
        <v>39.900000000000006</v>
      </c>
      <c r="L85" s="83">
        <f>VLOOKUP(I85,'Tarrif for Outgoing Transport'!$A$40:$G$49,C85-49998,TRUE)</f>
        <v>0.30199999999999999</v>
      </c>
      <c r="M85" s="4">
        <f t="shared" si="3"/>
        <v>60.248999999999995</v>
      </c>
      <c r="N85" s="81">
        <f>VLOOKUP(C85,'Transport Time'!$A$3:$C$7,3,0)</f>
        <v>1</v>
      </c>
      <c r="O85" s="81">
        <f>VLOOKUP(C85,'Transport Time'!$K$3:$M$12,3,0)</f>
        <v>2</v>
      </c>
      <c r="P85" s="81">
        <f>VLOOKUP(C85,'Data for CO2 Calculation'!$A$3:$C$7,3,0)</f>
        <v>40</v>
      </c>
      <c r="Q85" s="83">
        <f>I85*P85*'Data for CO2 Calculation'!$B$17</f>
        <v>434.91</v>
      </c>
      <c r="R85" s="2">
        <f>VLOOKUP(C85,'Data for CO2 Calculation'!$K$3:$M$12,3,1)</f>
        <v>787</v>
      </c>
      <c r="S85" s="3">
        <f>R85*I85*'Data for CO2 Calculation'!$B$17</f>
        <v>8556.8542500000003</v>
      </c>
    </row>
    <row r="86" spans="1:19" x14ac:dyDescent="0.2">
      <c r="A86" s="2" t="s">
        <v>102</v>
      </c>
      <c r="B86" s="13">
        <v>39798</v>
      </c>
      <c r="C86" s="2">
        <v>50001</v>
      </c>
      <c r="D86" s="2">
        <v>12</v>
      </c>
      <c r="E86" s="2">
        <v>11</v>
      </c>
      <c r="F86" s="2">
        <v>10</v>
      </c>
      <c r="G86" s="2">
        <v>11</v>
      </c>
      <c r="H86" s="2">
        <v>21</v>
      </c>
      <c r="I86" s="84">
        <f>(D86*'General Data'!$B$4)+(E86*'General Data'!$C$4)+(F86*'General Data'!$D$4)+(G86*'General Data'!$E$4)+(H86*'General Data'!$F$4)</f>
        <v>244.7</v>
      </c>
      <c r="J86" s="5">
        <f>VLOOKUP(I86,'Tarrif for Outgoing Transport'!$A$6:$G$15,Bremen!C86-49998,1)</f>
        <v>0.2</v>
      </c>
      <c r="K86" s="80">
        <f t="shared" si="2"/>
        <v>48.94</v>
      </c>
      <c r="L86" s="83">
        <f>VLOOKUP(I86,'Tarrif for Outgoing Transport'!$A$40:$G$49,C86-49998,TRUE)</f>
        <v>0.30199999999999999</v>
      </c>
      <c r="M86" s="4">
        <f t="shared" si="3"/>
        <v>73.8994</v>
      </c>
      <c r="N86" s="81">
        <f>VLOOKUP(C86,'Transport Time'!$A$3:$C$7,3,0)</f>
        <v>1</v>
      </c>
      <c r="O86" s="81">
        <f>VLOOKUP(C86,'Transport Time'!$K$3:$M$12,3,0)</f>
        <v>2</v>
      </c>
      <c r="P86" s="81">
        <f>VLOOKUP(C86,'Data for CO2 Calculation'!$A$3:$C$7,3,0)</f>
        <v>40</v>
      </c>
      <c r="Q86" s="83">
        <f>I86*P86*'Data for CO2 Calculation'!$B$17</f>
        <v>533.44600000000003</v>
      </c>
      <c r="R86" s="2">
        <f>VLOOKUP(C86,'Data for CO2 Calculation'!$K$3:$M$12,3,1)</f>
        <v>787</v>
      </c>
      <c r="S86" s="3">
        <f>R86*I86*'Data for CO2 Calculation'!$B$17</f>
        <v>10495.55005</v>
      </c>
    </row>
    <row r="87" spans="1:19" x14ac:dyDescent="0.2">
      <c r="A87" s="2" t="s">
        <v>103</v>
      </c>
      <c r="B87" s="13">
        <v>39801</v>
      </c>
      <c r="C87" s="2">
        <v>50001</v>
      </c>
      <c r="D87" s="2">
        <v>8</v>
      </c>
      <c r="E87" s="2">
        <v>10</v>
      </c>
      <c r="F87" s="2">
        <v>15</v>
      </c>
      <c r="G87" s="2">
        <v>11</v>
      </c>
      <c r="H87" s="2">
        <v>0</v>
      </c>
      <c r="I87" s="84">
        <f>(D87*'General Data'!$B$4)+(E87*'General Data'!$C$4)+(F87*'General Data'!$D$4)+(G87*'General Data'!$E$4)+(H87*'General Data'!$F$4)</f>
        <v>153.60000000000002</v>
      </c>
      <c r="J87" s="5">
        <f>VLOOKUP(I87,'Tarrif for Outgoing Transport'!$A$6:$G$15,Bremen!C87-49998,1)</f>
        <v>0.2</v>
      </c>
      <c r="K87" s="80">
        <f t="shared" si="2"/>
        <v>30.720000000000006</v>
      </c>
      <c r="L87" s="83">
        <f>VLOOKUP(I87,'Tarrif for Outgoing Transport'!$A$40:$G$49,C87-49998,TRUE)</f>
        <v>0.30199999999999999</v>
      </c>
      <c r="M87" s="4">
        <f t="shared" si="3"/>
        <v>46.387200000000007</v>
      </c>
      <c r="N87" s="81">
        <f>VLOOKUP(C87,'Transport Time'!$A$3:$C$7,3,0)</f>
        <v>1</v>
      </c>
      <c r="O87" s="81">
        <f>VLOOKUP(C87,'Transport Time'!$K$3:$M$12,3,0)</f>
        <v>2</v>
      </c>
      <c r="P87" s="81">
        <f>VLOOKUP(C87,'Data for CO2 Calculation'!$A$3:$C$7,3,0)</f>
        <v>40</v>
      </c>
      <c r="Q87" s="83">
        <f>I87*P87*'Data for CO2 Calculation'!$B$17</f>
        <v>334.84800000000007</v>
      </c>
      <c r="R87" s="2">
        <f>VLOOKUP(C87,'Data for CO2 Calculation'!$K$3:$M$12,3,1)</f>
        <v>787</v>
      </c>
      <c r="S87" s="3">
        <f>R87*I87*'Data for CO2 Calculation'!$B$17</f>
        <v>6588.1344000000008</v>
      </c>
    </row>
    <row r="88" spans="1:19" x14ac:dyDescent="0.2">
      <c r="A88" s="2" t="s">
        <v>104</v>
      </c>
      <c r="B88" s="13">
        <v>39804</v>
      </c>
      <c r="C88" s="2">
        <v>50001</v>
      </c>
      <c r="D88" s="2">
        <v>8</v>
      </c>
      <c r="E88" s="2">
        <v>10</v>
      </c>
      <c r="F88" s="2">
        <v>15</v>
      </c>
      <c r="G88" s="2">
        <v>11</v>
      </c>
      <c r="H88" s="2">
        <v>9</v>
      </c>
      <c r="I88" s="84">
        <f>(D88*'General Data'!$B$4)+(E88*'General Data'!$C$4)+(F88*'General Data'!$D$4)+(G88*'General Data'!$E$4)+(H88*'General Data'!$F$4)</f>
        <v>195.00000000000003</v>
      </c>
      <c r="J88" s="5">
        <f>VLOOKUP(I88,'Tarrif for Outgoing Transport'!$A$6:$G$15,Bremen!C88-49998,1)</f>
        <v>0.2</v>
      </c>
      <c r="K88" s="80">
        <f t="shared" si="2"/>
        <v>39.000000000000007</v>
      </c>
      <c r="L88" s="83">
        <f>VLOOKUP(I88,'Tarrif for Outgoing Transport'!$A$40:$G$49,C88-49998,TRUE)</f>
        <v>0.30199999999999999</v>
      </c>
      <c r="M88" s="4">
        <f t="shared" si="3"/>
        <v>58.890000000000008</v>
      </c>
      <c r="N88" s="81">
        <f>VLOOKUP(C88,'Transport Time'!$A$3:$C$7,3,0)</f>
        <v>1</v>
      </c>
      <c r="O88" s="81">
        <f>VLOOKUP(C88,'Transport Time'!$K$3:$M$12,3,0)</f>
        <v>2</v>
      </c>
      <c r="P88" s="81">
        <f>VLOOKUP(C88,'Data for CO2 Calculation'!$A$3:$C$7,3,0)</f>
        <v>40</v>
      </c>
      <c r="Q88" s="83">
        <f>I88*P88*'Data for CO2 Calculation'!$B$17</f>
        <v>425.1</v>
      </c>
      <c r="R88" s="2">
        <f>VLOOKUP(C88,'Data for CO2 Calculation'!$K$3:$M$12,3,1)</f>
        <v>787</v>
      </c>
      <c r="S88" s="3">
        <f>R88*I88*'Data for CO2 Calculation'!$B$17</f>
        <v>8363.8425000000007</v>
      </c>
    </row>
    <row r="89" spans="1:19" x14ac:dyDescent="0.2">
      <c r="A89" s="2" t="s">
        <v>105</v>
      </c>
      <c r="B89" s="13">
        <v>39462</v>
      </c>
      <c r="C89" s="2">
        <v>50002</v>
      </c>
      <c r="D89" s="2">
        <v>8</v>
      </c>
      <c r="E89" s="2">
        <v>10</v>
      </c>
      <c r="F89" s="2">
        <v>15</v>
      </c>
      <c r="G89" s="2">
        <v>11</v>
      </c>
      <c r="H89" s="2">
        <v>9</v>
      </c>
      <c r="I89" s="84">
        <f>(D89*'General Data'!$B$4)+(E89*'General Data'!$C$4)+(F89*'General Data'!$D$4)+(G89*'General Data'!$E$4)+(H89*'General Data'!$F$4)</f>
        <v>195.00000000000003</v>
      </c>
      <c r="J89" s="5">
        <f>VLOOKUP(I89,'Tarrif for Outgoing Transport'!$A$6:$G$15,Bremen!C89-49998,1)</f>
        <v>0.24</v>
      </c>
      <c r="K89" s="80">
        <f t="shared" si="2"/>
        <v>46.800000000000004</v>
      </c>
      <c r="L89" s="83">
        <f>VLOOKUP(I89,'Tarrif for Outgoing Transport'!$A$40:$G$49,C89-49998,TRUE)</f>
        <v>0.30599999999999999</v>
      </c>
      <c r="M89" s="4">
        <f t="shared" si="3"/>
        <v>59.670000000000009</v>
      </c>
      <c r="N89" s="81">
        <f>VLOOKUP(C89,'Transport Time'!$A$3:$C$7,3,0)</f>
        <v>1</v>
      </c>
      <c r="O89" s="81">
        <f>VLOOKUP(C89,'Transport Time'!$K$3:$M$12,3,0)</f>
        <v>2</v>
      </c>
      <c r="P89" s="81">
        <f>VLOOKUP(C89,'Data for CO2 Calculation'!$A$3:$C$7,3,0)</f>
        <v>122</v>
      </c>
      <c r="Q89" s="83">
        <f>I89*P89*'Data for CO2 Calculation'!$B$17</f>
        <v>1296.5550000000003</v>
      </c>
      <c r="R89" s="2">
        <f>VLOOKUP(C89,'Data for CO2 Calculation'!$K$3:$M$12,3,1)</f>
        <v>901</v>
      </c>
      <c r="S89" s="3">
        <f>R89*I89*'Data for CO2 Calculation'!$B$17</f>
        <v>9575.3775000000023</v>
      </c>
    </row>
    <row r="90" spans="1:19" x14ac:dyDescent="0.2">
      <c r="A90" s="2" t="s">
        <v>106</v>
      </c>
      <c r="B90" s="13">
        <v>39471</v>
      </c>
      <c r="C90" s="2">
        <v>50002</v>
      </c>
      <c r="D90" s="2">
        <v>17</v>
      </c>
      <c r="E90" s="2">
        <v>10</v>
      </c>
      <c r="F90" s="2">
        <v>15</v>
      </c>
      <c r="G90" s="2">
        <v>5</v>
      </c>
      <c r="H90" s="2">
        <v>4</v>
      </c>
      <c r="I90" s="84">
        <f>(D90*'General Data'!$B$4)+(E90*'General Data'!$C$4)+(F90*'General Data'!$D$4)+(G90*'General Data'!$E$4)+(H90*'General Data'!$F$4)</f>
        <v>173.5</v>
      </c>
      <c r="J90" s="5">
        <f>VLOOKUP(I90,'Tarrif for Outgoing Transport'!$A$6:$G$15,Bremen!C90-49998,1)</f>
        <v>0.24</v>
      </c>
      <c r="K90" s="80">
        <f t="shared" si="2"/>
        <v>41.64</v>
      </c>
      <c r="L90" s="83">
        <f>VLOOKUP(I90,'Tarrif for Outgoing Transport'!$A$40:$G$49,C90-49998,TRUE)</f>
        <v>0.30599999999999999</v>
      </c>
      <c r="M90" s="4">
        <f t="shared" si="3"/>
        <v>53.091000000000001</v>
      </c>
      <c r="N90" s="81">
        <f>VLOOKUP(C90,'Transport Time'!$A$3:$C$7,3,0)</f>
        <v>1</v>
      </c>
      <c r="O90" s="81">
        <f>VLOOKUP(C90,'Transport Time'!$K$3:$M$12,3,0)</f>
        <v>2</v>
      </c>
      <c r="P90" s="81">
        <f>VLOOKUP(C90,'Data for CO2 Calculation'!$A$3:$C$7,3,0)</f>
        <v>122</v>
      </c>
      <c r="Q90" s="83">
        <f>I90*P90*'Data for CO2 Calculation'!$B$17</f>
        <v>1153.6015</v>
      </c>
      <c r="R90" s="2">
        <f>VLOOKUP(C90,'Data for CO2 Calculation'!$K$3:$M$12,3,1)</f>
        <v>901</v>
      </c>
      <c r="S90" s="3">
        <f>R90*I90*'Data for CO2 Calculation'!$B$17</f>
        <v>8519.6307500000003</v>
      </c>
    </row>
    <row r="91" spans="1:19" x14ac:dyDescent="0.2">
      <c r="A91" s="2" t="s">
        <v>107</v>
      </c>
      <c r="B91" s="13">
        <v>39475</v>
      </c>
      <c r="C91" s="2">
        <v>50002</v>
      </c>
      <c r="D91" s="2">
        <v>8</v>
      </c>
      <c r="E91" s="2">
        <v>8</v>
      </c>
      <c r="F91" s="2">
        <v>11</v>
      </c>
      <c r="G91" s="2">
        <v>13</v>
      </c>
      <c r="H91" s="2">
        <v>14</v>
      </c>
      <c r="I91" s="84">
        <f>(D91*'General Data'!$B$4)+(E91*'General Data'!$C$4)+(F91*'General Data'!$D$4)+(G91*'General Data'!$E$4)+(H91*'General Data'!$F$4)</f>
        <v>200.59999999999997</v>
      </c>
      <c r="J91" s="5">
        <f>VLOOKUP(I91,'Tarrif for Outgoing Transport'!$A$6:$G$15,Bremen!C91-49998,1)</f>
        <v>0.24</v>
      </c>
      <c r="K91" s="80">
        <f t="shared" si="2"/>
        <v>48.143999999999991</v>
      </c>
      <c r="L91" s="83">
        <f>VLOOKUP(I91,'Tarrif for Outgoing Transport'!$A$40:$G$49,C91-49998,TRUE)</f>
        <v>0.30599999999999999</v>
      </c>
      <c r="M91" s="4">
        <f t="shared" si="3"/>
        <v>61.383599999999987</v>
      </c>
      <c r="N91" s="81">
        <f>VLOOKUP(C91,'Transport Time'!$A$3:$C$7,3,0)</f>
        <v>1</v>
      </c>
      <c r="O91" s="81">
        <f>VLOOKUP(C91,'Transport Time'!$K$3:$M$12,3,0)</f>
        <v>2</v>
      </c>
      <c r="P91" s="81">
        <f>VLOOKUP(C91,'Data for CO2 Calculation'!$A$3:$C$7,3,0)</f>
        <v>122</v>
      </c>
      <c r="Q91" s="83">
        <f>I91*P91*'Data for CO2 Calculation'!$B$17</f>
        <v>1333.7893999999999</v>
      </c>
      <c r="R91" s="2">
        <f>VLOOKUP(C91,'Data for CO2 Calculation'!$K$3:$M$12,3,1)</f>
        <v>901</v>
      </c>
      <c r="S91" s="3">
        <f>R91*I91*'Data for CO2 Calculation'!$B$17</f>
        <v>9850.3626999999979</v>
      </c>
    </row>
    <row r="92" spans="1:19" x14ac:dyDescent="0.2">
      <c r="A92" s="2" t="s">
        <v>108</v>
      </c>
      <c r="B92" s="13">
        <v>39476</v>
      </c>
      <c r="C92" s="2">
        <v>50002</v>
      </c>
      <c r="D92" s="2">
        <v>8</v>
      </c>
      <c r="E92" s="2">
        <v>10</v>
      </c>
      <c r="F92" s="2">
        <v>15</v>
      </c>
      <c r="G92" s="2">
        <v>11</v>
      </c>
      <c r="H92" s="2">
        <v>9</v>
      </c>
      <c r="I92" s="84">
        <f>(D92*'General Data'!$B$4)+(E92*'General Data'!$C$4)+(F92*'General Data'!$D$4)+(G92*'General Data'!$E$4)+(H92*'General Data'!$F$4)</f>
        <v>195.00000000000003</v>
      </c>
      <c r="J92" s="5">
        <f>VLOOKUP(I92,'Tarrif for Outgoing Transport'!$A$6:$G$15,Bremen!C92-49998,1)</f>
        <v>0.24</v>
      </c>
      <c r="K92" s="80">
        <f t="shared" si="2"/>
        <v>46.800000000000004</v>
      </c>
      <c r="L92" s="83">
        <f>VLOOKUP(I92,'Tarrif for Outgoing Transport'!$A$40:$G$49,C92-49998,TRUE)</f>
        <v>0.30599999999999999</v>
      </c>
      <c r="M92" s="4">
        <f t="shared" si="3"/>
        <v>59.670000000000009</v>
      </c>
      <c r="N92" s="81">
        <f>VLOOKUP(C92,'Transport Time'!$A$3:$C$7,3,0)</f>
        <v>1</v>
      </c>
      <c r="O92" s="81">
        <f>VLOOKUP(C92,'Transport Time'!$K$3:$M$12,3,0)</f>
        <v>2</v>
      </c>
      <c r="P92" s="81">
        <f>VLOOKUP(C92,'Data for CO2 Calculation'!$A$3:$C$7,3,0)</f>
        <v>122</v>
      </c>
      <c r="Q92" s="83">
        <f>I92*P92*'Data for CO2 Calculation'!$B$17</f>
        <v>1296.5550000000003</v>
      </c>
      <c r="R92" s="2">
        <f>VLOOKUP(C92,'Data for CO2 Calculation'!$K$3:$M$12,3,1)</f>
        <v>901</v>
      </c>
      <c r="S92" s="3">
        <f>R92*I92*'Data for CO2 Calculation'!$B$17</f>
        <v>9575.3775000000023</v>
      </c>
    </row>
    <row r="93" spans="1:19" x14ac:dyDescent="0.2">
      <c r="A93" s="2" t="s">
        <v>109</v>
      </c>
      <c r="B93" s="13">
        <v>39483</v>
      </c>
      <c r="C93" s="2">
        <v>50002</v>
      </c>
      <c r="D93" s="2">
        <v>8</v>
      </c>
      <c r="E93" s="2">
        <v>10</v>
      </c>
      <c r="F93" s="2">
        <v>15</v>
      </c>
      <c r="G93" s="2">
        <v>11</v>
      </c>
      <c r="H93" s="2">
        <v>9</v>
      </c>
      <c r="I93" s="84">
        <f>(D93*'General Data'!$B$4)+(E93*'General Data'!$C$4)+(F93*'General Data'!$D$4)+(G93*'General Data'!$E$4)+(H93*'General Data'!$F$4)</f>
        <v>195.00000000000003</v>
      </c>
      <c r="J93" s="5">
        <f>VLOOKUP(I93,'Tarrif for Outgoing Transport'!$A$6:$G$15,Bremen!C93-49998,1)</f>
        <v>0.24</v>
      </c>
      <c r="K93" s="80">
        <f t="shared" si="2"/>
        <v>46.800000000000004</v>
      </c>
      <c r="L93" s="83">
        <f>VLOOKUP(I93,'Tarrif for Outgoing Transport'!$A$40:$G$49,C93-49998,TRUE)</f>
        <v>0.30599999999999999</v>
      </c>
      <c r="M93" s="4">
        <f t="shared" si="3"/>
        <v>59.670000000000009</v>
      </c>
      <c r="N93" s="81">
        <f>VLOOKUP(C93,'Transport Time'!$A$3:$C$7,3,0)</f>
        <v>1</v>
      </c>
      <c r="O93" s="81">
        <f>VLOOKUP(C93,'Transport Time'!$K$3:$M$12,3,0)</f>
        <v>2</v>
      </c>
      <c r="P93" s="81">
        <f>VLOOKUP(C93,'Data for CO2 Calculation'!$A$3:$C$7,3,0)</f>
        <v>122</v>
      </c>
      <c r="Q93" s="83">
        <f>I93*P93*'Data for CO2 Calculation'!$B$17</f>
        <v>1296.5550000000003</v>
      </c>
      <c r="R93" s="2">
        <f>VLOOKUP(C93,'Data for CO2 Calculation'!$K$3:$M$12,3,1)</f>
        <v>901</v>
      </c>
      <c r="S93" s="3">
        <f>R93*I93*'Data for CO2 Calculation'!$B$17</f>
        <v>9575.3775000000023</v>
      </c>
    </row>
    <row r="94" spans="1:19" x14ac:dyDescent="0.2">
      <c r="A94" s="2" t="s">
        <v>110</v>
      </c>
      <c r="B94" s="13">
        <v>39484</v>
      </c>
      <c r="C94" s="2">
        <v>50002</v>
      </c>
      <c r="D94" s="2">
        <v>8</v>
      </c>
      <c r="E94" s="2">
        <v>10</v>
      </c>
      <c r="F94" s="2">
        <v>15</v>
      </c>
      <c r="G94" s="2">
        <v>11</v>
      </c>
      <c r="H94" s="2">
        <v>9</v>
      </c>
      <c r="I94" s="84">
        <f>(D94*'General Data'!$B$4)+(E94*'General Data'!$C$4)+(F94*'General Data'!$D$4)+(G94*'General Data'!$E$4)+(H94*'General Data'!$F$4)</f>
        <v>195.00000000000003</v>
      </c>
      <c r="J94" s="5">
        <f>VLOOKUP(I94,'Tarrif for Outgoing Transport'!$A$6:$G$15,Bremen!C94-49998,1)</f>
        <v>0.24</v>
      </c>
      <c r="K94" s="80">
        <f t="shared" si="2"/>
        <v>46.800000000000004</v>
      </c>
      <c r="L94" s="83">
        <f>VLOOKUP(I94,'Tarrif for Outgoing Transport'!$A$40:$G$49,C94-49998,TRUE)</f>
        <v>0.30599999999999999</v>
      </c>
      <c r="M94" s="4">
        <f t="shared" si="3"/>
        <v>59.670000000000009</v>
      </c>
      <c r="N94" s="81">
        <f>VLOOKUP(C94,'Transport Time'!$A$3:$C$7,3,0)</f>
        <v>1</v>
      </c>
      <c r="O94" s="81">
        <f>VLOOKUP(C94,'Transport Time'!$K$3:$M$12,3,0)</f>
        <v>2</v>
      </c>
      <c r="P94" s="81">
        <f>VLOOKUP(C94,'Data for CO2 Calculation'!$A$3:$C$7,3,0)</f>
        <v>122</v>
      </c>
      <c r="Q94" s="83">
        <f>I94*P94*'Data for CO2 Calculation'!$B$17</f>
        <v>1296.5550000000003</v>
      </c>
      <c r="R94" s="2">
        <f>VLOOKUP(C94,'Data for CO2 Calculation'!$K$3:$M$12,3,1)</f>
        <v>901</v>
      </c>
      <c r="S94" s="3">
        <f>R94*I94*'Data for CO2 Calculation'!$B$17</f>
        <v>9575.3775000000023</v>
      </c>
    </row>
    <row r="95" spans="1:19" x14ac:dyDescent="0.2">
      <c r="A95" s="2" t="s">
        <v>111</v>
      </c>
      <c r="B95" s="13">
        <v>39486</v>
      </c>
      <c r="C95" s="2">
        <v>50002</v>
      </c>
      <c r="D95" s="2">
        <v>15</v>
      </c>
      <c r="E95" s="2">
        <v>10</v>
      </c>
      <c r="F95" s="2">
        <v>15</v>
      </c>
      <c r="G95" s="2">
        <v>11</v>
      </c>
      <c r="H95" s="2">
        <v>9</v>
      </c>
      <c r="I95" s="84">
        <f>(D95*'General Data'!$B$4)+(E95*'General Data'!$C$4)+(F95*'General Data'!$D$4)+(G95*'General Data'!$E$4)+(H95*'General Data'!$F$4)</f>
        <v>211.1</v>
      </c>
      <c r="J95" s="5">
        <f>VLOOKUP(I95,'Tarrif for Outgoing Transport'!$A$6:$G$15,Bremen!C95-49998,1)</f>
        <v>0.24</v>
      </c>
      <c r="K95" s="80">
        <f t="shared" si="2"/>
        <v>50.663999999999994</v>
      </c>
      <c r="L95" s="83">
        <f>VLOOKUP(I95,'Tarrif for Outgoing Transport'!$A$40:$G$49,C95-49998,TRUE)</f>
        <v>0.30599999999999999</v>
      </c>
      <c r="M95" s="4">
        <f t="shared" si="3"/>
        <v>64.596599999999995</v>
      </c>
      <c r="N95" s="81">
        <f>VLOOKUP(C95,'Transport Time'!$A$3:$C$7,3,0)</f>
        <v>1</v>
      </c>
      <c r="O95" s="81">
        <f>VLOOKUP(C95,'Transport Time'!$K$3:$M$12,3,0)</f>
        <v>2</v>
      </c>
      <c r="P95" s="81">
        <f>VLOOKUP(C95,'Data for CO2 Calculation'!$A$3:$C$7,3,0)</f>
        <v>122</v>
      </c>
      <c r="Q95" s="83">
        <f>I95*P95*'Data for CO2 Calculation'!$B$17</f>
        <v>1403.6039000000001</v>
      </c>
      <c r="R95" s="2">
        <f>VLOOKUP(C95,'Data for CO2 Calculation'!$K$3:$M$12,3,1)</f>
        <v>901</v>
      </c>
      <c r="S95" s="3">
        <f>R95*I95*'Data for CO2 Calculation'!$B$17</f>
        <v>10365.95995</v>
      </c>
    </row>
    <row r="96" spans="1:19" x14ac:dyDescent="0.2">
      <c r="A96" s="2" t="s">
        <v>112</v>
      </c>
      <c r="B96" s="13">
        <v>39502</v>
      </c>
      <c r="C96" s="2">
        <v>50002</v>
      </c>
      <c r="D96" s="2">
        <v>8</v>
      </c>
      <c r="E96" s="2">
        <v>10</v>
      </c>
      <c r="F96" s="2">
        <v>15</v>
      </c>
      <c r="G96" s="2">
        <v>11</v>
      </c>
      <c r="H96" s="2">
        <v>9</v>
      </c>
      <c r="I96" s="84">
        <f>(D96*'General Data'!$B$4)+(E96*'General Data'!$C$4)+(F96*'General Data'!$D$4)+(G96*'General Data'!$E$4)+(H96*'General Data'!$F$4)</f>
        <v>195.00000000000003</v>
      </c>
      <c r="J96" s="5">
        <f>VLOOKUP(I96,'Tarrif for Outgoing Transport'!$A$6:$G$15,Bremen!C96-49998,1)</f>
        <v>0.24</v>
      </c>
      <c r="K96" s="80">
        <f t="shared" si="2"/>
        <v>46.800000000000004</v>
      </c>
      <c r="L96" s="83">
        <f>VLOOKUP(I96,'Tarrif for Outgoing Transport'!$A$40:$G$49,C96-49998,TRUE)</f>
        <v>0.30599999999999999</v>
      </c>
      <c r="M96" s="4">
        <f t="shared" si="3"/>
        <v>59.670000000000009</v>
      </c>
      <c r="N96" s="81">
        <f>VLOOKUP(C96,'Transport Time'!$A$3:$C$7,3,0)</f>
        <v>1</v>
      </c>
      <c r="O96" s="81">
        <f>VLOOKUP(C96,'Transport Time'!$K$3:$M$12,3,0)</f>
        <v>2</v>
      </c>
      <c r="P96" s="81">
        <f>VLOOKUP(C96,'Data for CO2 Calculation'!$A$3:$C$7,3,0)</f>
        <v>122</v>
      </c>
      <c r="Q96" s="83">
        <f>I96*P96*'Data for CO2 Calculation'!$B$17</f>
        <v>1296.5550000000003</v>
      </c>
      <c r="R96" s="2">
        <f>VLOOKUP(C96,'Data for CO2 Calculation'!$K$3:$M$12,3,1)</f>
        <v>901</v>
      </c>
      <c r="S96" s="3">
        <f>R96*I96*'Data for CO2 Calculation'!$B$17</f>
        <v>9575.3775000000023</v>
      </c>
    </row>
    <row r="97" spans="1:19" x14ac:dyDescent="0.2">
      <c r="A97" s="2" t="s">
        <v>113</v>
      </c>
      <c r="B97" s="13">
        <v>39504</v>
      </c>
      <c r="C97" s="2">
        <v>50002</v>
      </c>
      <c r="D97" s="2">
        <v>8</v>
      </c>
      <c r="E97" s="2">
        <v>10</v>
      </c>
      <c r="F97" s="2">
        <v>15</v>
      </c>
      <c r="G97" s="2">
        <v>11</v>
      </c>
      <c r="H97" s="2">
        <v>9</v>
      </c>
      <c r="I97" s="84">
        <f>(D97*'General Data'!$B$4)+(E97*'General Data'!$C$4)+(F97*'General Data'!$D$4)+(G97*'General Data'!$E$4)+(H97*'General Data'!$F$4)</f>
        <v>195.00000000000003</v>
      </c>
      <c r="J97" s="5">
        <f>VLOOKUP(I97,'Tarrif for Outgoing Transport'!$A$6:$G$15,Bremen!C97-49998,1)</f>
        <v>0.24</v>
      </c>
      <c r="K97" s="80">
        <f t="shared" si="2"/>
        <v>46.800000000000004</v>
      </c>
      <c r="L97" s="83">
        <f>VLOOKUP(I97,'Tarrif for Outgoing Transport'!$A$40:$G$49,C97-49998,TRUE)</f>
        <v>0.30599999999999999</v>
      </c>
      <c r="M97" s="4">
        <f t="shared" si="3"/>
        <v>59.670000000000009</v>
      </c>
      <c r="N97" s="81">
        <f>VLOOKUP(C97,'Transport Time'!$A$3:$C$7,3,0)</f>
        <v>1</v>
      </c>
      <c r="O97" s="81">
        <f>VLOOKUP(C97,'Transport Time'!$K$3:$M$12,3,0)</f>
        <v>2</v>
      </c>
      <c r="P97" s="81">
        <f>VLOOKUP(C97,'Data for CO2 Calculation'!$A$3:$C$7,3,0)</f>
        <v>122</v>
      </c>
      <c r="Q97" s="83">
        <f>I97*P97*'Data for CO2 Calculation'!$B$17</f>
        <v>1296.5550000000003</v>
      </c>
      <c r="R97" s="2">
        <f>VLOOKUP(C97,'Data for CO2 Calculation'!$K$3:$M$12,3,1)</f>
        <v>901</v>
      </c>
      <c r="S97" s="3">
        <f>R97*I97*'Data for CO2 Calculation'!$B$17</f>
        <v>9575.3775000000023</v>
      </c>
    </row>
    <row r="98" spans="1:19" x14ac:dyDescent="0.2">
      <c r="A98" s="2" t="s">
        <v>114</v>
      </c>
      <c r="B98" s="13">
        <v>39505</v>
      </c>
      <c r="C98" s="2">
        <v>50002</v>
      </c>
      <c r="D98" s="2">
        <v>8</v>
      </c>
      <c r="E98" s="2">
        <v>10</v>
      </c>
      <c r="F98" s="2">
        <v>15</v>
      </c>
      <c r="G98" s="2">
        <v>11</v>
      </c>
      <c r="H98" s="2">
        <v>9</v>
      </c>
      <c r="I98" s="84">
        <f>(D98*'General Data'!$B$4)+(E98*'General Data'!$C$4)+(F98*'General Data'!$D$4)+(G98*'General Data'!$E$4)+(H98*'General Data'!$F$4)</f>
        <v>195.00000000000003</v>
      </c>
      <c r="J98" s="5">
        <f>VLOOKUP(I98,'Tarrif for Outgoing Transport'!$A$6:$G$15,Bremen!C98-49998,1)</f>
        <v>0.24</v>
      </c>
      <c r="K98" s="80">
        <f t="shared" si="2"/>
        <v>46.800000000000004</v>
      </c>
      <c r="L98" s="83">
        <f>VLOOKUP(I98,'Tarrif for Outgoing Transport'!$A$40:$G$49,C98-49998,TRUE)</f>
        <v>0.30599999999999999</v>
      </c>
      <c r="M98" s="4">
        <f t="shared" si="3"/>
        <v>59.670000000000009</v>
      </c>
      <c r="N98" s="81">
        <f>VLOOKUP(C98,'Transport Time'!$A$3:$C$7,3,0)</f>
        <v>1</v>
      </c>
      <c r="O98" s="81">
        <f>VLOOKUP(C98,'Transport Time'!$K$3:$M$12,3,0)</f>
        <v>2</v>
      </c>
      <c r="P98" s="81">
        <f>VLOOKUP(C98,'Data for CO2 Calculation'!$A$3:$C$7,3,0)</f>
        <v>122</v>
      </c>
      <c r="Q98" s="83">
        <f>I98*P98*'Data for CO2 Calculation'!$B$17</f>
        <v>1296.5550000000003</v>
      </c>
      <c r="R98" s="2">
        <f>VLOOKUP(C98,'Data for CO2 Calculation'!$K$3:$M$12,3,1)</f>
        <v>901</v>
      </c>
      <c r="S98" s="3">
        <f>R98*I98*'Data for CO2 Calculation'!$B$17</f>
        <v>9575.3775000000023</v>
      </c>
    </row>
    <row r="99" spans="1:19" x14ac:dyDescent="0.2">
      <c r="A99" s="2" t="s">
        <v>115</v>
      </c>
      <c r="B99" s="13">
        <v>39507</v>
      </c>
      <c r="C99" s="2">
        <v>50002</v>
      </c>
      <c r="D99" s="2">
        <v>8</v>
      </c>
      <c r="E99" s="2">
        <v>10</v>
      </c>
      <c r="F99" s="2">
        <v>15</v>
      </c>
      <c r="G99" s="2">
        <v>11</v>
      </c>
      <c r="H99" s="2">
        <v>9</v>
      </c>
      <c r="I99" s="84">
        <f>(D99*'General Data'!$B$4)+(E99*'General Data'!$C$4)+(F99*'General Data'!$D$4)+(G99*'General Data'!$E$4)+(H99*'General Data'!$F$4)</f>
        <v>195.00000000000003</v>
      </c>
      <c r="J99" s="5">
        <f>VLOOKUP(I99,'Tarrif for Outgoing Transport'!$A$6:$G$15,Bremen!C99-49998,1)</f>
        <v>0.24</v>
      </c>
      <c r="K99" s="80">
        <f t="shared" si="2"/>
        <v>46.800000000000004</v>
      </c>
      <c r="L99" s="83">
        <f>VLOOKUP(I99,'Tarrif for Outgoing Transport'!$A$40:$G$49,C99-49998,TRUE)</f>
        <v>0.30599999999999999</v>
      </c>
      <c r="M99" s="4">
        <f t="shared" si="3"/>
        <v>59.670000000000009</v>
      </c>
      <c r="N99" s="81">
        <f>VLOOKUP(C99,'Transport Time'!$A$3:$C$7,3,0)</f>
        <v>1</v>
      </c>
      <c r="O99" s="81">
        <f>VLOOKUP(C99,'Transport Time'!$K$3:$M$12,3,0)</f>
        <v>2</v>
      </c>
      <c r="P99" s="81">
        <f>VLOOKUP(C99,'Data for CO2 Calculation'!$A$3:$C$7,3,0)</f>
        <v>122</v>
      </c>
      <c r="Q99" s="83">
        <f>I99*P99*'Data for CO2 Calculation'!$B$17</f>
        <v>1296.5550000000003</v>
      </c>
      <c r="R99" s="2">
        <f>VLOOKUP(C99,'Data for CO2 Calculation'!$K$3:$M$12,3,1)</f>
        <v>901</v>
      </c>
      <c r="S99" s="3">
        <f>R99*I99*'Data for CO2 Calculation'!$B$17</f>
        <v>9575.3775000000023</v>
      </c>
    </row>
    <row r="100" spans="1:19" x14ac:dyDescent="0.2">
      <c r="A100" s="2" t="s">
        <v>116</v>
      </c>
      <c r="B100" s="13">
        <v>39508</v>
      </c>
      <c r="C100" s="2">
        <v>50002</v>
      </c>
      <c r="D100" s="2">
        <v>8</v>
      </c>
      <c r="E100" s="2">
        <v>10</v>
      </c>
      <c r="F100" s="2">
        <v>22</v>
      </c>
      <c r="G100" s="2">
        <v>11</v>
      </c>
      <c r="H100" s="2">
        <v>9</v>
      </c>
      <c r="I100" s="84">
        <f>(D100*'General Data'!$B$4)+(E100*'General Data'!$C$4)+(F100*'General Data'!$D$4)+(G100*'General Data'!$E$4)+(H100*'General Data'!$F$4)</f>
        <v>221.6</v>
      </c>
      <c r="J100" s="5">
        <f>VLOOKUP(I100,'Tarrif for Outgoing Transport'!$A$6:$G$15,Bremen!C100-49998,1)</f>
        <v>0.24</v>
      </c>
      <c r="K100" s="80">
        <f t="shared" si="2"/>
        <v>53.183999999999997</v>
      </c>
      <c r="L100" s="83">
        <f>VLOOKUP(I100,'Tarrif for Outgoing Transport'!$A$40:$G$49,C100-49998,TRUE)</f>
        <v>0.30599999999999999</v>
      </c>
      <c r="M100" s="4">
        <f t="shared" si="3"/>
        <v>67.809600000000003</v>
      </c>
      <c r="N100" s="81">
        <f>VLOOKUP(C100,'Transport Time'!$A$3:$C$7,3,0)</f>
        <v>1</v>
      </c>
      <c r="O100" s="81">
        <f>VLOOKUP(C100,'Transport Time'!$K$3:$M$12,3,0)</f>
        <v>2</v>
      </c>
      <c r="P100" s="81">
        <f>VLOOKUP(C100,'Data for CO2 Calculation'!$A$3:$C$7,3,0)</f>
        <v>122</v>
      </c>
      <c r="Q100" s="83">
        <f>I100*P100*'Data for CO2 Calculation'!$B$17</f>
        <v>1473.4184</v>
      </c>
      <c r="R100" s="2">
        <f>VLOOKUP(C100,'Data for CO2 Calculation'!$K$3:$M$12,3,1)</f>
        <v>901</v>
      </c>
      <c r="S100" s="3">
        <f>R100*I100*'Data for CO2 Calculation'!$B$17</f>
        <v>10881.557200000001</v>
      </c>
    </row>
    <row r="101" spans="1:19" x14ac:dyDescent="0.2">
      <c r="A101" s="2" t="s">
        <v>117</v>
      </c>
      <c r="B101" s="13">
        <v>39509</v>
      </c>
      <c r="C101" s="2">
        <v>50002</v>
      </c>
      <c r="D101" s="2">
        <v>8</v>
      </c>
      <c r="E101" s="2">
        <v>9</v>
      </c>
      <c r="F101" s="2">
        <v>0</v>
      </c>
      <c r="G101" s="2">
        <v>15</v>
      </c>
      <c r="H101" s="2">
        <v>11</v>
      </c>
      <c r="I101" s="84">
        <f>(D101*'General Data'!$B$4)+(E101*'General Data'!$C$4)+(F101*'General Data'!$D$4)+(G101*'General Data'!$E$4)+(H101*'General Data'!$F$4)</f>
        <v>155.69999999999999</v>
      </c>
      <c r="J101" s="5">
        <f>VLOOKUP(I101,'Tarrif for Outgoing Transport'!$A$6:$G$15,Bremen!C101-49998,1)</f>
        <v>0.24</v>
      </c>
      <c r="K101" s="80">
        <f t="shared" si="2"/>
        <v>37.367999999999995</v>
      </c>
      <c r="L101" s="83">
        <f>VLOOKUP(I101,'Tarrif for Outgoing Transport'!$A$40:$G$49,C101-49998,TRUE)</f>
        <v>0.30599999999999999</v>
      </c>
      <c r="M101" s="4">
        <f t="shared" si="3"/>
        <v>47.644199999999998</v>
      </c>
      <c r="N101" s="81">
        <f>VLOOKUP(C101,'Transport Time'!$A$3:$C$7,3,0)</f>
        <v>1</v>
      </c>
      <c r="O101" s="81">
        <f>VLOOKUP(C101,'Transport Time'!$K$3:$M$12,3,0)</f>
        <v>2</v>
      </c>
      <c r="P101" s="81">
        <f>VLOOKUP(C101,'Data for CO2 Calculation'!$A$3:$C$7,3,0)</f>
        <v>122</v>
      </c>
      <c r="Q101" s="83">
        <f>I101*P101*'Data for CO2 Calculation'!$B$17</f>
        <v>1035.2492999999999</v>
      </c>
      <c r="R101" s="2">
        <f>VLOOKUP(C101,'Data for CO2 Calculation'!$K$3:$M$12,3,1)</f>
        <v>901</v>
      </c>
      <c r="S101" s="3">
        <f>R101*I101*'Data for CO2 Calculation'!$B$17</f>
        <v>7645.5706499999987</v>
      </c>
    </row>
    <row r="102" spans="1:19" x14ac:dyDescent="0.2">
      <c r="A102" s="2" t="s">
        <v>118</v>
      </c>
      <c r="B102" s="13">
        <v>39510</v>
      </c>
      <c r="C102" s="2">
        <v>50002</v>
      </c>
      <c r="D102" s="2">
        <v>8</v>
      </c>
      <c r="E102" s="2">
        <v>10</v>
      </c>
      <c r="F102" s="2">
        <v>15</v>
      </c>
      <c r="G102" s="2">
        <v>11</v>
      </c>
      <c r="H102" s="2">
        <v>9</v>
      </c>
      <c r="I102" s="84">
        <f>(D102*'General Data'!$B$4)+(E102*'General Data'!$C$4)+(F102*'General Data'!$D$4)+(G102*'General Data'!$E$4)+(H102*'General Data'!$F$4)</f>
        <v>195.00000000000003</v>
      </c>
      <c r="J102" s="5">
        <f>VLOOKUP(I102,'Tarrif for Outgoing Transport'!$A$6:$G$15,Bremen!C102-49998,1)</f>
        <v>0.24</v>
      </c>
      <c r="K102" s="80">
        <f t="shared" si="2"/>
        <v>46.800000000000004</v>
      </c>
      <c r="L102" s="83">
        <f>VLOOKUP(I102,'Tarrif for Outgoing Transport'!$A$40:$G$49,C102-49998,TRUE)</f>
        <v>0.30599999999999999</v>
      </c>
      <c r="M102" s="4">
        <f t="shared" si="3"/>
        <v>59.670000000000009</v>
      </c>
      <c r="N102" s="81">
        <f>VLOOKUP(C102,'Transport Time'!$A$3:$C$7,3,0)</f>
        <v>1</v>
      </c>
      <c r="O102" s="81">
        <f>VLOOKUP(C102,'Transport Time'!$K$3:$M$12,3,0)</f>
        <v>2</v>
      </c>
      <c r="P102" s="81">
        <f>VLOOKUP(C102,'Data for CO2 Calculation'!$A$3:$C$7,3,0)</f>
        <v>122</v>
      </c>
      <c r="Q102" s="83">
        <f>I102*P102*'Data for CO2 Calculation'!$B$17</f>
        <v>1296.5550000000003</v>
      </c>
      <c r="R102" s="2">
        <f>VLOOKUP(C102,'Data for CO2 Calculation'!$K$3:$M$12,3,1)</f>
        <v>901</v>
      </c>
      <c r="S102" s="3">
        <f>R102*I102*'Data for CO2 Calculation'!$B$17</f>
        <v>9575.3775000000023</v>
      </c>
    </row>
    <row r="103" spans="1:19" x14ac:dyDescent="0.2">
      <c r="A103" s="2" t="s">
        <v>119</v>
      </c>
      <c r="B103" s="13">
        <v>39511</v>
      </c>
      <c r="C103" s="2">
        <v>50002</v>
      </c>
      <c r="D103" s="2">
        <v>8</v>
      </c>
      <c r="E103" s="2">
        <v>10</v>
      </c>
      <c r="F103" s="2">
        <v>17</v>
      </c>
      <c r="G103" s="2">
        <v>11</v>
      </c>
      <c r="H103" s="2">
        <v>9</v>
      </c>
      <c r="I103" s="84">
        <f>(D103*'General Data'!$B$4)+(E103*'General Data'!$C$4)+(F103*'General Data'!$D$4)+(G103*'General Data'!$E$4)+(H103*'General Data'!$F$4)</f>
        <v>202.6</v>
      </c>
      <c r="J103" s="5">
        <f>VLOOKUP(I103,'Tarrif for Outgoing Transport'!$A$6:$G$15,Bremen!C103-49998,1)</f>
        <v>0.24</v>
      </c>
      <c r="K103" s="80">
        <f t="shared" si="2"/>
        <v>48.623999999999995</v>
      </c>
      <c r="L103" s="83">
        <f>VLOOKUP(I103,'Tarrif for Outgoing Transport'!$A$40:$G$49,C103-49998,TRUE)</f>
        <v>0.30599999999999999</v>
      </c>
      <c r="M103" s="4">
        <f t="shared" si="3"/>
        <v>61.995599999999996</v>
      </c>
      <c r="N103" s="81">
        <f>VLOOKUP(C103,'Transport Time'!$A$3:$C$7,3,0)</f>
        <v>1</v>
      </c>
      <c r="O103" s="81">
        <f>VLOOKUP(C103,'Transport Time'!$K$3:$M$12,3,0)</f>
        <v>2</v>
      </c>
      <c r="P103" s="81">
        <f>VLOOKUP(C103,'Data for CO2 Calculation'!$A$3:$C$7,3,0)</f>
        <v>122</v>
      </c>
      <c r="Q103" s="83">
        <f>I103*P103*'Data for CO2 Calculation'!$B$17</f>
        <v>1347.0874000000001</v>
      </c>
      <c r="R103" s="2">
        <f>VLOOKUP(C103,'Data for CO2 Calculation'!$K$3:$M$12,3,1)</f>
        <v>901</v>
      </c>
      <c r="S103" s="3">
        <f>R103*I103*'Data for CO2 Calculation'!$B$17</f>
        <v>9948.5717000000004</v>
      </c>
    </row>
    <row r="104" spans="1:19" x14ac:dyDescent="0.2">
      <c r="A104" s="2" t="s">
        <v>120</v>
      </c>
      <c r="B104" s="13">
        <v>39514</v>
      </c>
      <c r="C104" s="2">
        <v>50002</v>
      </c>
      <c r="D104" s="2">
        <v>9</v>
      </c>
      <c r="E104" s="2">
        <v>10</v>
      </c>
      <c r="F104" s="2">
        <v>8</v>
      </c>
      <c r="G104" s="2">
        <v>10</v>
      </c>
      <c r="H104" s="2">
        <v>9</v>
      </c>
      <c r="I104" s="84">
        <f>(D104*'General Data'!$B$4)+(E104*'General Data'!$C$4)+(F104*'General Data'!$D$4)+(G104*'General Data'!$E$4)+(H104*'General Data'!$F$4)</f>
        <v>167.5</v>
      </c>
      <c r="J104" s="5">
        <f>VLOOKUP(I104,'Tarrif for Outgoing Transport'!$A$6:$G$15,Bremen!C104-49998,1)</f>
        <v>0.24</v>
      </c>
      <c r="K104" s="80">
        <f t="shared" si="2"/>
        <v>40.199999999999996</v>
      </c>
      <c r="L104" s="83">
        <f>VLOOKUP(I104,'Tarrif for Outgoing Transport'!$A$40:$G$49,C104-49998,TRUE)</f>
        <v>0.30599999999999999</v>
      </c>
      <c r="M104" s="4">
        <f t="shared" si="3"/>
        <v>51.255000000000003</v>
      </c>
      <c r="N104" s="81">
        <f>VLOOKUP(C104,'Transport Time'!$A$3:$C$7,3,0)</f>
        <v>1</v>
      </c>
      <c r="O104" s="81">
        <f>VLOOKUP(C104,'Transport Time'!$K$3:$M$12,3,0)</f>
        <v>2</v>
      </c>
      <c r="P104" s="81">
        <f>VLOOKUP(C104,'Data for CO2 Calculation'!$A$3:$C$7,3,0)</f>
        <v>122</v>
      </c>
      <c r="Q104" s="83">
        <f>I104*P104*'Data for CO2 Calculation'!$B$17</f>
        <v>1113.7075</v>
      </c>
      <c r="R104" s="2">
        <f>VLOOKUP(C104,'Data for CO2 Calculation'!$K$3:$M$12,3,1)</f>
        <v>901</v>
      </c>
      <c r="S104" s="3">
        <f>R104*I104*'Data for CO2 Calculation'!$B$17</f>
        <v>8225.0037499999999</v>
      </c>
    </row>
    <row r="105" spans="1:19" x14ac:dyDescent="0.2">
      <c r="A105" s="2" t="s">
        <v>121</v>
      </c>
      <c r="B105" s="13">
        <v>39516</v>
      </c>
      <c r="C105" s="2">
        <v>50002</v>
      </c>
      <c r="D105" s="2">
        <v>8</v>
      </c>
      <c r="E105" s="2">
        <v>10</v>
      </c>
      <c r="F105" s="2">
        <v>15</v>
      </c>
      <c r="G105" s="2">
        <v>11</v>
      </c>
      <c r="H105" s="2">
        <v>9</v>
      </c>
      <c r="I105" s="84">
        <f>(D105*'General Data'!$B$4)+(E105*'General Data'!$C$4)+(F105*'General Data'!$D$4)+(G105*'General Data'!$E$4)+(H105*'General Data'!$F$4)</f>
        <v>195.00000000000003</v>
      </c>
      <c r="J105" s="5">
        <f>VLOOKUP(I105,'Tarrif for Outgoing Transport'!$A$6:$G$15,Bremen!C105-49998,1)</f>
        <v>0.24</v>
      </c>
      <c r="K105" s="80">
        <f t="shared" si="2"/>
        <v>46.800000000000004</v>
      </c>
      <c r="L105" s="83">
        <f>VLOOKUP(I105,'Tarrif for Outgoing Transport'!$A$40:$G$49,C105-49998,TRUE)</f>
        <v>0.30599999999999999</v>
      </c>
      <c r="M105" s="4">
        <f t="shared" si="3"/>
        <v>59.670000000000009</v>
      </c>
      <c r="N105" s="81">
        <f>VLOOKUP(C105,'Transport Time'!$A$3:$C$7,3,0)</f>
        <v>1</v>
      </c>
      <c r="O105" s="81">
        <f>VLOOKUP(C105,'Transport Time'!$K$3:$M$12,3,0)</f>
        <v>2</v>
      </c>
      <c r="P105" s="81">
        <f>VLOOKUP(C105,'Data for CO2 Calculation'!$A$3:$C$7,3,0)</f>
        <v>122</v>
      </c>
      <c r="Q105" s="83">
        <f>I105*P105*'Data for CO2 Calculation'!$B$17</f>
        <v>1296.5550000000003</v>
      </c>
      <c r="R105" s="2">
        <f>VLOOKUP(C105,'Data for CO2 Calculation'!$K$3:$M$12,3,1)</f>
        <v>901</v>
      </c>
      <c r="S105" s="3">
        <f>R105*I105*'Data for CO2 Calculation'!$B$17</f>
        <v>9575.3775000000023</v>
      </c>
    </row>
    <row r="106" spans="1:19" x14ac:dyDescent="0.2">
      <c r="A106" s="2" t="s">
        <v>122</v>
      </c>
      <c r="B106" s="13">
        <v>39518</v>
      </c>
      <c r="C106" s="2">
        <v>50002</v>
      </c>
      <c r="D106" s="2">
        <v>9</v>
      </c>
      <c r="E106" s="2">
        <v>14</v>
      </c>
      <c r="F106" s="2">
        <v>9</v>
      </c>
      <c r="G106" s="2">
        <v>11</v>
      </c>
      <c r="H106" s="2">
        <v>14</v>
      </c>
      <c r="I106" s="84">
        <f>(D106*'General Data'!$B$4)+(E106*'General Data'!$C$4)+(F106*'General Data'!$D$4)+(G106*'General Data'!$E$4)+(H106*'General Data'!$F$4)</f>
        <v>214.7</v>
      </c>
      <c r="J106" s="5">
        <f>VLOOKUP(I106,'Tarrif for Outgoing Transport'!$A$6:$G$15,Bremen!C106-49998,1)</f>
        <v>0.24</v>
      </c>
      <c r="K106" s="80">
        <f t="shared" si="2"/>
        <v>51.527999999999999</v>
      </c>
      <c r="L106" s="83">
        <f>VLOOKUP(I106,'Tarrif for Outgoing Transport'!$A$40:$G$49,C106-49998,TRUE)</f>
        <v>0.30599999999999999</v>
      </c>
      <c r="M106" s="4">
        <f t="shared" si="3"/>
        <v>65.6982</v>
      </c>
      <c r="N106" s="81">
        <f>VLOOKUP(C106,'Transport Time'!$A$3:$C$7,3,0)</f>
        <v>1</v>
      </c>
      <c r="O106" s="81">
        <f>VLOOKUP(C106,'Transport Time'!$K$3:$M$12,3,0)</f>
        <v>2</v>
      </c>
      <c r="P106" s="81">
        <f>VLOOKUP(C106,'Data for CO2 Calculation'!$A$3:$C$7,3,0)</f>
        <v>122</v>
      </c>
      <c r="Q106" s="83">
        <f>I106*P106*'Data for CO2 Calculation'!$B$17</f>
        <v>1427.5402999999999</v>
      </c>
      <c r="R106" s="2">
        <f>VLOOKUP(C106,'Data for CO2 Calculation'!$K$3:$M$12,3,1)</f>
        <v>901</v>
      </c>
      <c r="S106" s="3">
        <f>R106*I106*'Data for CO2 Calculation'!$B$17</f>
        <v>10542.736149999999</v>
      </c>
    </row>
    <row r="107" spans="1:19" x14ac:dyDescent="0.2">
      <c r="A107" s="2" t="s">
        <v>123</v>
      </c>
      <c r="B107" s="13">
        <v>39519</v>
      </c>
      <c r="C107" s="2">
        <v>50002</v>
      </c>
      <c r="D107" s="2">
        <v>8</v>
      </c>
      <c r="E107" s="2">
        <v>8</v>
      </c>
      <c r="F107" s="2">
        <v>12</v>
      </c>
      <c r="G107" s="2">
        <v>19</v>
      </c>
      <c r="H107" s="2">
        <v>8</v>
      </c>
      <c r="I107" s="84">
        <f>(D107*'General Data'!$B$4)+(E107*'General Data'!$C$4)+(F107*'General Data'!$D$4)+(G107*'General Data'!$E$4)+(H107*'General Data'!$F$4)</f>
        <v>196</v>
      </c>
      <c r="J107" s="5">
        <f>VLOOKUP(I107,'Tarrif for Outgoing Transport'!$A$6:$G$15,Bremen!C107-49998,1)</f>
        <v>0.24</v>
      </c>
      <c r="K107" s="80">
        <f t="shared" si="2"/>
        <v>47.04</v>
      </c>
      <c r="L107" s="83">
        <f>VLOOKUP(I107,'Tarrif for Outgoing Transport'!$A$40:$G$49,C107-49998,TRUE)</f>
        <v>0.30599999999999999</v>
      </c>
      <c r="M107" s="4">
        <f t="shared" si="3"/>
        <v>59.975999999999999</v>
      </c>
      <c r="N107" s="81">
        <f>VLOOKUP(C107,'Transport Time'!$A$3:$C$7,3,0)</f>
        <v>1</v>
      </c>
      <c r="O107" s="81">
        <f>VLOOKUP(C107,'Transport Time'!$K$3:$M$12,3,0)</f>
        <v>2</v>
      </c>
      <c r="P107" s="81">
        <f>VLOOKUP(C107,'Data for CO2 Calculation'!$A$3:$C$7,3,0)</f>
        <v>122</v>
      </c>
      <c r="Q107" s="83">
        <f>I107*P107*'Data for CO2 Calculation'!$B$17</f>
        <v>1303.204</v>
      </c>
      <c r="R107" s="2">
        <f>VLOOKUP(C107,'Data for CO2 Calculation'!$K$3:$M$12,3,1)</f>
        <v>901</v>
      </c>
      <c r="S107" s="3">
        <f>R107*I107*'Data for CO2 Calculation'!$B$17</f>
        <v>9624.482</v>
      </c>
    </row>
    <row r="108" spans="1:19" x14ac:dyDescent="0.2">
      <c r="A108" s="2" t="s">
        <v>124</v>
      </c>
      <c r="B108" s="13">
        <v>39520</v>
      </c>
      <c r="C108" s="2">
        <v>50002</v>
      </c>
      <c r="D108" s="2">
        <v>8</v>
      </c>
      <c r="E108" s="2">
        <v>11</v>
      </c>
      <c r="F108" s="2">
        <v>13</v>
      </c>
      <c r="G108" s="2">
        <v>14</v>
      </c>
      <c r="H108" s="2">
        <v>8</v>
      </c>
      <c r="I108" s="84">
        <f>(D108*'General Data'!$B$4)+(E108*'General Data'!$C$4)+(F108*'General Data'!$D$4)+(G108*'General Data'!$E$4)+(H108*'General Data'!$F$4)</f>
        <v>196.7</v>
      </c>
      <c r="J108" s="5">
        <f>VLOOKUP(I108,'Tarrif for Outgoing Transport'!$A$6:$G$15,Bremen!C108-49998,1)</f>
        <v>0.24</v>
      </c>
      <c r="K108" s="80">
        <f t="shared" si="2"/>
        <v>47.207999999999998</v>
      </c>
      <c r="L108" s="83">
        <f>VLOOKUP(I108,'Tarrif for Outgoing Transport'!$A$40:$G$49,C108-49998,TRUE)</f>
        <v>0.30599999999999999</v>
      </c>
      <c r="M108" s="4">
        <f t="shared" si="3"/>
        <v>60.190199999999997</v>
      </c>
      <c r="N108" s="81">
        <f>VLOOKUP(C108,'Transport Time'!$A$3:$C$7,3,0)</f>
        <v>1</v>
      </c>
      <c r="O108" s="81">
        <f>VLOOKUP(C108,'Transport Time'!$K$3:$M$12,3,0)</f>
        <v>2</v>
      </c>
      <c r="P108" s="81">
        <f>VLOOKUP(C108,'Data for CO2 Calculation'!$A$3:$C$7,3,0)</f>
        <v>122</v>
      </c>
      <c r="Q108" s="83">
        <f>I108*P108*'Data for CO2 Calculation'!$B$17</f>
        <v>1307.8582999999999</v>
      </c>
      <c r="R108" s="2">
        <f>VLOOKUP(C108,'Data for CO2 Calculation'!$K$3:$M$12,3,1)</f>
        <v>901</v>
      </c>
      <c r="S108" s="3">
        <f>R108*I108*'Data for CO2 Calculation'!$B$17</f>
        <v>9658.8551499999994</v>
      </c>
    </row>
    <row r="109" spans="1:19" x14ac:dyDescent="0.2">
      <c r="A109" s="2" t="s">
        <v>125</v>
      </c>
      <c r="B109" s="13">
        <v>39523</v>
      </c>
      <c r="C109" s="2">
        <v>50002</v>
      </c>
      <c r="D109" s="2">
        <v>9</v>
      </c>
      <c r="E109" s="2">
        <v>8</v>
      </c>
      <c r="F109" s="2">
        <v>0</v>
      </c>
      <c r="G109" s="2">
        <v>11</v>
      </c>
      <c r="H109" s="2">
        <v>9</v>
      </c>
      <c r="I109" s="84">
        <f>(D109*'General Data'!$B$4)+(E109*'General Data'!$C$4)+(F109*'General Data'!$D$4)+(G109*'General Data'!$E$4)+(H109*'General Data'!$F$4)</f>
        <v>131.69999999999999</v>
      </c>
      <c r="J109" s="5">
        <f>VLOOKUP(I109,'Tarrif for Outgoing Transport'!$A$6:$G$15,Bremen!C109-49998,1)</f>
        <v>0.24</v>
      </c>
      <c r="K109" s="80">
        <f t="shared" si="2"/>
        <v>31.607999999999997</v>
      </c>
      <c r="L109" s="83">
        <f>VLOOKUP(I109,'Tarrif for Outgoing Transport'!$A$40:$G$49,C109-49998,TRUE)</f>
        <v>0.30599999999999999</v>
      </c>
      <c r="M109" s="4">
        <f t="shared" si="3"/>
        <v>40.300199999999997</v>
      </c>
      <c r="N109" s="81">
        <f>VLOOKUP(C109,'Transport Time'!$A$3:$C$7,3,0)</f>
        <v>1</v>
      </c>
      <c r="O109" s="81">
        <f>VLOOKUP(C109,'Transport Time'!$K$3:$M$12,3,0)</f>
        <v>2</v>
      </c>
      <c r="P109" s="81">
        <f>VLOOKUP(C109,'Data for CO2 Calculation'!$A$3:$C$7,3,0)</f>
        <v>122</v>
      </c>
      <c r="Q109" s="83">
        <f>I109*P109*'Data for CO2 Calculation'!$B$17</f>
        <v>875.67329999999993</v>
      </c>
      <c r="R109" s="2">
        <f>VLOOKUP(C109,'Data for CO2 Calculation'!$K$3:$M$12,3,1)</f>
        <v>901</v>
      </c>
      <c r="S109" s="3">
        <f>R109*I109*'Data for CO2 Calculation'!$B$17</f>
        <v>6467.0626499999989</v>
      </c>
    </row>
    <row r="110" spans="1:19" x14ac:dyDescent="0.2">
      <c r="A110" s="2" t="s">
        <v>126</v>
      </c>
      <c r="B110" s="13">
        <v>39524</v>
      </c>
      <c r="C110" s="2">
        <v>50002</v>
      </c>
      <c r="D110" s="2">
        <v>9</v>
      </c>
      <c r="E110" s="2">
        <v>8</v>
      </c>
      <c r="F110" s="2">
        <v>19</v>
      </c>
      <c r="G110" s="2">
        <v>11</v>
      </c>
      <c r="H110" s="2">
        <v>2</v>
      </c>
      <c r="I110" s="84">
        <f>(D110*'General Data'!$B$4)+(E110*'General Data'!$C$4)+(F110*'General Data'!$D$4)+(G110*'General Data'!$E$4)+(H110*'General Data'!$F$4)</f>
        <v>171.7</v>
      </c>
      <c r="J110" s="5">
        <f>VLOOKUP(I110,'Tarrif for Outgoing Transport'!$A$6:$G$15,Bremen!C110-49998,1)</f>
        <v>0.24</v>
      </c>
      <c r="K110" s="80">
        <f t="shared" si="2"/>
        <v>41.207999999999998</v>
      </c>
      <c r="L110" s="83">
        <f>VLOOKUP(I110,'Tarrif for Outgoing Transport'!$A$40:$G$49,C110-49998,TRUE)</f>
        <v>0.30599999999999999</v>
      </c>
      <c r="M110" s="4">
        <f t="shared" si="3"/>
        <v>52.540199999999999</v>
      </c>
      <c r="N110" s="81">
        <f>VLOOKUP(C110,'Transport Time'!$A$3:$C$7,3,0)</f>
        <v>1</v>
      </c>
      <c r="O110" s="81">
        <f>VLOOKUP(C110,'Transport Time'!$K$3:$M$12,3,0)</f>
        <v>2</v>
      </c>
      <c r="P110" s="81">
        <f>VLOOKUP(C110,'Data for CO2 Calculation'!$A$3:$C$7,3,0)</f>
        <v>122</v>
      </c>
      <c r="Q110" s="83">
        <f>I110*P110*'Data for CO2 Calculation'!$B$17</f>
        <v>1141.6333</v>
      </c>
      <c r="R110" s="2">
        <f>VLOOKUP(C110,'Data for CO2 Calculation'!$K$3:$M$12,3,1)</f>
        <v>901</v>
      </c>
      <c r="S110" s="3">
        <f>R110*I110*'Data for CO2 Calculation'!$B$17</f>
        <v>8431.2426499999983</v>
      </c>
    </row>
    <row r="111" spans="1:19" x14ac:dyDescent="0.2">
      <c r="A111" s="2" t="s">
        <v>127</v>
      </c>
      <c r="B111" s="13">
        <v>39531</v>
      </c>
      <c r="C111" s="2">
        <v>50002</v>
      </c>
      <c r="D111" s="2">
        <v>11</v>
      </c>
      <c r="E111" s="2">
        <v>8</v>
      </c>
      <c r="F111" s="2">
        <v>12</v>
      </c>
      <c r="G111" s="2">
        <v>11</v>
      </c>
      <c r="H111" s="2">
        <v>9</v>
      </c>
      <c r="I111" s="84">
        <f>(D111*'General Data'!$B$4)+(E111*'General Data'!$C$4)+(F111*'General Data'!$D$4)+(G111*'General Data'!$E$4)+(H111*'General Data'!$F$4)</f>
        <v>181.9</v>
      </c>
      <c r="J111" s="5">
        <f>VLOOKUP(I111,'Tarrif for Outgoing Transport'!$A$6:$G$15,Bremen!C111-49998,1)</f>
        <v>0.24</v>
      </c>
      <c r="K111" s="80">
        <f t="shared" si="2"/>
        <v>43.655999999999999</v>
      </c>
      <c r="L111" s="83">
        <f>VLOOKUP(I111,'Tarrif for Outgoing Transport'!$A$40:$G$49,C111-49998,TRUE)</f>
        <v>0.30599999999999999</v>
      </c>
      <c r="M111" s="4">
        <f t="shared" si="3"/>
        <v>55.6614</v>
      </c>
      <c r="N111" s="81">
        <f>VLOOKUP(C111,'Transport Time'!$A$3:$C$7,3,0)</f>
        <v>1</v>
      </c>
      <c r="O111" s="81">
        <f>VLOOKUP(C111,'Transport Time'!$K$3:$M$12,3,0)</f>
        <v>2</v>
      </c>
      <c r="P111" s="81">
        <f>VLOOKUP(C111,'Data for CO2 Calculation'!$A$3:$C$7,3,0)</f>
        <v>122</v>
      </c>
      <c r="Q111" s="83">
        <f>I111*P111*'Data for CO2 Calculation'!$B$17</f>
        <v>1209.4530999999999</v>
      </c>
      <c r="R111" s="2">
        <f>VLOOKUP(C111,'Data for CO2 Calculation'!$K$3:$M$12,3,1)</f>
        <v>901</v>
      </c>
      <c r="S111" s="3">
        <f>R111*I111*'Data for CO2 Calculation'!$B$17</f>
        <v>8932.108549999999</v>
      </c>
    </row>
    <row r="112" spans="1:19" x14ac:dyDescent="0.2">
      <c r="A112" s="2" t="s">
        <v>128</v>
      </c>
      <c r="B112" s="13">
        <v>39533</v>
      </c>
      <c r="C112" s="2">
        <v>50002</v>
      </c>
      <c r="D112" s="2">
        <v>11</v>
      </c>
      <c r="E112" s="2">
        <v>8</v>
      </c>
      <c r="F112" s="2">
        <v>12</v>
      </c>
      <c r="G112" s="2">
        <v>12</v>
      </c>
      <c r="H112" s="2">
        <v>4</v>
      </c>
      <c r="I112" s="84">
        <f>(D112*'General Data'!$B$4)+(E112*'General Data'!$C$4)+(F112*'General Data'!$D$4)+(G112*'General Data'!$E$4)+(H112*'General Data'!$F$4)</f>
        <v>162.1</v>
      </c>
      <c r="J112" s="5">
        <f>VLOOKUP(I112,'Tarrif for Outgoing Transport'!$A$6:$G$15,Bremen!C112-49998,1)</f>
        <v>0.24</v>
      </c>
      <c r="K112" s="80">
        <f t="shared" si="2"/>
        <v>38.903999999999996</v>
      </c>
      <c r="L112" s="83">
        <f>VLOOKUP(I112,'Tarrif for Outgoing Transport'!$A$40:$G$49,C112-49998,TRUE)</f>
        <v>0.30599999999999999</v>
      </c>
      <c r="M112" s="4">
        <f t="shared" si="3"/>
        <v>49.602599999999995</v>
      </c>
      <c r="N112" s="81">
        <f>VLOOKUP(C112,'Transport Time'!$A$3:$C$7,3,0)</f>
        <v>1</v>
      </c>
      <c r="O112" s="81">
        <f>VLOOKUP(C112,'Transport Time'!$K$3:$M$12,3,0)</f>
        <v>2</v>
      </c>
      <c r="P112" s="81">
        <f>VLOOKUP(C112,'Data for CO2 Calculation'!$A$3:$C$7,3,0)</f>
        <v>122</v>
      </c>
      <c r="Q112" s="83">
        <f>I112*P112*'Data for CO2 Calculation'!$B$17</f>
        <v>1077.8029000000001</v>
      </c>
      <c r="R112" s="2">
        <f>VLOOKUP(C112,'Data for CO2 Calculation'!$K$3:$M$12,3,1)</f>
        <v>901</v>
      </c>
      <c r="S112" s="3">
        <f>R112*I112*'Data for CO2 Calculation'!$B$17</f>
        <v>7959.8394500000004</v>
      </c>
    </row>
    <row r="113" spans="1:19" x14ac:dyDescent="0.2">
      <c r="A113" s="2" t="s">
        <v>129</v>
      </c>
      <c r="B113" s="13">
        <v>39534</v>
      </c>
      <c r="C113" s="2">
        <v>50002</v>
      </c>
      <c r="D113" s="2">
        <v>7</v>
      </c>
      <c r="E113" s="2">
        <v>8</v>
      </c>
      <c r="F113" s="2">
        <v>12</v>
      </c>
      <c r="G113" s="2">
        <v>12</v>
      </c>
      <c r="H113" s="2">
        <v>1</v>
      </c>
      <c r="I113" s="84">
        <f>(D113*'General Data'!$B$4)+(E113*'General Data'!$C$4)+(F113*'General Data'!$D$4)+(G113*'General Data'!$E$4)+(H113*'General Data'!$F$4)</f>
        <v>139.1</v>
      </c>
      <c r="J113" s="5">
        <f>VLOOKUP(I113,'Tarrif for Outgoing Transport'!$A$6:$G$15,Bremen!C113-49998,1)</f>
        <v>0.24</v>
      </c>
      <c r="K113" s="80">
        <f t="shared" si="2"/>
        <v>33.384</v>
      </c>
      <c r="L113" s="83">
        <f>VLOOKUP(I113,'Tarrif for Outgoing Transport'!$A$40:$G$49,C113-49998,TRUE)</f>
        <v>0.30599999999999999</v>
      </c>
      <c r="M113" s="4">
        <f t="shared" si="3"/>
        <v>42.564599999999999</v>
      </c>
      <c r="N113" s="81">
        <f>VLOOKUP(C113,'Transport Time'!$A$3:$C$7,3,0)</f>
        <v>1</v>
      </c>
      <c r="O113" s="81">
        <f>VLOOKUP(C113,'Transport Time'!$K$3:$M$12,3,0)</f>
        <v>2</v>
      </c>
      <c r="P113" s="81">
        <f>VLOOKUP(C113,'Data for CO2 Calculation'!$A$3:$C$7,3,0)</f>
        <v>122</v>
      </c>
      <c r="Q113" s="83">
        <f>I113*P113*'Data for CO2 Calculation'!$B$17</f>
        <v>924.8759</v>
      </c>
      <c r="R113" s="2">
        <f>VLOOKUP(C113,'Data for CO2 Calculation'!$K$3:$M$12,3,1)</f>
        <v>901</v>
      </c>
      <c r="S113" s="3">
        <f>R113*I113*'Data for CO2 Calculation'!$B$17</f>
        <v>6830.4359499999991</v>
      </c>
    </row>
    <row r="114" spans="1:19" x14ac:dyDescent="0.2">
      <c r="A114" s="2" t="s">
        <v>130</v>
      </c>
      <c r="B114" s="13">
        <v>39536</v>
      </c>
      <c r="C114" s="2">
        <v>50002</v>
      </c>
      <c r="D114" s="2">
        <v>9</v>
      </c>
      <c r="E114" s="2">
        <v>8</v>
      </c>
      <c r="F114" s="2">
        <v>8</v>
      </c>
      <c r="G114" s="2">
        <v>11</v>
      </c>
      <c r="H114" s="2">
        <v>8</v>
      </c>
      <c r="I114" s="84">
        <f>(D114*'General Data'!$B$4)+(E114*'General Data'!$C$4)+(F114*'General Data'!$D$4)+(G114*'General Data'!$E$4)+(H114*'General Data'!$F$4)</f>
        <v>157.5</v>
      </c>
      <c r="J114" s="5">
        <f>VLOOKUP(I114,'Tarrif for Outgoing Transport'!$A$6:$G$15,Bremen!C114-49998,1)</f>
        <v>0.24</v>
      </c>
      <c r="K114" s="80">
        <f t="shared" si="2"/>
        <v>37.799999999999997</v>
      </c>
      <c r="L114" s="83">
        <f>VLOOKUP(I114,'Tarrif for Outgoing Transport'!$A$40:$G$49,C114-49998,TRUE)</f>
        <v>0.30599999999999999</v>
      </c>
      <c r="M114" s="4">
        <f t="shared" si="3"/>
        <v>48.195</v>
      </c>
      <c r="N114" s="81">
        <f>VLOOKUP(C114,'Transport Time'!$A$3:$C$7,3,0)</f>
        <v>1</v>
      </c>
      <c r="O114" s="81">
        <f>VLOOKUP(C114,'Transport Time'!$K$3:$M$12,3,0)</f>
        <v>2</v>
      </c>
      <c r="P114" s="81">
        <f>VLOOKUP(C114,'Data for CO2 Calculation'!$A$3:$C$7,3,0)</f>
        <v>122</v>
      </c>
      <c r="Q114" s="83">
        <f>I114*P114*'Data for CO2 Calculation'!$B$17</f>
        <v>1047.2175</v>
      </c>
      <c r="R114" s="2">
        <f>VLOOKUP(C114,'Data for CO2 Calculation'!$K$3:$M$12,3,1)</f>
        <v>901</v>
      </c>
      <c r="S114" s="3">
        <f>R114*I114*'Data for CO2 Calculation'!$B$17</f>
        <v>7733.9587499999998</v>
      </c>
    </row>
    <row r="115" spans="1:19" x14ac:dyDescent="0.2">
      <c r="A115" s="2" t="s">
        <v>131</v>
      </c>
      <c r="B115" s="13">
        <v>39543</v>
      </c>
      <c r="C115" s="2">
        <v>50002</v>
      </c>
      <c r="D115" s="2">
        <v>9</v>
      </c>
      <c r="E115" s="2">
        <v>8</v>
      </c>
      <c r="F115" s="2">
        <v>22</v>
      </c>
      <c r="G115" s="2">
        <v>15</v>
      </c>
      <c r="H115" s="2">
        <v>11</v>
      </c>
      <c r="I115" s="84">
        <f>(D115*'General Data'!$B$4)+(E115*'General Data'!$C$4)+(F115*'General Data'!$D$4)+(G115*'General Data'!$E$4)+(H115*'General Data'!$F$4)</f>
        <v>237.29999999999998</v>
      </c>
      <c r="J115" s="5">
        <f>VLOOKUP(I115,'Tarrif for Outgoing Transport'!$A$6:$G$15,Bremen!C115-49998,1)</f>
        <v>0.24</v>
      </c>
      <c r="K115" s="80">
        <f t="shared" si="2"/>
        <v>56.951999999999991</v>
      </c>
      <c r="L115" s="83">
        <f>VLOOKUP(I115,'Tarrif for Outgoing Transport'!$A$40:$G$49,C115-49998,TRUE)</f>
        <v>0.30599999999999999</v>
      </c>
      <c r="M115" s="4">
        <f t="shared" si="3"/>
        <v>72.613799999999998</v>
      </c>
      <c r="N115" s="81">
        <f>VLOOKUP(C115,'Transport Time'!$A$3:$C$7,3,0)</f>
        <v>1</v>
      </c>
      <c r="O115" s="81">
        <f>VLOOKUP(C115,'Transport Time'!$K$3:$M$12,3,0)</f>
        <v>2</v>
      </c>
      <c r="P115" s="81">
        <f>VLOOKUP(C115,'Data for CO2 Calculation'!$A$3:$C$7,3,0)</f>
        <v>122</v>
      </c>
      <c r="Q115" s="83">
        <f>I115*P115*'Data for CO2 Calculation'!$B$17</f>
        <v>1577.8076999999998</v>
      </c>
      <c r="R115" s="2">
        <f>VLOOKUP(C115,'Data for CO2 Calculation'!$K$3:$M$12,3,1)</f>
        <v>901</v>
      </c>
      <c r="S115" s="3">
        <f>R115*I115*'Data for CO2 Calculation'!$B$17</f>
        <v>11652.49785</v>
      </c>
    </row>
    <row r="116" spans="1:19" x14ac:dyDescent="0.2">
      <c r="A116" s="2" t="s">
        <v>132</v>
      </c>
      <c r="B116" s="13">
        <v>39544</v>
      </c>
      <c r="C116" s="2">
        <v>50002</v>
      </c>
      <c r="D116" s="2">
        <v>9</v>
      </c>
      <c r="E116" s="2">
        <v>11</v>
      </c>
      <c r="F116" s="2">
        <v>23</v>
      </c>
      <c r="G116" s="2">
        <v>11</v>
      </c>
      <c r="H116" s="2">
        <v>21</v>
      </c>
      <c r="I116" s="84">
        <f>(D116*'General Data'!$B$4)+(E116*'General Data'!$C$4)+(F116*'General Data'!$D$4)+(G116*'General Data'!$E$4)+(H116*'General Data'!$F$4)</f>
        <v>287.19999999999993</v>
      </c>
      <c r="J116" s="5">
        <f>VLOOKUP(I116,'Tarrif for Outgoing Transport'!$A$6:$G$15,Bremen!C116-49998,1)</f>
        <v>0.24</v>
      </c>
      <c r="K116" s="80">
        <f t="shared" si="2"/>
        <v>68.927999999999983</v>
      </c>
      <c r="L116" s="83">
        <f>VLOOKUP(I116,'Tarrif for Outgoing Transport'!$A$40:$G$49,C116-49998,TRUE)</f>
        <v>0.30599999999999999</v>
      </c>
      <c r="M116" s="4">
        <f t="shared" si="3"/>
        <v>87.883199999999974</v>
      </c>
      <c r="N116" s="81">
        <f>VLOOKUP(C116,'Transport Time'!$A$3:$C$7,3,0)</f>
        <v>1</v>
      </c>
      <c r="O116" s="81">
        <f>VLOOKUP(C116,'Transport Time'!$K$3:$M$12,3,0)</f>
        <v>2</v>
      </c>
      <c r="P116" s="81">
        <f>VLOOKUP(C116,'Data for CO2 Calculation'!$A$3:$C$7,3,0)</f>
        <v>122</v>
      </c>
      <c r="Q116" s="83">
        <f>I116*P116*'Data for CO2 Calculation'!$B$17</f>
        <v>1909.5927999999997</v>
      </c>
      <c r="R116" s="2">
        <f>VLOOKUP(C116,'Data for CO2 Calculation'!$K$3:$M$12,3,1)</f>
        <v>901</v>
      </c>
      <c r="S116" s="3">
        <f>R116*I116*'Data for CO2 Calculation'!$B$17</f>
        <v>14102.812399999995</v>
      </c>
    </row>
    <row r="117" spans="1:19" x14ac:dyDescent="0.2">
      <c r="A117" s="2" t="s">
        <v>133</v>
      </c>
      <c r="B117" s="13">
        <v>39545</v>
      </c>
      <c r="C117" s="2">
        <v>50002</v>
      </c>
      <c r="D117" s="2">
        <v>9</v>
      </c>
      <c r="E117" s="2">
        <v>8</v>
      </c>
      <c r="F117" s="2">
        <v>12</v>
      </c>
      <c r="G117" s="2">
        <v>11</v>
      </c>
      <c r="H117" s="2">
        <v>15</v>
      </c>
      <c r="I117" s="84">
        <f>(D117*'General Data'!$B$4)+(E117*'General Data'!$C$4)+(F117*'General Data'!$D$4)+(G117*'General Data'!$E$4)+(H117*'General Data'!$F$4)</f>
        <v>204.89999999999998</v>
      </c>
      <c r="J117" s="5">
        <f>VLOOKUP(I117,'Tarrif for Outgoing Transport'!$A$6:$G$15,Bremen!C117-49998,1)</f>
        <v>0.24</v>
      </c>
      <c r="K117" s="80">
        <f t="shared" si="2"/>
        <v>49.175999999999995</v>
      </c>
      <c r="L117" s="83">
        <f>VLOOKUP(I117,'Tarrif for Outgoing Transport'!$A$40:$G$49,C117-49998,TRUE)</f>
        <v>0.30599999999999999</v>
      </c>
      <c r="M117" s="4">
        <f t="shared" si="3"/>
        <v>62.69939999999999</v>
      </c>
      <c r="N117" s="81">
        <f>VLOOKUP(C117,'Transport Time'!$A$3:$C$7,3,0)</f>
        <v>1</v>
      </c>
      <c r="O117" s="81">
        <f>VLOOKUP(C117,'Transport Time'!$K$3:$M$12,3,0)</f>
        <v>2</v>
      </c>
      <c r="P117" s="81">
        <f>VLOOKUP(C117,'Data for CO2 Calculation'!$A$3:$C$7,3,0)</f>
        <v>122</v>
      </c>
      <c r="Q117" s="83">
        <f>I117*P117*'Data for CO2 Calculation'!$B$17</f>
        <v>1362.3800999999999</v>
      </c>
      <c r="R117" s="2">
        <f>VLOOKUP(C117,'Data for CO2 Calculation'!$K$3:$M$12,3,1)</f>
        <v>901</v>
      </c>
      <c r="S117" s="3">
        <f>R117*I117*'Data for CO2 Calculation'!$B$17</f>
        <v>10061.512049999998</v>
      </c>
    </row>
    <row r="118" spans="1:19" x14ac:dyDescent="0.2">
      <c r="A118" s="2" t="s">
        <v>134</v>
      </c>
      <c r="B118" s="13">
        <v>39546</v>
      </c>
      <c r="C118" s="2">
        <v>50002</v>
      </c>
      <c r="D118" s="2">
        <v>9</v>
      </c>
      <c r="E118" s="2">
        <v>3</v>
      </c>
      <c r="F118" s="2">
        <v>12</v>
      </c>
      <c r="G118" s="2">
        <v>9</v>
      </c>
      <c r="H118" s="2">
        <v>6</v>
      </c>
      <c r="I118" s="84">
        <f>(D118*'General Data'!$B$4)+(E118*'General Data'!$C$4)+(F118*'General Data'!$D$4)+(G118*'General Data'!$E$4)+(H118*'General Data'!$F$4)</f>
        <v>135.6</v>
      </c>
      <c r="J118" s="5">
        <f>VLOOKUP(I118,'Tarrif for Outgoing Transport'!$A$6:$G$15,Bremen!C118-49998,1)</f>
        <v>0.24</v>
      </c>
      <c r="K118" s="80">
        <f t="shared" si="2"/>
        <v>32.543999999999997</v>
      </c>
      <c r="L118" s="83">
        <f>VLOOKUP(I118,'Tarrif for Outgoing Transport'!$A$40:$G$49,C118-49998,TRUE)</f>
        <v>0.30599999999999999</v>
      </c>
      <c r="M118" s="4">
        <f t="shared" si="3"/>
        <v>41.493600000000001</v>
      </c>
      <c r="N118" s="81">
        <f>VLOOKUP(C118,'Transport Time'!$A$3:$C$7,3,0)</f>
        <v>1</v>
      </c>
      <c r="O118" s="81">
        <f>VLOOKUP(C118,'Transport Time'!$K$3:$M$12,3,0)</f>
        <v>2</v>
      </c>
      <c r="P118" s="81">
        <f>VLOOKUP(C118,'Data for CO2 Calculation'!$A$3:$C$7,3,0)</f>
        <v>122</v>
      </c>
      <c r="Q118" s="83">
        <f>I118*P118*'Data for CO2 Calculation'!$B$17</f>
        <v>901.60440000000006</v>
      </c>
      <c r="R118" s="2">
        <f>VLOOKUP(C118,'Data for CO2 Calculation'!$K$3:$M$12,3,1)</f>
        <v>901</v>
      </c>
      <c r="S118" s="3">
        <f>R118*I118*'Data for CO2 Calculation'!$B$17</f>
        <v>6658.5701999999992</v>
      </c>
    </row>
    <row r="119" spans="1:19" x14ac:dyDescent="0.2">
      <c r="A119" s="2" t="s">
        <v>135</v>
      </c>
      <c r="B119" s="13">
        <v>39547</v>
      </c>
      <c r="C119" s="2">
        <v>50002</v>
      </c>
      <c r="D119" s="2">
        <v>9</v>
      </c>
      <c r="E119" s="2">
        <v>8</v>
      </c>
      <c r="F119" s="2">
        <v>12</v>
      </c>
      <c r="G119" s="2">
        <v>12</v>
      </c>
      <c r="H119" s="2">
        <v>9</v>
      </c>
      <c r="I119" s="84">
        <f>(D119*'General Data'!$B$4)+(E119*'General Data'!$C$4)+(F119*'General Data'!$D$4)+(G119*'General Data'!$E$4)+(H119*'General Data'!$F$4)</f>
        <v>180.5</v>
      </c>
      <c r="J119" s="5">
        <f>VLOOKUP(I119,'Tarrif for Outgoing Transport'!$A$6:$G$15,Bremen!C119-49998,1)</f>
        <v>0.24</v>
      </c>
      <c r="K119" s="80">
        <f t="shared" si="2"/>
        <v>43.32</v>
      </c>
      <c r="L119" s="83">
        <f>VLOOKUP(I119,'Tarrif for Outgoing Transport'!$A$40:$G$49,C119-49998,TRUE)</f>
        <v>0.30599999999999999</v>
      </c>
      <c r="M119" s="4">
        <f t="shared" si="3"/>
        <v>55.232999999999997</v>
      </c>
      <c r="N119" s="81">
        <f>VLOOKUP(C119,'Transport Time'!$A$3:$C$7,3,0)</f>
        <v>1</v>
      </c>
      <c r="O119" s="81">
        <f>VLOOKUP(C119,'Transport Time'!$K$3:$M$12,3,0)</f>
        <v>2</v>
      </c>
      <c r="P119" s="81">
        <f>VLOOKUP(C119,'Data for CO2 Calculation'!$A$3:$C$7,3,0)</f>
        <v>122</v>
      </c>
      <c r="Q119" s="83">
        <f>I119*P119*'Data for CO2 Calculation'!$B$17</f>
        <v>1200.1445000000001</v>
      </c>
      <c r="R119" s="2">
        <f>VLOOKUP(C119,'Data for CO2 Calculation'!$K$3:$M$12,3,1)</f>
        <v>901</v>
      </c>
      <c r="S119" s="3">
        <f>R119*I119*'Data for CO2 Calculation'!$B$17</f>
        <v>8863.3622500000001</v>
      </c>
    </row>
    <row r="120" spans="1:19" x14ac:dyDescent="0.2">
      <c r="A120" s="2" t="s">
        <v>136</v>
      </c>
      <c r="B120" s="13">
        <v>39549</v>
      </c>
      <c r="C120" s="2">
        <v>50002</v>
      </c>
      <c r="D120" s="2">
        <v>9</v>
      </c>
      <c r="E120" s="2">
        <v>8</v>
      </c>
      <c r="F120" s="2">
        <v>15</v>
      </c>
      <c r="G120" s="2">
        <v>12</v>
      </c>
      <c r="H120" s="2">
        <v>9</v>
      </c>
      <c r="I120" s="84">
        <f>(D120*'General Data'!$B$4)+(E120*'General Data'!$C$4)+(F120*'General Data'!$D$4)+(G120*'General Data'!$E$4)+(H120*'General Data'!$F$4)</f>
        <v>191.9</v>
      </c>
      <c r="J120" s="5">
        <f>VLOOKUP(I120,'Tarrif for Outgoing Transport'!$A$6:$G$15,Bremen!C120-49998,1)</f>
        <v>0.24</v>
      </c>
      <c r="K120" s="80">
        <f t="shared" si="2"/>
        <v>46.055999999999997</v>
      </c>
      <c r="L120" s="83">
        <f>VLOOKUP(I120,'Tarrif for Outgoing Transport'!$A$40:$G$49,C120-49998,TRUE)</f>
        <v>0.30599999999999999</v>
      </c>
      <c r="M120" s="4">
        <f t="shared" si="3"/>
        <v>58.721400000000003</v>
      </c>
      <c r="N120" s="81">
        <f>VLOOKUP(C120,'Transport Time'!$A$3:$C$7,3,0)</f>
        <v>1</v>
      </c>
      <c r="O120" s="81">
        <f>VLOOKUP(C120,'Transport Time'!$K$3:$M$12,3,0)</f>
        <v>2</v>
      </c>
      <c r="P120" s="81">
        <f>VLOOKUP(C120,'Data for CO2 Calculation'!$A$3:$C$7,3,0)</f>
        <v>122</v>
      </c>
      <c r="Q120" s="83">
        <f>I120*P120*'Data for CO2 Calculation'!$B$17</f>
        <v>1275.9431</v>
      </c>
      <c r="R120" s="2">
        <f>VLOOKUP(C120,'Data for CO2 Calculation'!$K$3:$M$12,3,1)</f>
        <v>901</v>
      </c>
      <c r="S120" s="3">
        <f>R120*I120*'Data for CO2 Calculation'!$B$17</f>
        <v>9423.1535499999991</v>
      </c>
    </row>
    <row r="121" spans="1:19" x14ac:dyDescent="0.2">
      <c r="A121" s="2" t="s">
        <v>137</v>
      </c>
      <c r="B121" s="13">
        <v>39550</v>
      </c>
      <c r="C121" s="2">
        <v>50002</v>
      </c>
      <c r="D121" s="2">
        <v>9</v>
      </c>
      <c r="E121" s="2">
        <v>8</v>
      </c>
      <c r="F121" s="2">
        <v>15</v>
      </c>
      <c r="G121" s="2">
        <v>2</v>
      </c>
      <c r="H121" s="2">
        <v>5</v>
      </c>
      <c r="I121" s="84">
        <f>(D121*'General Data'!$B$4)+(E121*'General Data'!$C$4)+(F121*'General Data'!$D$4)+(G121*'General Data'!$E$4)+(H121*'General Data'!$F$4)</f>
        <v>141.5</v>
      </c>
      <c r="J121" s="5">
        <f>VLOOKUP(I121,'Tarrif for Outgoing Transport'!$A$6:$G$15,Bremen!C121-49998,1)</f>
        <v>0.24</v>
      </c>
      <c r="K121" s="80">
        <f t="shared" si="2"/>
        <v>33.96</v>
      </c>
      <c r="L121" s="83">
        <f>VLOOKUP(I121,'Tarrif for Outgoing Transport'!$A$40:$G$49,C121-49998,TRUE)</f>
        <v>0.30599999999999999</v>
      </c>
      <c r="M121" s="4">
        <f t="shared" si="3"/>
        <v>43.298999999999999</v>
      </c>
      <c r="N121" s="81">
        <f>VLOOKUP(C121,'Transport Time'!$A$3:$C$7,3,0)</f>
        <v>1</v>
      </c>
      <c r="O121" s="81">
        <f>VLOOKUP(C121,'Transport Time'!$K$3:$M$12,3,0)</f>
        <v>2</v>
      </c>
      <c r="P121" s="81">
        <f>VLOOKUP(C121,'Data for CO2 Calculation'!$A$3:$C$7,3,0)</f>
        <v>122</v>
      </c>
      <c r="Q121" s="83">
        <f>I121*P121*'Data for CO2 Calculation'!$B$17</f>
        <v>940.83349999999996</v>
      </c>
      <c r="R121" s="2">
        <f>VLOOKUP(C121,'Data for CO2 Calculation'!$K$3:$M$12,3,1)</f>
        <v>901</v>
      </c>
      <c r="S121" s="3">
        <f>R121*I121*'Data for CO2 Calculation'!$B$17</f>
        <v>6948.2867500000002</v>
      </c>
    </row>
    <row r="122" spans="1:19" x14ac:dyDescent="0.2">
      <c r="A122" s="2" t="s">
        <v>138</v>
      </c>
      <c r="B122" s="13">
        <v>39551</v>
      </c>
      <c r="C122" s="2">
        <v>50002</v>
      </c>
      <c r="D122" s="2">
        <v>12</v>
      </c>
      <c r="E122" s="2">
        <v>8</v>
      </c>
      <c r="F122" s="2">
        <v>12</v>
      </c>
      <c r="G122" s="2">
        <v>5</v>
      </c>
      <c r="H122" s="2">
        <v>10</v>
      </c>
      <c r="I122" s="84">
        <f>(D122*'General Data'!$B$4)+(E122*'General Data'!$C$4)+(F122*'General Data'!$D$4)+(G122*'General Data'!$E$4)+(H122*'General Data'!$F$4)</f>
        <v>169.6</v>
      </c>
      <c r="J122" s="5">
        <f>VLOOKUP(I122,'Tarrif for Outgoing Transport'!$A$6:$G$15,Bremen!C122-49998,1)</f>
        <v>0.24</v>
      </c>
      <c r="K122" s="80">
        <f t="shared" si="2"/>
        <v>40.704000000000001</v>
      </c>
      <c r="L122" s="83">
        <f>VLOOKUP(I122,'Tarrif for Outgoing Transport'!$A$40:$G$49,C122-49998,TRUE)</f>
        <v>0.30599999999999999</v>
      </c>
      <c r="M122" s="4">
        <f t="shared" si="3"/>
        <v>51.897599999999997</v>
      </c>
      <c r="N122" s="81">
        <f>VLOOKUP(C122,'Transport Time'!$A$3:$C$7,3,0)</f>
        <v>1</v>
      </c>
      <c r="O122" s="81">
        <f>VLOOKUP(C122,'Transport Time'!$K$3:$M$12,3,0)</f>
        <v>2</v>
      </c>
      <c r="P122" s="81">
        <f>VLOOKUP(C122,'Data for CO2 Calculation'!$A$3:$C$7,3,0)</f>
        <v>122</v>
      </c>
      <c r="Q122" s="83">
        <f>I122*P122*'Data for CO2 Calculation'!$B$17</f>
        <v>1127.6704</v>
      </c>
      <c r="R122" s="2">
        <f>VLOOKUP(C122,'Data for CO2 Calculation'!$K$3:$M$12,3,1)</f>
        <v>901</v>
      </c>
      <c r="S122" s="3">
        <f>R122*I122*'Data for CO2 Calculation'!$B$17</f>
        <v>8328.1232</v>
      </c>
    </row>
    <row r="123" spans="1:19" x14ac:dyDescent="0.2">
      <c r="A123" s="2" t="s">
        <v>139</v>
      </c>
      <c r="B123" s="13">
        <v>39554</v>
      </c>
      <c r="C123" s="2">
        <v>50002</v>
      </c>
      <c r="D123" s="2">
        <v>9</v>
      </c>
      <c r="E123" s="2">
        <v>8</v>
      </c>
      <c r="F123" s="2">
        <v>14</v>
      </c>
      <c r="G123" s="2">
        <v>11</v>
      </c>
      <c r="H123" s="2">
        <v>7</v>
      </c>
      <c r="I123" s="84">
        <f>(D123*'General Data'!$B$4)+(E123*'General Data'!$C$4)+(F123*'General Data'!$D$4)+(G123*'General Data'!$E$4)+(H123*'General Data'!$F$4)</f>
        <v>175.7</v>
      </c>
      <c r="J123" s="5">
        <f>VLOOKUP(I123,'Tarrif for Outgoing Transport'!$A$6:$G$15,Bremen!C123-49998,1)</f>
        <v>0.24</v>
      </c>
      <c r="K123" s="80">
        <f t="shared" si="2"/>
        <v>42.167999999999999</v>
      </c>
      <c r="L123" s="83">
        <f>VLOOKUP(I123,'Tarrif for Outgoing Transport'!$A$40:$G$49,C123-49998,TRUE)</f>
        <v>0.30599999999999999</v>
      </c>
      <c r="M123" s="4">
        <f t="shared" si="3"/>
        <v>53.764199999999995</v>
      </c>
      <c r="N123" s="81">
        <f>VLOOKUP(C123,'Transport Time'!$A$3:$C$7,3,0)</f>
        <v>1</v>
      </c>
      <c r="O123" s="81">
        <f>VLOOKUP(C123,'Transport Time'!$K$3:$M$12,3,0)</f>
        <v>2</v>
      </c>
      <c r="P123" s="81">
        <f>VLOOKUP(C123,'Data for CO2 Calculation'!$A$3:$C$7,3,0)</f>
        <v>122</v>
      </c>
      <c r="Q123" s="83">
        <f>I123*P123*'Data for CO2 Calculation'!$B$17</f>
        <v>1168.2293</v>
      </c>
      <c r="R123" s="2">
        <f>VLOOKUP(C123,'Data for CO2 Calculation'!$K$3:$M$12,3,1)</f>
        <v>901</v>
      </c>
      <c r="S123" s="3">
        <f>R123*I123*'Data for CO2 Calculation'!$B$17</f>
        <v>8627.6606499999998</v>
      </c>
    </row>
    <row r="124" spans="1:19" x14ac:dyDescent="0.2">
      <c r="A124" s="2" t="s">
        <v>140</v>
      </c>
      <c r="B124" s="13">
        <v>39554</v>
      </c>
      <c r="C124" s="2">
        <v>50002</v>
      </c>
      <c r="D124" s="2">
        <v>9</v>
      </c>
      <c r="E124" s="2">
        <v>8</v>
      </c>
      <c r="F124" s="2">
        <v>12</v>
      </c>
      <c r="G124" s="2">
        <v>7</v>
      </c>
      <c r="H124" s="2">
        <v>9</v>
      </c>
      <c r="I124" s="84">
        <f>(D124*'General Data'!$B$4)+(E124*'General Data'!$C$4)+(F124*'General Data'!$D$4)+(G124*'General Data'!$E$4)+(H124*'General Data'!$F$4)</f>
        <v>164.5</v>
      </c>
      <c r="J124" s="5">
        <f>VLOOKUP(I124,'Tarrif for Outgoing Transport'!$A$6:$G$15,Bremen!C124-49998,1)</f>
        <v>0.24</v>
      </c>
      <c r="K124" s="80">
        <f t="shared" si="2"/>
        <v>39.479999999999997</v>
      </c>
      <c r="L124" s="83">
        <f>VLOOKUP(I124,'Tarrif for Outgoing Transport'!$A$40:$G$49,C124-49998,TRUE)</f>
        <v>0.30599999999999999</v>
      </c>
      <c r="M124" s="4">
        <f t="shared" si="3"/>
        <v>50.336999999999996</v>
      </c>
      <c r="N124" s="81">
        <f>VLOOKUP(C124,'Transport Time'!$A$3:$C$7,3,0)</f>
        <v>1</v>
      </c>
      <c r="O124" s="81">
        <f>VLOOKUP(C124,'Transport Time'!$K$3:$M$12,3,0)</f>
        <v>2</v>
      </c>
      <c r="P124" s="81">
        <f>VLOOKUP(C124,'Data for CO2 Calculation'!$A$3:$C$7,3,0)</f>
        <v>122</v>
      </c>
      <c r="Q124" s="83">
        <f>I124*P124*'Data for CO2 Calculation'!$B$17</f>
        <v>1093.7605000000001</v>
      </c>
      <c r="R124" s="2">
        <f>VLOOKUP(C124,'Data for CO2 Calculation'!$K$3:$M$12,3,1)</f>
        <v>901</v>
      </c>
      <c r="S124" s="3">
        <f>R124*I124*'Data for CO2 Calculation'!$B$17</f>
        <v>8077.6902499999997</v>
      </c>
    </row>
    <row r="125" spans="1:19" x14ac:dyDescent="0.2">
      <c r="A125" s="2" t="s">
        <v>141</v>
      </c>
      <c r="B125" s="13">
        <v>39562</v>
      </c>
      <c r="C125" s="2">
        <v>50002</v>
      </c>
      <c r="D125" s="2">
        <v>9</v>
      </c>
      <c r="E125" s="2">
        <v>8</v>
      </c>
      <c r="F125" s="2">
        <v>18</v>
      </c>
      <c r="G125" s="2">
        <v>0</v>
      </c>
      <c r="H125" s="2">
        <v>9</v>
      </c>
      <c r="I125" s="84">
        <f>(D125*'General Data'!$B$4)+(E125*'General Data'!$C$4)+(F125*'General Data'!$D$4)+(G125*'General Data'!$E$4)+(H125*'General Data'!$F$4)</f>
        <v>164.89999999999998</v>
      </c>
      <c r="J125" s="5">
        <f>VLOOKUP(I125,'Tarrif for Outgoing Transport'!$A$6:$G$15,Bremen!C125-49998,1)</f>
        <v>0.24</v>
      </c>
      <c r="K125" s="80">
        <f t="shared" si="2"/>
        <v>39.575999999999993</v>
      </c>
      <c r="L125" s="83">
        <f>VLOOKUP(I125,'Tarrif for Outgoing Transport'!$A$40:$G$49,C125-49998,TRUE)</f>
        <v>0.30599999999999999</v>
      </c>
      <c r="M125" s="4">
        <f t="shared" si="3"/>
        <v>50.459399999999995</v>
      </c>
      <c r="N125" s="81">
        <f>VLOOKUP(C125,'Transport Time'!$A$3:$C$7,3,0)</f>
        <v>1</v>
      </c>
      <c r="O125" s="81">
        <f>VLOOKUP(C125,'Transport Time'!$K$3:$M$12,3,0)</f>
        <v>2</v>
      </c>
      <c r="P125" s="81">
        <f>VLOOKUP(C125,'Data for CO2 Calculation'!$A$3:$C$7,3,0)</f>
        <v>122</v>
      </c>
      <c r="Q125" s="83">
        <f>I125*P125*'Data for CO2 Calculation'!$B$17</f>
        <v>1096.4200999999998</v>
      </c>
      <c r="R125" s="2">
        <f>VLOOKUP(C125,'Data for CO2 Calculation'!$K$3:$M$12,3,1)</f>
        <v>901</v>
      </c>
      <c r="S125" s="3">
        <f>R125*I125*'Data for CO2 Calculation'!$B$17</f>
        <v>8097.3320499999982</v>
      </c>
    </row>
    <row r="126" spans="1:19" x14ac:dyDescent="0.2">
      <c r="A126" s="2" t="s">
        <v>142</v>
      </c>
      <c r="B126" s="13">
        <v>39564</v>
      </c>
      <c r="C126" s="2">
        <v>50002</v>
      </c>
      <c r="D126" s="2">
        <v>10</v>
      </c>
      <c r="E126" s="2">
        <v>8</v>
      </c>
      <c r="F126" s="2">
        <v>13</v>
      </c>
      <c r="G126" s="2">
        <v>11</v>
      </c>
      <c r="H126" s="2">
        <v>9</v>
      </c>
      <c r="I126" s="84">
        <f>(D126*'General Data'!$B$4)+(E126*'General Data'!$C$4)+(F126*'General Data'!$D$4)+(G126*'General Data'!$E$4)+(H126*'General Data'!$F$4)</f>
        <v>183.4</v>
      </c>
      <c r="J126" s="5">
        <f>VLOOKUP(I126,'Tarrif for Outgoing Transport'!$A$6:$G$15,Bremen!C126-49998,1)</f>
        <v>0.24</v>
      </c>
      <c r="K126" s="80">
        <f t="shared" si="2"/>
        <v>44.015999999999998</v>
      </c>
      <c r="L126" s="83">
        <f>VLOOKUP(I126,'Tarrif for Outgoing Transport'!$A$40:$G$49,C126-49998,TRUE)</f>
        <v>0.30599999999999999</v>
      </c>
      <c r="M126" s="4">
        <f t="shared" si="3"/>
        <v>56.120400000000004</v>
      </c>
      <c r="N126" s="81">
        <f>VLOOKUP(C126,'Transport Time'!$A$3:$C$7,3,0)</f>
        <v>1</v>
      </c>
      <c r="O126" s="81">
        <f>VLOOKUP(C126,'Transport Time'!$K$3:$M$12,3,0)</f>
        <v>2</v>
      </c>
      <c r="P126" s="81">
        <f>VLOOKUP(C126,'Data for CO2 Calculation'!$A$3:$C$7,3,0)</f>
        <v>122</v>
      </c>
      <c r="Q126" s="83">
        <f>I126*P126*'Data for CO2 Calculation'!$B$17</f>
        <v>1219.4266</v>
      </c>
      <c r="R126" s="2">
        <f>VLOOKUP(C126,'Data for CO2 Calculation'!$K$3:$M$12,3,1)</f>
        <v>901</v>
      </c>
      <c r="S126" s="3">
        <f>R126*I126*'Data for CO2 Calculation'!$B$17</f>
        <v>9005.7652999999991</v>
      </c>
    </row>
    <row r="127" spans="1:19" x14ac:dyDescent="0.2">
      <c r="A127" s="2" t="s">
        <v>143</v>
      </c>
      <c r="B127" s="13">
        <v>39565</v>
      </c>
      <c r="C127" s="2">
        <v>50002</v>
      </c>
      <c r="D127" s="2">
        <v>9</v>
      </c>
      <c r="E127" s="2">
        <v>8</v>
      </c>
      <c r="F127" s="2">
        <v>12</v>
      </c>
      <c r="G127" s="2">
        <v>11</v>
      </c>
      <c r="H127" s="2">
        <v>9</v>
      </c>
      <c r="I127" s="84">
        <f>(D127*'General Data'!$B$4)+(E127*'General Data'!$C$4)+(F127*'General Data'!$D$4)+(G127*'General Data'!$E$4)+(H127*'General Data'!$F$4)</f>
        <v>177.29999999999998</v>
      </c>
      <c r="J127" s="5">
        <f>VLOOKUP(I127,'Tarrif for Outgoing Transport'!$A$6:$G$15,Bremen!C127-49998,1)</f>
        <v>0.24</v>
      </c>
      <c r="K127" s="80">
        <f t="shared" si="2"/>
        <v>42.551999999999992</v>
      </c>
      <c r="L127" s="83">
        <f>VLOOKUP(I127,'Tarrif for Outgoing Transport'!$A$40:$G$49,C127-49998,TRUE)</f>
        <v>0.30599999999999999</v>
      </c>
      <c r="M127" s="4">
        <f t="shared" si="3"/>
        <v>54.253799999999991</v>
      </c>
      <c r="N127" s="81">
        <f>VLOOKUP(C127,'Transport Time'!$A$3:$C$7,3,0)</f>
        <v>1</v>
      </c>
      <c r="O127" s="81">
        <f>VLOOKUP(C127,'Transport Time'!$K$3:$M$12,3,0)</f>
        <v>2</v>
      </c>
      <c r="P127" s="81">
        <f>VLOOKUP(C127,'Data for CO2 Calculation'!$A$3:$C$7,3,0)</f>
        <v>122</v>
      </c>
      <c r="Q127" s="83">
        <f>I127*P127*'Data for CO2 Calculation'!$B$17</f>
        <v>1178.8677</v>
      </c>
      <c r="R127" s="2">
        <f>VLOOKUP(C127,'Data for CO2 Calculation'!$K$3:$M$12,3,1)</f>
        <v>901</v>
      </c>
      <c r="S127" s="3">
        <f>R127*I127*'Data for CO2 Calculation'!$B$17</f>
        <v>8706.2278499999993</v>
      </c>
    </row>
    <row r="128" spans="1:19" x14ac:dyDescent="0.2">
      <c r="A128" s="2" t="s">
        <v>144</v>
      </c>
      <c r="B128" s="13">
        <v>39567</v>
      </c>
      <c r="C128" s="2">
        <v>50002</v>
      </c>
      <c r="D128" s="2">
        <v>8</v>
      </c>
      <c r="E128" s="2">
        <v>11</v>
      </c>
      <c r="F128" s="2">
        <v>8</v>
      </c>
      <c r="G128" s="2">
        <v>0</v>
      </c>
      <c r="H128" s="2">
        <v>0</v>
      </c>
      <c r="I128" s="84">
        <f>(D128*'General Data'!$B$4)+(E128*'General Data'!$C$4)+(F128*'General Data'!$D$4)+(G128*'General Data'!$E$4)+(H128*'General Data'!$F$4)</f>
        <v>96.1</v>
      </c>
      <c r="J128" s="5">
        <f>VLOOKUP(I128,'Tarrif for Outgoing Transport'!$A$6:$G$15,Bremen!C128-49998,1)</f>
        <v>16.59</v>
      </c>
      <c r="K128" s="80">
        <f t="shared" si="2"/>
        <v>16.59</v>
      </c>
      <c r="L128" s="83">
        <f>VLOOKUP(I128,'Tarrif for Outgoing Transport'!$A$40:$G$49,C128-49998,TRUE)</f>
        <v>18.3</v>
      </c>
      <c r="M128" s="4">
        <f t="shared" si="3"/>
        <v>18.3</v>
      </c>
      <c r="N128" s="81">
        <f>VLOOKUP(C128,'Transport Time'!$A$3:$C$7,3,0)</f>
        <v>1</v>
      </c>
      <c r="O128" s="81">
        <f>VLOOKUP(C128,'Transport Time'!$K$3:$M$12,3,0)</f>
        <v>2</v>
      </c>
      <c r="P128" s="81">
        <f>VLOOKUP(C128,'Data for CO2 Calculation'!$A$3:$C$7,3,0)</f>
        <v>122</v>
      </c>
      <c r="Q128" s="83">
        <f>I128*P128*'Data for CO2 Calculation'!$B$17</f>
        <v>638.96889999999996</v>
      </c>
      <c r="R128" s="2">
        <f>VLOOKUP(C128,'Data for CO2 Calculation'!$K$3:$M$12,3,1)</f>
        <v>901</v>
      </c>
      <c r="S128" s="3">
        <f>R128*I128*'Data for CO2 Calculation'!$B$17</f>
        <v>4718.9424499999996</v>
      </c>
    </row>
    <row r="129" spans="1:19" x14ac:dyDescent="0.2">
      <c r="A129" s="2" t="s">
        <v>145</v>
      </c>
      <c r="B129" s="13">
        <v>39570</v>
      </c>
      <c r="C129" s="2">
        <v>50002</v>
      </c>
      <c r="D129" s="2">
        <v>9</v>
      </c>
      <c r="E129" s="2">
        <v>21</v>
      </c>
      <c r="F129" s="2">
        <v>8</v>
      </c>
      <c r="G129" s="2">
        <v>11</v>
      </c>
      <c r="H129" s="2">
        <v>0</v>
      </c>
      <c r="I129" s="84">
        <f>(D129*'General Data'!$B$4)+(E129*'General Data'!$C$4)+(F129*'General Data'!$D$4)+(G129*'General Data'!$E$4)+(H129*'General Data'!$F$4)</f>
        <v>176.60000000000002</v>
      </c>
      <c r="J129" s="5">
        <f>VLOOKUP(I129,'Tarrif for Outgoing Transport'!$A$6:$G$15,Bremen!C129-49998,1)</f>
        <v>0.24</v>
      </c>
      <c r="K129" s="80">
        <f t="shared" si="2"/>
        <v>42.384</v>
      </c>
      <c r="L129" s="83">
        <f>VLOOKUP(I129,'Tarrif for Outgoing Transport'!$A$40:$G$49,C129-49998,TRUE)</f>
        <v>0.30599999999999999</v>
      </c>
      <c r="M129" s="4">
        <f t="shared" si="3"/>
        <v>54.039600000000007</v>
      </c>
      <c r="N129" s="81">
        <f>VLOOKUP(C129,'Transport Time'!$A$3:$C$7,3,0)</f>
        <v>1</v>
      </c>
      <c r="O129" s="81">
        <f>VLOOKUP(C129,'Transport Time'!$K$3:$M$12,3,0)</f>
        <v>2</v>
      </c>
      <c r="P129" s="81">
        <f>VLOOKUP(C129,'Data for CO2 Calculation'!$A$3:$C$7,3,0)</f>
        <v>122</v>
      </c>
      <c r="Q129" s="83">
        <f>I129*P129*'Data for CO2 Calculation'!$B$17</f>
        <v>1174.2134000000003</v>
      </c>
      <c r="R129" s="2">
        <f>VLOOKUP(C129,'Data for CO2 Calculation'!$K$3:$M$12,3,1)</f>
        <v>901</v>
      </c>
      <c r="S129" s="3">
        <f>R129*I129*'Data for CO2 Calculation'!$B$17</f>
        <v>8671.8547000000017</v>
      </c>
    </row>
    <row r="130" spans="1:19" x14ac:dyDescent="0.2">
      <c r="A130" s="2" t="s">
        <v>146</v>
      </c>
      <c r="B130" s="13">
        <v>39571</v>
      </c>
      <c r="C130" s="2">
        <v>50002</v>
      </c>
      <c r="D130" s="2">
        <v>9</v>
      </c>
      <c r="E130" s="2">
        <v>8</v>
      </c>
      <c r="F130" s="2">
        <v>8</v>
      </c>
      <c r="G130" s="2">
        <v>12</v>
      </c>
      <c r="H130" s="2">
        <v>19</v>
      </c>
      <c r="I130" s="84">
        <f>(D130*'General Data'!$B$4)+(E130*'General Data'!$C$4)+(F130*'General Data'!$D$4)+(G130*'General Data'!$E$4)+(H130*'General Data'!$F$4)</f>
        <v>211.3</v>
      </c>
      <c r="J130" s="5">
        <f>VLOOKUP(I130,'Tarrif for Outgoing Transport'!$A$6:$G$15,Bremen!C130-49998,1)</f>
        <v>0.24</v>
      </c>
      <c r="K130" s="80">
        <f t="shared" si="2"/>
        <v>50.712000000000003</v>
      </c>
      <c r="L130" s="83">
        <f>VLOOKUP(I130,'Tarrif for Outgoing Transport'!$A$40:$G$49,C130-49998,TRUE)</f>
        <v>0.30599999999999999</v>
      </c>
      <c r="M130" s="4">
        <f t="shared" si="3"/>
        <v>64.657800000000009</v>
      </c>
      <c r="N130" s="81">
        <f>VLOOKUP(C130,'Transport Time'!$A$3:$C$7,3,0)</f>
        <v>1</v>
      </c>
      <c r="O130" s="81">
        <f>VLOOKUP(C130,'Transport Time'!$K$3:$M$12,3,0)</f>
        <v>2</v>
      </c>
      <c r="P130" s="81">
        <f>VLOOKUP(C130,'Data for CO2 Calculation'!$A$3:$C$7,3,0)</f>
        <v>122</v>
      </c>
      <c r="Q130" s="83">
        <f>I130*P130*'Data for CO2 Calculation'!$B$17</f>
        <v>1404.9337</v>
      </c>
      <c r="R130" s="2">
        <f>VLOOKUP(C130,'Data for CO2 Calculation'!$K$3:$M$12,3,1)</f>
        <v>901</v>
      </c>
      <c r="S130" s="3">
        <f>R130*I130*'Data for CO2 Calculation'!$B$17</f>
        <v>10375.780850000001</v>
      </c>
    </row>
    <row r="131" spans="1:19" x14ac:dyDescent="0.2">
      <c r="A131" s="2" t="s">
        <v>147</v>
      </c>
      <c r="B131" s="13">
        <v>39572</v>
      </c>
      <c r="C131" s="2">
        <v>50002</v>
      </c>
      <c r="D131" s="2">
        <v>4</v>
      </c>
      <c r="E131" s="2">
        <v>8</v>
      </c>
      <c r="F131" s="2">
        <v>11</v>
      </c>
      <c r="G131" s="2">
        <v>13</v>
      </c>
      <c r="H131" s="2">
        <v>14</v>
      </c>
      <c r="I131" s="84">
        <f>(D131*'General Data'!$B$4)+(E131*'General Data'!$C$4)+(F131*'General Data'!$D$4)+(G131*'General Data'!$E$4)+(H131*'General Data'!$F$4)</f>
        <v>191.39999999999998</v>
      </c>
      <c r="J131" s="5">
        <f>VLOOKUP(I131,'Tarrif for Outgoing Transport'!$A$6:$G$15,Bremen!C131-49998,1)</f>
        <v>0.24</v>
      </c>
      <c r="K131" s="80">
        <f t="shared" si="2"/>
        <v>45.935999999999993</v>
      </c>
      <c r="L131" s="83">
        <f>VLOOKUP(I131,'Tarrif for Outgoing Transport'!$A$40:$G$49,C131-49998,TRUE)</f>
        <v>0.30599999999999999</v>
      </c>
      <c r="M131" s="4">
        <f t="shared" si="3"/>
        <v>58.56839999999999</v>
      </c>
      <c r="N131" s="81">
        <f>VLOOKUP(C131,'Transport Time'!$A$3:$C$7,3,0)</f>
        <v>1</v>
      </c>
      <c r="O131" s="81">
        <f>VLOOKUP(C131,'Transport Time'!$K$3:$M$12,3,0)</f>
        <v>2</v>
      </c>
      <c r="P131" s="81">
        <f>VLOOKUP(C131,'Data for CO2 Calculation'!$A$3:$C$7,3,0)</f>
        <v>122</v>
      </c>
      <c r="Q131" s="83">
        <f>I131*P131*'Data for CO2 Calculation'!$B$17</f>
        <v>1272.6185999999998</v>
      </c>
      <c r="R131" s="2">
        <f>VLOOKUP(C131,'Data for CO2 Calculation'!$K$3:$M$12,3,1)</f>
        <v>901</v>
      </c>
      <c r="S131" s="3">
        <f>R131*I131*'Data for CO2 Calculation'!$B$17</f>
        <v>9398.6012999999984</v>
      </c>
    </row>
    <row r="132" spans="1:19" x14ac:dyDescent="0.2">
      <c r="A132" s="2" t="s">
        <v>148</v>
      </c>
      <c r="B132" s="13">
        <v>39573</v>
      </c>
      <c r="C132" s="2">
        <v>50002</v>
      </c>
      <c r="D132" s="2">
        <v>4</v>
      </c>
      <c r="E132" s="2">
        <v>11</v>
      </c>
      <c r="F132" s="2">
        <v>12</v>
      </c>
      <c r="G132" s="2">
        <v>5</v>
      </c>
      <c r="H132" s="2">
        <v>12</v>
      </c>
      <c r="I132" s="84">
        <f>(D132*'General Data'!$B$4)+(E132*'General Data'!$C$4)+(F132*'General Data'!$D$4)+(G132*'General Data'!$E$4)+(H132*'General Data'!$F$4)</f>
        <v>173.29999999999998</v>
      </c>
      <c r="J132" s="5">
        <f>VLOOKUP(I132,'Tarrif for Outgoing Transport'!$A$6:$G$15,Bremen!C132-49998,1)</f>
        <v>0.24</v>
      </c>
      <c r="K132" s="80">
        <f t="shared" si="2"/>
        <v>41.591999999999992</v>
      </c>
      <c r="L132" s="83">
        <f>VLOOKUP(I132,'Tarrif for Outgoing Transport'!$A$40:$G$49,C132-49998,TRUE)</f>
        <v>0.30599999999999999</v>
      </c>
      <c r="M132" s="4">
        <f t="shared" si="3"/>
        <v>53.029799999999994</v>
      </c>
      <c r="N132" s="81">
        <f>VLOOKUP(C132,'Transport Time'!$A$3:$C$7,3,0)</f>
        <v>1</v>
      </c>
      <c r="O132" s="81">
        <f>VLOOKUP(C132,'Transport Time'!$K$3:$M$12,3,0)</f>
        <v>2</v>
      </c>
      <c r="P132" s="81">
        <f>VLOOKUP(C132,'Data for CO2 Calculation'!$A$3:$C$7,3,0)</f>
        <v>122</v>
      </c>
      <c r="Q132" s="83">
        <f>I132*P132*'Data for CO2 Calculation'!$B$17</f>
        <v>1152.2717</v>
      </c>
      <c r="R132" s="2">
        <f>VLOOKUP(C132,'Data for CO2 Calculation'!$K$3:$M$12,3,1)</f>
        <v>901</v>
      </c>
      <c r="S132" s="3">
        <f>R132*I132*'Data for CO2 Calculation'!$B$17</f>
        <v>8509.8098499999996</v>
      </c>
    </row>
    <row r="133" spans="1:19" x14ac:dyDescent="0.2">
      <c r="A133" s="2" t="s">
        <v>149</v>
      </c>
      <c r="B133" s="13">
        <v>39576</v>
      </c>
      <c r="C133" s="2">
        <v>50002</v>
      </c>
      <c r="D133" s="2">
        <v>9</v>
      </c>
      <c r="E133" s="2">
        <v>8</v>
      </c>
      <c r="F133" s="2">
        <v>15</v>
      </c>
      <c r="G133" s="2">
        <v>11</v>
      </c>
      <c r="H133" s="2">
        <v>9</v>
      </c>
      <c r="I133" s="84">
        <f>(D133*'General Data'!$B$4)+(E133*'General Data'!$C$4)+(F133*'General Data'!$D$4)+(G133*'General Data'!$E$4)+(H133*'General Data'!$F$4)</f>
        <v>188.70000000000002</v>
      </c>
      <c r="J133" s="5">
        <f>VLOOKUP(I133,'Tarrif for Outgoing Transport'!$A$6:$G$15,Bremen!C133-49998,1)</f>
        <v>0.24</v>
      </c>
      <c r="K133" s="80">
        <f t="shared" ref="K133:K196" si="4">IF(I133&gt;100,J133*I133,J133)</f>
        <v>45.288000000000004</v>
      </c>
      <c r="L133" s="83">
        <f>VLOOKUP(I133,'Tarrif for Outgoing Transport'!$A$40:$G$49,C133-49998,TRUE)</f>
        <v>0.30599999999999999</v>
      </c>
      <c r="M133" s="4">
        <f t="shared" ref="M133:M196" si="5">IF(I133&gt;100,I133*L133,L133)</f>
        <v>57.742200000000004</v>
      </c>
      <c r="N133" s="81">
        <f>VLOOKUP(C133,'Transport Time'!$A$3:$C$7,3,0)</f>
        <v>1</v>
      </c>
      <c r="O133" s="81">
        <f>VLOOKUP(C133,'Transport Time'!$K$3:$M$12,3,0)</f>
        <v>2</v>
      </c>
      <c r="P133" s="81">
        <f>VLOOKUP(C133,'Data for CO2 Calculation'!$A$3:$C$7,3,0)</f>
        <v>122</v>
      </c>
      <c r="Q133" s="83">
        <f>I133*P133*'Data for CO2 Calculation'!$B$17</f>
        <v>1254.6663000000001</v>
      </c>
      <c r="R133" s="2">
        <f>VLOOKUP(C133,'Data for CO2 Calculation'!$K$3:$M$12,3,1)</f>
        <v>901</v>
      </c>
      <c r="S133" s="3">
        <f>R133*I133*'Data for CO2 Calculation'!$B$17</f>
        <v>9266.0191500000001</v>
      </c>
    </row>
    <row r="134" spans="1:19" x14ac:dyDescent="0.2">
      <c r="A134" s="2" t="s">
        <v>150</v>
      </c>
      <c r="B134" s="13">
        <v>39577</v>
      </c>
      <c r="C134" s="2">
        <v>50002</v>
      </c>
      <c r="D134" s="2">
        <v>9</v>
      </c>
      <c r="E134" s="2">
        <v>8</v>
      </c>
      <c r="F134" s="2">
        <v>19</v>
      </c>
      <c r="G134" s="2">
        <v>11</v>
      </c>
      <c r="H134" s="2">
        <v>9</v>
      </c>
      <c r="I134" s="84">
        <f>(D134*'General Data'!$B$4)+(E134*'General Data'!$C$4)+(F134*'General Data'!$D$4)+(G134*'General Data'!$E$4)+(H134*'General Data'!$F$4)</f>
        <v>203.9</v>
      </c>
      <c r="J134" s="5">
        <f>VLOOKUP(I134,'Tarrif for Outgoing Transport'!$A$6:$G$15,Bremen!C134-49998,1)</f>
        <v>0.24</v>
      </c>
      <c r="K134" s="80">
        <f t="shared" si="4"/>
        <v>48.936</v>
      </c>
      <c r="L134" s="83">
        <f>VLOOKUP(I134,'Tarrif for Outgoing Transport'!$A$40:$G$49,C134-49998,TRUE)</f>
        <v>0.30599999999999999</v>
      </c>
      <c r="M134" s="4">
        <f t="shared" si="5"/>
        <v>62.3934</v>
      </c>
      <c r="N134" s="81">
        <f>VLOOKUP(C134,'Transport Time'!$A$3:$C$7,3,0)</f>
        <v>1</v>
      </c>
      <c r="O134" s="81">
        <f>VLOOKUP(C134,'Transport Time'!$K$3:$M$12,3,0)</f>
        <v>2</v>
      </c>
      <c r="P134" s="81">
        <f>VLOOKUP(C134,'Data for CO2 Calculation'!$A$3:$C$7,3,0)</f>
        <v>122</v>
      </c>
      <c r="Q134" s="83">
        <f>I134*P134*'Data for CO2 Calculation'!$B$17</f>
        <v>1355.7311</v>
      </c>
      <c r="R134" s="2">
        <f>VLOOKUP(C134,'Data for CO2 Calculation'!$K$3:$M$12,3,1)</f>
        <v>901</v>
      </c>
      <c r="S134" s="3">
        <f>R134*I134*'Data for CO2 Calculation'!$B$17</f>
        <v>10012.40755</v>
      </c>
    </row>
    <row r="135" spans="1:19" x14ac:dyDescent="0.2">
      <c r="A135" s="2" t="s">
        <v>151</v>
      </c>
      <c r="B135" s="13">
        <v>39578</v>
      </c>
      <c r="C135" s="2">
        <v>50002</v>
      </c>
      <c r="D135" s="2">
        <v>9</v>
      </c>
      <c r="E135" s="2">
        <v>11</v>
      </c>
      <c r="F135" s="2">
        <v>12</v>
      </c>
      <c r="G135" s="2">
        <v>11</v>
      </c>
      <c r="H135" s="2">
        <v>8</v>
      </c>
      <c r="I135" s="84">
        <f>(D135*'General Data'!$B$4)+(E135*'General Data'!$C$4)+(F135*'General Data'!$D$4)+(G135*'General Data'!$E$4)+(H135*'General Data'!$F$4)</f>
        <v>185.60000000000002</v>
      </c>
      <c r="J135" s="5">
        <f>VLOOKUP(I135,'Tarrif for Outgoing Transport'!$A$6:$G$15,Bremen!C135-49998,1)</f>
        <v>0.24</v>
      </c>
      <c r="K135" s="80">
        <f t="shared" si="4"/>
        <v>44.544000000000004</v>
      </c>
      <c r="L135" s="83">
        <f>VLOOKUP(I135,'Tarrif for Outgoing Transport'!$A$40:$G$49,C135-49998,TRUE)</f>
        <v>0.30599999999999999</v>
      </c>
      <c r="M135" s="4">
        <f t="shared" si="5"/>
        <v>56.793600000000005</v>
      </c>
      <c r="N135" s="81">
        <f>VLOOKUP(C135,'Transport Time'!$A$3:$C$7,3,0)</f>
        <v>1</v>
      </c>
      <c r="O135" s="81">
        <f>VLOOKUP(C135,'Transport Time'!$K$3:$M$12,3,0)</f>
        <v>2</v>
      </c>
      <c r="P135" s="81">
        <f>VLOOKUP(C135,'Data for CO2 Calculation'!$A$3:$C$7,3,0)</f>
        <v>122</v>
      </c>
      <c r="Q135" s="83">
        <f>I135*P135*'Data for CO2 Calculation'!$B$17</f>
        <v>1234.0544000000002</v>
      </c>
      <c r="R135" s="2">
        <f>VLOOKUP(C135,'Data for CO2 Calculation'!$K$3:$M$12,3,1)</f>
        <v>901</v>
      </c>
      <c r="S135" s="3">
        <f>R135*I135*'Data for CO2 Calculation'!$B$17</f>
        <v>9113.7952000000023</v>
      </c>
    </row>
    <row r="136" spans="1:19" x14ac:dyDescent="0.2">
      <c r="A136" s="2" t="s">
        <v>152</v>
      </c>
      <c r="B136" s="13">
        <v>39581</v>
      </c>
      <c r="C136" s="2">
        <v>50002</v>
      </c>
      <c r="D136" s="2">
        <v>9</v>
      </c>
      <c r="E136" s="2">
        <v>0</v>
      </c>
      <c r="F136" s="2">
        <v>12</v>
      </c>
      <c r="G136" s="2">
        <v>11</v>
      </c>
      <c r="H136" s="2">
        <v>9</v>
      </c>
      <c r="I136" s="84">
        <f>(D136*'General Data'!$B$4)+(E136*'General Data'!$C$4)+(F136*'General Data'!$D$4)+(G136*'General Data'!$E$4)+(H136*'General Data'!$F$4)</f>
        <v>142.9</v>
      </c>
      <c r="J136" s="5">
        <f>VLOOKUP(I136,'Tarrif for Outgoing Transport'!$A$6:$G$15,Bremen!C136-49998,1)</f>
        <v>0.24</v>
      </c>
      <c r="K136" s="80">
        <f t="shared" si="4"/>
        <v>34.295999999999999</v>
      </c>
      <c r="L136" s="83">
        <f>VLOOKUP(I136,'Tarrif for Outgoing Transport'!$A$40:$G$49,C136-49998,TRUE)</f>
        <v>0.30599999999999999</v>
      </c>
      <c r="M136" s="4">
        <f t="shared" si="5"/>
        <v>43.727400000000003</v>
      </c>
      <c r="N136" s="81">
        <f>VLOOKUP(C136,'Transport Time'!$A$3:$C$7,3,0)</f>
        <v>1</v>
      </c>
      <c r="O136" s="81">
        <f>VLOOKUP(C136,'Transport Time'!$K$3:$M$12,3,0)</f>
        <v>2</v>
      </c>
      <c r="P136" s="81">
        <f>VLOOKUP(C136,'Data for CO2 Calculation'!$A$3:$C$7,3,0)</f>
        <v>122</v>
      </c>
      <c r="Q136" s="83">
        <f>I136*P136*'Data for CO2 Calculation'!$B$17</f>
        <v>950.14209999999991</v>
      </c>
      <c r="R136" s="2">
        <f>VLOOKUP(C136,'Data for CO2 Calculation'!$K$3:$M$12,3,1)</f>
        <v>901</v>
      </c>
      <c r="S136" s="3">
        <f>R136*I136*'Data for CO2 Calculation'!$B$17</f>
        <v>7017.03305</v>
      </c>
    </row>
    <row r="137" spans="1:19" x14ac:dyDescent="0.2">
      <c r="A137" s="2" t="s">
        <v>153</v>
      </c>
      <c r="B137" s="13">
        <v>39584</v>
      </c>
      <c r="C137" s="2">
        <v>50002</v>
      </c>
      <c r="D137" s="2">
        <v>12</v>
      </c>
      <c r="E137" s="2">
        <v>15</v>
      </c>
      <c r="F137" s="2">
        <v>12</v>
      </c>
      <c r="G137" s="2">
        <v>11</v>
      </c>
      <c r="H137" s="2">
        <v>0</v>
      </c>
      <c r="I137" s="84">
        <f>(D137*'General Data'!$B$4)+(E137*'General Data'!$C$4)+(F137*'General Data'!$D$4)+(G137*'General Data'!$E$4)+(H137*'General Data'!$F$4)</f>
        <v>172.89999999999998</v>
      </c>
      <c r="J137" s="5">
        <f>VLOOKUP(I137,'Tarrif for Outgoing Transport'!$A$6:$G$15,Bremen!C137-49998,1)</f>
        <v>0.24</v>
      </c>
      <c r="K137" s="80">
        <f t="shared" si="4"/>
        <v>41.495999999999995</v>
      </c>
      <c r="L137" s="83">
        <f>VLOOKUP(I137,'Tarrif for Outgoing Transport'!$A$40:$G$49,C137-49998,TRUE)</f>
        <v>0.30599999999999999</v>
      </c>
      <c r="M137" s="4">
        <f t="shared" si="5"/>
        <v>52.907399999999996</v>
      </c>
      <c r="N137" s="81">
        <f>VLOOKUP(C137,'Transport Time'!$A$3:$C$7,3,0)</f>
        <v>1</v>
      </c>
      <c r="O137" s="81">
        <f>VLOOKUP(C137,'Transport Time'!$K$3:$M$12,3,0)</f>
        <v>2</v>
      </c>
      <c r="P137" s="81">
        <f>VLOOKUP(C137,'Data for CO2 Calculation'!$A$3:$C$7,3,0)</f>
        <v>122</v>
      </c>
      <c r="Q137" s="83">
        <f>I137*P137*'Data for CO2 Calculation'!$B$17</f>
        <v>1149.6120999999998</v>
      </c>
      <c r="R137" s="2">
        <f>VLOOKUP(C137,'Data for CO2 Calculation'!$K$3:$M$12,3,1)</f>
        <v>901</v>
      </c>
      <c r="S137" s="3">
        <f>R137*I137*'Data for CO2 Calculation'!$B$17</f>
        <v>8490.1680499999984</v>
      </c>
    </row>
    <row r="138" spans="1:19" x14ac:dyDescent="0.2">
      <c r="A138" s="2" t="s">
        <v>154</v>
      </c>
      <c r="B138" s="13">
        <v>39585</v>
      </c>
      <c r="C138" s="2">
        <v>50002</v>
      </c>
      <c r="D138" s="2">
        <v>9</v>
      </c>
      <c r="E138" s="2">
        <v>0</v>
      </c>
      <c r="F138" s="2">
        <v>12</v>
      </c>
      <c r="G138" s="2">
        <v>13</v>
      </c>
      <c r="H138" s="2">
        <v>19</v>
      </c>
      <c r="I138" s="84">
        <f>(D138*'General Data'!$B$4)+(E138*'General Data'!$C$4)+(F138*'General Data'!$D$4)+(G138*'General Data'!$E$4)+(H138*'General Data'!$F$4)</f>
        <v>195.3</v>
      </c>
      <c r="J138" s="5">
        <f>VLOOKUP(I138,'Tarrif for Outgoing Transport'!$A$6:$G$15,Bremen!C138-49998,1)</f>
        <v>0.24</v>
      </c>
      <c r="K138" s="80">
        <f t="shared" si="4"/>
        <v>46.872</v>
      </c>
      <c r="L138" s="83">
        <f>VLOOKUP(I138,'Tarrif for Outgoing Transport'!$A$40:$G$49,C138-49998,TRUE)</f>
        <v>0.30599999999999999</v>
      </c>
      <c r="M138" s="4">
        <f t="shared" si="5"/>
        <v>59.761800000000001</v>
      </c>
      <c r="N138" s="81">
        <f>VLOOKUP(C138,'Transport Time'!$A$3:$C$7,3,0)</f>
        <v>1</v>
      </c>
      <c r="O138" s="81">
        <f>VLOOKUP(C138,'Transport Time'!$K$3:$M$12,3,0)</f>
        <v>2</v>
      </c>
      <c r="P138" s="81">
        <f>VLOOKUP(C138,'Data for CO2 Calculation'!$A$3:$C$7,3,0)</f>
        <v>122</v>
      </c>
      <c r="Q138" s="83">
        <f>I138*P138*'Data for CO2 Calculation'!$B$17</f>
        <v>1298.5497</v>
      </c>
      <c r="R138" s="2">
        <f>VLOOKUP(C138,'Data for CO2 Calculation'!$K$3:$M$12,3,1)</f>
        <v>901</v>
      </c>
      <c r="S138" s="3">
        <f>R138*I138*'Data for CO2 Calculation'!$B$17</f>
        <v>9590.1088500000005</v>
      </c>
    </row>
    <row r="139" spans="1:19" x14ac:dyDescent="0.2">
      <c r="A139" s="2" t="s">
        <v>155</v>
      </c>
      <c r="B139" s="13">
        <v>39591</v>
      </c>
      <c r="C139" s="2">
        <v>50002</v>
      </c>
      <c r="D139" s="2">
        <v>6</v>
      </c>
      <c r="E139" s="2">
        <v>8</v>
      </c>
      <c r="F139" s="2">
        <v>12</v>
      </c>
      <c r="G139" s="2">
        <v>11</v>
      </c>
      <c r="H139" s="2">
        <v>10</v>
      </c>
      <c r="I139" s="84">
        <f>(D139*'General Data'!$B$4)+(E139*'General Data'!$C$4)+(F139*'General Data'!$D$4)+(G139*'General Data'!$E$4)+(H139*'General Data'!$F$4)</f>
        <v>175</v>
      </c>
      <c r="J139" s="5">
        <f>VLOOKUP(I139,'Tarrif for Outgoing Transport'!$A$6:$G$15,Bremen!C139-49998,1)</f>
        <v>0.24</v>
      </c>
      <c r="K139" s="80">
        <f t="shared" si="4"/>
        <v>42</v>
      </c>
      <c r="L139" s="83">
        <f>VLOOKUP(I139,'Tarrif for Outgoing Transport'!$A$40:$G$49,C139-49998,TRUE)</f>
        <v>0.30599999999999999</v>
      </c>
      <c r="M139" s="4">
        <f t="shared" si="5"/>
        <v>53.55</v>
      </c>
      <c r="N139" s="81">
        <f>VLOOKUP(C139,'Transport Time'!$A$3:$C$7,3,0)</f>
        <v>1</v>
      </c>
      <c r="O139" s="81">
        <f>VLOOKUP(C139,'Transport Time'!$K$3:$M$12,3,0)</f>
        <v>2</v>
      </c>
      <c r="P139" s="81">
        <f>VLOOKUP(C139,'Data for CO2 Calculation'!$A$3:$C$7,3,0)</f>
        <v>122</v>
      </c>
      <c r="Q139" s="83">
        <f>I139*P139*'Data for CO2 Calculation'!$B$17</f>
        <v>1163.575</v>
      </c>
      <c r="R139" s="2">
        <f>VLOOKUP(C139,'Data for CO2 Calculation'!$K$3:$M$12,3,1)</f>
        <v>901</v>
      </c>
      <c r="S139" s="3">
        <f>R139*I139*'Data for CO2 Calculation'!$B$17</f>
        <v>8593.2875000000004</v>
      </c>
    </row>
    <row r="140" spans="1:19" x14ac:dyDescent="0.2">
      <c r="A140" s="2" t="s">
        <v>156</v>
      </c>
      <c r="B140" s="13">
        <v>39592</v>
      </c>
      <c r="C140" s="2">
        <v>50002</v>
      </c>
      <c r="D140" s="2">
        <v>9</v>
      </c>
      <c r="E140" s="2">
        <v>8</v>
      </c>
      <c r="F140" s="2">
        <v>12</v>
      </c>
      <c r="G140" s="2">
        <v>11</v>
      </c>
      <c r="H140" s="2">
        <v>9</v>
      </c>
      <c r="I140" s="84">
        <f>(D140*'General Data'!$B$4)+(E140*'General Data'!$C$4)+(F140*'General Data'!$D$4)+(G140*'General Data'!$E$4)+(H140*'General Data'!$F$4)</f>
        <v>177.29999999999998</v>
      </c>
      <c r="J140" s="5">
        <f>VLOOKUP(I140,'Tarrif for Outgoing Transport'!$A$6:$G$15,Bremen!C140-49998,1)</f>
        <v>0.24</v>
      </c>
      <c r="K140" s="80">
        <f t="shared" si="4"/>
        <v>42.551999999999992</v>
      </c>
      <c r="L140" s="83">
        <f>VLOOKUP(I140,'Tarrif for Outgoing Transport'!$A$40:$G$49,C140-49998,TRUE)</f>
        <v>0.30599999999999999</v>
      </c>
      <c r="M140" s="4">
        <f t="shared" si="5"/>
        <v>54.253799999999991</v>
      </c>
      <c r="N140" s="81">
        <f>VLOOKUP(C140,'Transport Time'!$A$3:$C$7,3,0)</f>
        <v>1</v>
      </c>
      <c r="O140" s="81">
        <f>VLOOKUP(C140,'Transport Time'!$K$3:$M$12,3,0)</f>
        <v>2</v>
      </c>
      <c r="P140" s="81">
        <f>VLOOKUP(C140,'Data for CO2 Calculation'!$A$3:$C$7,3,0)</f>
        <v>122</v>
      </c>
      <c r="Q140" s="83">
        <f>I140*P140*'Data for CO2 Calculation'!$B$17</f>
        <v>1178.8677</v>
      </c>
      <c r="R140" s="2">
        <f>VLOOKUP(C140,'Data for CO2 Calculation'!$K$3:$M$12,3,1)</f>
        <v>901</v>
      </c>
      <c r="S140" s="3">
        <f>R140*I140*'Data for CO2 Calculation'!$B$17</f>
        <v>8706.2278499999993</v>
      </c>
    </row>
    <row r="141" spans="1:19" x14ac:dyDescent="0.2">
      <c r="A141" s="2" t="s">
        <v>157</v>
      </c>
      <c r="B141" s="13">
        <v>39593</v>
      </c>
      <c r="C141" s="2">
        <v>50002</v>
      </c>
      <c r="D141" s="2">
        <v>9</v>
      </c>
      <c r="E141" s="2">
        <v>8</v>
      </c>
      <c r="F141" s="2">
        <v>12</v>
      </c>
      <c r="G141" s="2">
        <v>12</v>
      </c>
      <c r="H141" s="2">
        <v>10</v>
      </c>
      <c r="I141" s="84">
        <f>(D141*'General Data'!$B$4)+(E141*'General Data'!$C$4)+(F141*'General Data'!$D$4)+(G141*'General Data'!$E$4)+(H141*'General Data'!$F$4)</f>
        <v>185.1</v>
      </c>
      <c r="J141" s="5">
        <f>VLOOKUP(I141,'Tarrif for Outgoing Transport'!$A$6:$G$15,Bremen!C141-49998,1)</f>
        <v>0.24</v>
      </c>
      <c r="K141" s="80">
        <f t="shared" si="4"/>
        <v>44.423999999999999</v>
      </c>
      <c r="L141" s="83">
        <f>VLOOKUP(I141,'Tarrif for Outgoing Transport'!$A$40:$G$49,C141-49998,TRUE)</f>
        <v>0.30599999999999999</v>
      </c>
      <c r="M141" s="4">
        <f t="shared" si="5"/>
        <v>56.640599999999999</v>
      </c>
      <c r="N141" s="81">
        <f>VLOOKUP(C141,'Transport Time'!$A$3:$C$7,3,0)</f>
        <v>1</v>
      </c>
      <c r="O141" s="81">
        <f>VLOOKUP(C141,'Transport Time'!$K$3:$M$12,3,0)</f>
        <v>2</v>
      </c>
      <c r="P141" s="81">
        <f>VLOOKUP(C141,'Data for CO2 Calculation'!$A$3:$C$7,3,0)</f>
        <v>122</v>
      </c>
      <c r="Q141" s="83">
        <f>I141*P141*'Data for CO2 Calculation'!$B$17</f>
        <v>1230.7299</v>
      </c>
      <c r="R141" s="2">
        <f>VLOOKUP(C141,'Data for CO2 Calculation'!$K$3:$M$12,3,1)</f>
        <v>901</v>
      </c>
      <c r="S141" s="3">
        <f>R141*I141*'Data for CO2 Calculation'!$B$17</f>
        <v>9089.2429499999998</v>
      </c>
    </row>
    <row r="142" spans="1:19" x14ac:dyDescent="0.2">
      <c r="A142" s="2" t="s">
        <v>158</v>
      </c>
      <c r="B142" s="13">
        <v>39594</v>
      </c>
      <c r="C142" s="2">
        <v>50002</v>
      </c>
      <c r="D142" s="2">
        <v>9</v>
      </c>
      <c r="E142" s="2">
        <v>8</v>
      </c>
      <c r="F142" s="2">
        <v>12</v>
      </c>
      <c r="G142" s="2">
        <v>11</v>
      </c>
      <c r="H142" s="2">
        <v>8</v>
      </c>
      <c r="I142" s="84">
        <f>(D142*'General Data'!$B$4)+(E142*'General Data'!$C$4)+(F142*'General Data'!$D$4)+(G142*'General Data'!$E$4)+(H142*'General Data'!$F$4)</f>
        <v>172.7</v>
      </c>
      <c r="J142" s="5">
        <f>VLOOKUP(I142,'Tarrif for Outgoing Transport'!$A$6:$G$15,Bremen!C142-49998,1)</f>
        <v>0.24</v>
      </c>
      <c r="K142" s="80">
        <f t="shared" si="4"/>
        <v>41.447999999999993</v>
      </c>
      <c r="L142" s="83">
        <f>VLOOKUP(I142,'Tarrif for Outgoing Transport'!$A$40:$G$49,C142-49998,TRUE)</f>
        <v>0.30599999999999999</v>
      </c>
      <c r="M142" s="4">
        <f t="shared" si="5"/>
        <v>52.846199999999996</v>
      </c>
      <c r="N142" s="81">
        <f>VLOOKUP(C142,'Transport Time'!$A$3:$C$7,3,0)</f>
        <v>1</v>
      </c>
      <c r="O142" s="81">
        <f>VLOOKUP(C142,'Transport Time'!$K$3:$M$12,3,0)</f>
        <v>2</v>
      </c>
      <c r="P142" s="81">
        <f>VLOOKUP(C142,'Data for CO2 Calculation'!$A$3:$C$7,3,0)</f>
        <v>122</v>
      </c>
      <c r="Q142" s="83">
        <f>I142*P142*'Data for CO2 Calculation'!$B$17</f>
        <v>1148.2822999999999</v>
      </c>
      <c r="R142" s="2">
        <f>VLOOKUP(C142,'Data for CO2 Calculation'!$K$3:$M$12,3,1)</f>
        <v>901</v>
      </c>
      <c r="S142" s="3">
        <f>R142*I142*'Data for CO2 Calculation'!$B$17</f>
        <v>8480.3471499999996</v>
      </c>
    </row>
    <row r="143" spans="1:19" x14ac:dyDescent="0.2">
      <c r="A143" s="2" t="s">
        <v>159</v>
      </c>
      <c r="B143" s="13">
        <v>39596</v>
      </c>
      <c r="C143" s="2">
        <v>50002</v>
      </c>
      <c r="D143" s="2">
        <v>2</v>
      </c>
      <c r="E143" s="2">
        <v>8</v>
      </c>
      <c r="F143" s="2">
        <v>11</v>
      </c>
      <c r="G143" s="2">
        <v>11</v>
      </c>
      <c r="H143" s="2">
        <v>9</v>
      </c>
      <c r="I143" s="84">
        <f>(D143*'General Data'!$B$4)+(E143*'General Data'!$C$4)+(F143*'General Data'!$D$4)+(G143*'General Data'!$E$4)+(H143*'General Data'!$F$4)</f>
        <v>157.4</v>
      </c>
      <c r="J143" s="5">
        <f>VLOOKUP(I143,'Tarrif for Outgoing Transport'!$A$6:$G$15,Bremen!C143-49998,1)</f>
        <v>0.24</v>
      </c>
      <c r="K143" s="80">
        <f t="shared" si="4"/>
        <v>37.776000000000003</v>
      </c>
      <c r="L143" s="83">
        <f>VLOOKUP(I143,'Tarrif for Outgoing Transport'!$A$40:$G$49,C143-49998,TRUE)</f>
        <v>0.30599999999999999</v>
      </c>
      <c r="M143" s="4">
        <f t="shared" si="5"/>
        <v>48.164400000000001</v>
      </c>
      <c r="N143" s="81">
        <f>VLOOKUP(C143,'Transport Time'!$A$3:$C$7,3,0)</f>
        <v>1</v>
      </c>
      <c r="O143" s="81">
        <f>VLOOKUP(C143,'Transport Time'!$K$3:$M$12,3,0)</f>
        <v>2</v>
      </c>
      <c r="P143" s="81">
        <f>VLOOKUP(C143,'Data for CO2 Calculation'!$A$3:$C$7,3,0)</f>
        <v>122</v>
      </c>
      <c r="Q143" s="83">
        <f>I143*P143*'Data for CO2 Calculation'!$B$17</f>
        <v>1046.5526</v>
      </c>
      <c r="R143" s="2">
        <f>VLOOKUP(C143,'Data for CO2 Calculation'!$K$3:$M$12,3,1)</f>
        <v>901</v>
      </c>
      <c r="S143" s="3">
        <f>R143*I143*'Data for CO2 Calculation'!$B$17</f>
        <v>7729.0482999999995</v>
      </c>
    </row>
    <row r="144" spans="1:19" x14ac:dyDescent="0.2">
      <c r="A144" s="2" t="s">
        <v>160</v>
      </c>
      <c r="B144" s="13">
        <v>39601</v>
      </c>
      <c r="C144" s="2">
        <v>50002</v>
      </c>
      <c r="D144" s="2">
        <v>12</v>
      </c>
      <c r="E144" s="2">
        <v>8</v>
      </c>
      <c r="F144" s="2">
        <v>9</v>
      </c>
      <c r="G144" s="2">
        <v>11</v>
      </c>
      <c r="H144" s="2">
        <v>22</v>
      </c>
      <c r="I144" s="84">
        <f>(D144*'General Data'!$B$4)+(E144*'General Data'!$C$4)+(F144*'General Data'!$D$4)+(G144*'General Data'!$E$4)+(H144*'General Data'!$F$4)</f>
        <v>232.59999999999997</v>
      </c>
      <c r="J144" s="5">
        <f>VLOOKUP(I144,'Tarrif for Outgoing Transport'!$A$6:$G$15,Bremen!C144-49998,1)</f>
        <v>0.24</v>
      </c>
      <c r="K144" s="80">
        <f t="shared" si="4"/>
        <v>55.823999999999991</v>
      </c>
      <c r="L144" s="83">
        <f>VLOOKUP(I144,'Tarrif for Outgoing Transport'!$A$40:$G$49,C144-49998,TRUE)</f>
        <v>0.30599999999999999</v>
      </c>
      <c r="M144" s="4">
        <f t="shared" si="5"/>
        <v>71.175599999999989</v>
      </c>
      <c r="N144" s="81">
        <f>VLOOKUP(C144,'Transport Time'!$A$3:$C$7,3,0)</f>
        <v>1</v>
      </c>
      <c r="O144" s="81">
        <f>VLOOKUP(C144,'Transport Time'!$K$3:$M$12,3,0)</f>
        <v>2</v>
      </c>
      <c r="P144" s="81">
        <f>VLOOKUP(C144,'Data for CO2 Calculation'!$A$3:$C$7,3,0)</f>
        <v>122</v>
      </c>
      <c r="Q144" s="83">
        <f>I144*P144*'Data for CO2 Calculation'!$B$17</f>
        <v>1546.5573999999999</v>
      </c>
      <c r="R144" s="2">
        <f>VLOOKUP(C144,'Data for CO2 Calculation'!$K$3:$M$12,3,1)</f>
        <v>901</v>
      </c>
      <c r="S144" s="3">
        <f>R144*I144*'Data for CO2 Calculation'!$B$17</f>
        <v>11421.706699999999</v>
      </c>
    </row>
    <row r="145" spans="1:19" x14ac:dyDescent="0.2">
      <c r="A145" s="2" t="s">
        <v>161</v>
      </c>
      <c r="B145" s="13">
        <v>39606</v>
      </c>
      <c r="C145" s="2">
        <v>50002</v>
      </c>
      <c r="D145" s="2">
        <v>11</v>
      </c>
      <c r="E145" s="2">
        <v>8</v>
      </c>
      <c r="F145" s="2">
        <v>12</v>
      </c>
      <c r="G145" s="2">
        <v>6</v>
      </c>
      <c r="H145" s="2">
        <v>9</v>
      </c>
      <c r="I145" s="84">
        <f>(D145*'General Data'!$B$4)+(E145*'General Data'!$C$4)+(F145*'General Data'!$D$4)+(G145*'General Data'!$E$4)+(H145*'General Data'!$F$4)</f>
        <v>165.89999999999998</v>
      </c>
      <c r="J145" s="5">
        <f>VLOOKUP(I145,'Tarrif for Outgoing Transport'!$A$6:$G$15,Bremen!C145-49998,1)</f>
        <v>0.24</v>
      </c>
      <c r="K145" s="80">
        <f t="shared" si="4"/>
        <v>39.815999999999995</v>
      </c>
      <c r="L145" s="83">
        <f>VLOOKUP(I145,'Tarrif for Outgoing Transport'!$A$40:$G$49,C145-49998,TRUE)</f>
        <v>0.30599999999999999</v>
      </c>
      <c r="M145" s="4">
        <f t="shared" si="5"/>
        <v>50.765399999999993</v>
      </c>
      <c r="N145" s="81">
        <f>VLOOKUP(C145,'Transport Time'!$A$3:$C$7,3,0)</f>
        <v>1</v>
      </c>
      <c r="O145" s="81">
        <f>VLOOKUP(C145,'Transport Time'!$K$3:$M$12,3,0)</f>
        <v>2</v>
      </c>
      <c r="P145" s="81">
        <f>VLOOKUP(C145,'Data for CO2 Calculation'!$A$3:$C$7,3,0)</f>
        <v>122</v>
      </c>
      <c r="Q145" s="83">
        <f>I145*P145*'Data for CO2 Calculation'!$B$17</f>
        <v>1103.0690999999997</v>
      </c>
      <c r="R145" s="2">
        <f>VLOOKUP(C145,'Data for CO2 Calculation'!$K$3:$M$12,3,1)</f>
        <v>901</v>
      </c>
      <c r="S145" s="3">
        <f>R145*I145*'Data for CO2 Calculation'!$B$17</f>
        <v>8146.4365499999976</v>
      </c>
    </row>
    <row r="146" spans="1:19" x14ac:dyDescent="0.2">
      <c r="A146" s="2" t="s">
        <v>162</v>
      </c>
      <c r="B146" s="13">
        <v>39609</v>
      </c>
      <c r="C146" s="2">
        <v>50002</v>
      </c>
      <c r="D146" s="2">
        <v>9</v>
      </c>
      <c r="E146" s="2">
        <v>8</v>
      </c>
      <c r="F146" s="2">
        <v>12</v>
      </c>
      <c r="G146" s="2">
        <v>9</v>
      </c>
      <c r="H146" s="2">
        <v>9</v>
      </c>
      <c r="I146" s="84">
        <f>(D146*'General Data'!$B$4)+(E146*'General Data'!$C$4)+(F146*'General Data'!$D$4)+(G146*'General Data'!$E$4)+(H146*'General Data'!$F$4)</f>
        <v>170.9</v>
      </c>
      <c r="J146" s="5">
        <f>VLOOKUP(I146,'Tarrif for Outgoing Transport'!$A$6:$G$15,Bremen!C146-49998,1)</f>
        <v>0.24</v>
      </c>
      <c r="K146" s="80">
        <f t="shared" si="4"/>
        <v>41.015999999999998</v>
      </c>
      <c r="L146" s="83">
        <f>VLOOKUP(I146,'Tarrif for Outgoing Transport'!$A$40:$G$49,C146-49998,TRUE)</f>
        <v>0.30599999999999999</v>
      </c>
      <c r="M146" s="4">
        <f t="shared" si="5"/>
        <v>52.295400000000001</v>
      </c>
      <c r="N146" s="81">
        <f>VLOOKUP(C146,'Transport Time'!$A$3:$C$7,3,0)</f>
        <v>1</v>
      </c>
      <c r="O146" s="81">
        <f>VLOOKUP(C146,'Transport Time'!$K$3:$M$12,3,0)</f>
        <v>2</v>
      </c>
      <c r="P146" s="81">
        <f>VLOOKUP(C146,'Data for CO2 Calculation'!$A$3:$C$7,3,0)</f>
        <v>122</v>
      </c>
      <c r="Q146" s="83">
        <f>I146*P146*'Data for CO2 Calculation'!$B$17</f>
        <v>1136.3141000000001</v>
      </c>
      <c r="R146" s="2">
        <f>VLOOKUP(C146,'Data for CO2 Calculation'!$K$3:$M$12,3,1)</f>
        <v>901</v>
      </c>
      <c r="S146" s="3">
        <f>R146*I146*'Data for CO2 Calculation'!$B$17</f>
        <v>8391.9590499999995</v>
      </c>
    </row>
    <row r="147" spans="1:19" x14ac:dyDescent="0.2">
      <c r="A147" s="2" t="s">
        <v>163</v>
      </c>
      <c r="B147" s="13">
        <v>39612</v>
      </c>
      <c r="C147" s="2">
        <v>50002</v>
      </c>
      <c r="D147" s="2">
        <v>9</v>
      </c>
      <c r="E147" s="2">
        <v>0</v>
      </c>
      <c r="F147" s="2">
        <v>12</v>
      </c>
      <c r="G147" s="2">
        <v>12</v>
      </c>
      <c r="H147" s="2">
        <v>9</v>
      </c>
      <c r="I147" s="84">
        <f>(D147*'General Data'!$B$4)+(E147*'General Data'!$C$4)+(F147*'General Data'!$D$4)+(G147*'General Data'!$E$4)+(H147*'General Data'!$F$4)</f>
        <v>146.1</v>
      </c>
      <c r="J147" s="5">
        <f>VLOOKUP(I147,'Tarrif for Outgoing Transport'!$A$6:$G$15,Bremen!C147-49998,1)</f>
        <v>0.24</v>
      </c>
      <c r="K147" s="80">
        <f t="shared" si="4"/>
        <v>35.064</v>
      </c>
      <c r="L147" s="83">
        <f>VLOOKUP(I147,'Tarrif for Outgoing Transport'!$A$40:$G$49,C147-49998,TRUE)</f>
        <v>0.30599999999999999</v>
      </c>
      <c r="M147" s="4">
        <f t="shared" si="5"/>
        <v>44.706599999999995</v>
      </c>
      <c r="N147" s="81">
        <f>VLOOKUP(C147,'Transport Time'!$A$3:$C$7,3,0)</f>
        <v>1</v>
      </c>
      <c r="O147" s="81">
        <f>VLOOKUP(C147,'Transport Time'!$K$3:$M$12,3,0)</f>
        <v>2</v>
      </c>
      <c r="P147" s="81">
        <f>VLOOKUP(C147,'Data for CO2 Calculation'!$A$3:$C$7,3,0)</f>
        <v>122</v>
      </c>
      <c r="Q147" s="83">
        <f>I147*P147*'Data for CO2 Calculation'!$B$17</f>
        <v>971.41890000000001</v>
      </c>
      <c r="R147" s="2">
        <f>VLOOKUP(C147,'Data for CO2 Calculation'!$K$3:$M$12,3,1)</f>
        <v>901</v>
      </c>
      <c r="S147" s="3">
        <f>R147*I147*'Data for CO2 Calculation'!$B$17</f>
        <v>7174.1674499999999</v>
      </c>
    </row>
    <row r="148" spans="1:19" x14ac:dyDescent="0.2">
      <c r="A148" s="2" t="s">
        <v>164</v>
      </c>
      <c r="B148" s="13">
        <v>39615</v>
      </c>
      <c r="C148" s="2">
        <v>50002</v>
      </c>
      <c r="D148" s="2">
        <v>9</v>
      </c>
      <c r="E148" s="2">
        <v>15</v>
      </c>
      <c r="F148" s="2">
        <v>12</v>
      </c>
      <c r="G148" s="2">
        <v>11</v>
      </c>
      <c r="H148" s="2">
        <v>0</v>
      </c>
      <c r="I148" s="84">
        <f>(D148*'General Data'!$B$4)+(E148*'General Data'!$C$4)+(F148*'General Data'!$D$4)+(G148*'General Data'!$E$4)+(H148*'General Data'!$F$4)</f>
        <v>166</v>
      </c>
      <c r="J148" s="5">
        <f>VLOOKUP(I148,'Tarrif for Outgoing Transport'!$A$6:$G$15,Bremen!C148-49998,1)</f>
        <v>0.24</v>
      </c>
      <c r="K148" s="80">
        <f t="shared" si="4"/>
        <v>39.839999999999996</v>
      </c>
      <c r="L148" s="83">
        <f>VLOOKUP(I148,'Tarrif for Outgoing Transport'!$A$40:$G$49,C148-49998,TRUE)</f>
        <v>0.30599999999999999</v>
      </c>
      <c r="M148" s="4">
        <f t="shared" si="5"/>
        <v>50.795999999999999</v>
      </c>
      <c r="N148" s="81">
        <f>VLOOKUP(C148,'Transport Time'!$A$3:$C$7,3,0)</f>
        <v>1</v>
      </c>
      <c r="O148" s="81">
        <f>VLOOKUP(C148,'Transport Time'!$K$3:$M$12,3,0)</f>
        <v>2</v>
      </c>
      <c r="P148" s="81">
        <f>VLOOKUP(C148,'Data for CO2 Calculation'!$A$3:$C$7,3,0)</f>
        <v>122</v>
      </c>
      <c r="Q148" s="83">
        <f>I148*P148*'Data for CO2 Calculation'!$B$17</f>
        <v>1103.7339999999999</v>
      </c>
      <c r="R148" s="2">
        <f>VLOOKUP(C148,'Data for CO2 Calculation'!$K$3:$M$12,3,1)</f>
        <v>901</v>
      </c>
      <c r="S148" s="3">
        <f>R148*I148*'Data for CO2 Calculation'!$B$17</f>
        <v>8151.3469999999998</v>
      </c>
    </row>
    <row r="149" spans="1:19" x14ac:dyDescent="0.2">
      <c r="A149" s="2" t="s">
        <v>165</v>
      </c>
      <c r="B149" s="13">
        <v>39616</v>
      </c>
      <c r="C149" s="2">
        <v>50002</v>
      </c>
      <c r="D149" s="2">
        <v>9</v>
      </c>
      <c r="E149" s="2">
        <v>0</v>
      </c>
      <c r="F149" s="2">
        <v>12</v>
      </c>
      <c r="G149" s="2">
        <v>11</v>
      </c>
      <c r="H149" s="2">
        <v>19</v>
      </c>
      <c r="I149" s="84">
        <f>(D149*'General Data'!$B$4)+(E149*'General Data'!$C$4)+(F149*'General Data'!$D$4)+(G149*'General Data'!$E$4)+(H149*'General Data'!$F$4)</f>
        <v>188.89999999999998</v>
      </c>
      <c r="J149" s="5">
        <f>VLOOKUP(I149,'Tarrif for Outgoing Transport'!$A$6:$G$15,Bremen!C149-49998,1)</f>
        <v>0.24</v>
      </c>
      <c r="K149" s="80">
        <f t="shared" si="4"/>
        <v>45.335999999999991</v>
      </c>
      <c r="L149" s="83">
        <f>VLOOKUP(I149,'Tarrif for Outgoing Transport'!$A$40:$G$49,C149-49998,TRUE)</f>
        <v>0.30599999999999999</v>
      </c>
      <c r="M149" s="4">
        <f t="shared" si="5"/>
        <v>57.803399999999989</v>
      </c>
      <c r="N149" s="81">
        <f>VLOOKUP(C149,'Transport Time'!$A$3:$C$7,3,0)</f>
        <v>1</v>
      </c>
      <c r="O149" s="81">
        <f>VLOOKUP(C149,'Transport Time'!$K$3:$M$12,3,0)</f>
        <v>2</v>
      </c>
      <c r="P149" s="81">
        <f>VLOOKUP(C149,'Data for CO2 Calculation'!$A$3:$C$7,3,0)</f>
        <v>122</v>
      </c>
      <c r="Q149" s="83">
        <f>I149*P149*'Data for CO2 Calculation'!$B$17</f>
        <v>1255.9960999999998</v>
      </c>
      <c r="R149" s="2">
        <f>VLOOKUP(C149,'Data for CO2 Calculation'!$K$3:$M$12,3,1)</f>
        <v>901</v>
      </c>
      <c r="S149" s="3">
        <f>R149*I149*'Data for CO2 Calculation'!$B$17</f>
        <v>9275.8400499999989</v>
      </c>
    </row>
    <row r="150" spans="1:19" x14ac:dyDescent="0.2">
      <c r="A150" s="2" t="s">
        <v>166</v>
      </c>
      <c r="B150" s="13">
        <v>39619</v>
      </c>
      <c r="C150" s="2">
        <v>50002</v>
      </c>
      <c r="D150" s="2">
        <v>2</v>
      </c>
      <c r="E150" s="2">
        <v>8</v>
      </c>
      <c r="F150" s="2">
        <v>12</v>
      </c>
      <c r="G150" s="2">
        <v>11</v>
      </c>
      <c r="H150" s="2">
        <v>8</v>
      </c>
      <c r="I150" s="84">
        <f>(D150*'General Data'!$B$4)+(E150*'General Data'!$C$4)+(F150*'General Data'!$D$4)+(G150*'General Data'!$E$4)+(H150*'General Data'!$F$4)</f>
        <v>156.6</v>
      </c>
      <c r="J150" s="5">
        <f>VLOOKUP(I150,'Tarrif for Outgoing Transport'!$A$6:$G$15,Bremen!C150-49998,1)</f>
        <v>0.24</v>
      </c>
      <c r="K150" s="80">
        <f t="shared" si="4"/>
        <v>37.583999999999996</v>
      </c>
      <c r="L150" s="83">
        <f>VLOOKUP(I150,'Tarrif for Outgoing Transport'!$A$40:$G$49,C150-49998,TRUE)</f>
        <v>0.30599999999999999</v>
      </c>
      <c r="M150" s="4">
        <f t="shared" si="5"/>
        <v>47.919599999999996</v>
      </c>
      <c r="N150" s="81">
        <f>VLOOKUP(C150,'Transport Time'!$A$3:$C$7,3,0)</f>
        <v>1</v>
      </c>
      <c r="O150" s="81">
        <f>VLOOKUP(C150,'Transport Time'!$K$3:$M$12,3,0)</f>
        <v>2</v>
      </c>
      <c r="P150" s="81">
        <f>VLOOKUP(C150,'Data for CO2 Calculation'!$A$3:$C$7,3,0)</f>
        <v>122</v>
      </c>
      <c r="Q150" s="83">
        <f>I150*P150*'Data for CO2 Calculation'!$B$17</f>
        <v>1041.2334000000001</v>
      </c>
      <c r="R150" s="2">
        <f>VLOOKUP(C150,'Data for CO2 Calculation'!$K$3:$M$12,3,1)</f>
        <v>901</v>
      </c>
      <c r="S150" s="3">
        <f>R150*I150*'Data for CO2 Calculation'!$B$17</f>
        <v>7689.7647000000006</v>
      </c>
    </row>
    <row r="151" spans="1:19" x14ac:dyDescent="0.2">
      <c r="A151" s="2" t="s">
        <v>167</v>
      </c>
      <c r="B151" s="13">
        <v>39624</v>
      </c>
      <c r="C151" s="2">
        <v>50002</v>
      </c>
      <c r="D151" s="2">
        <v>8</v>
      </c>
      <c r="E151" s="2">
        <v>15</v>
      </c>
      <c r="F151" s="2">
        <v>12</v>
      </c>
      <c r="G151" s="2">
        <v>11</v>
      </c>
      <c r="H151" s="2">
        <v>8</v>
      </c>
      <c r="I151" s="84">
        <f>(D151*'General Data'!$B$4)+(E151*'General Data'!$C$4)+(F151*'General Data'!$D$4)+(G151*'General Data'!$E$4)+(H151*'General Data'!$F$4)</f>
        <v>200.5</v>
      </c>
      <c r="J151" s="5">
        <f>VLOOKUP(I151,'Tarrif for Outgoing Transport'!$A$6:$G$15,Bremen!C151-49998,1)</f>
        <v>0.24</v>
      </c>
      <c r="K151" s="80">
        <f t="shared" si="4"/>
        <v>48.12</v>
      </c>
      <c r="L151" s="83">
        <f>VLOOKUP(I151,'Tarrif for Outgoing Transport'!$A$40:$G$49,C151-49998,TRUE)</f>
        <v>0.30599999999999999</v>
      </c>
      <c r="M151" s="4">
        <f t="shared" si="5"/>
        <v>61.353000000000002</v>
      </c>
      <c r="N151" s="81">
        <f>VLOOKUP(C151,'Transport Time'!$A$3:$C$7,3,0)</f>
        <v>1</v>
      </c>
      <c r="O151" s="81">
        <f>VLOOKUP(C151,'Transport Time'!$K$3:$M$12,3,0)</f>
        <v>2</v>
      </c>
      <c r="P151" s="81">
        <f>VLOOKUP(C151,'Data for CO2 Calculation'!$A$3:$C$7,3,0)</f>
        <v>122</v>
      </c>
      <c r="Q151" s="83">
        <f>I151*P151*'Data for CO2 Calculation'!$B$17</f>
        <v>1333.1244999999999</v>
      </c>
      <c r="R151" s="2">
        <f>VLOOKUP(C151,'Data for CO2 Calculation'!$K$3:$M$12,3,1)</f>
        <v>901</v>
      </c>
      <c r="S151" s="3">
        <f>R151*I151*'Data for CO2 Calculation'!$B$17</f>
        <v>9845.4522500000003</v>
      </c>
    </row>
    <row r="152" spans="1:19" x14ac:dyDescent="0.2">
      <c r="A152" s="2" t="s">
        <v>168</v>
      </c>
      <c r="B152" s="13">
        <v>39629</v>
      </c>
      <c r="C152" s="2">
        <v>50002</v>
      </c>
      <c r="D152" s="2">
        <v>17</v>
      </c>
      <c r="E152" s="2">
        <v>19</v>
      </c>
      <c r="F152" s="2">
        <v>12</v>
      </c>
      <c r="G152" s="2">
        <v>11</v>
      </c>
      <c r="H152" s="2">
        <v>12</v>
      </c>
      <c r="I152" s="84">
        <f>(D152*'General Data'!$B$4)+(E152*'General Data'!$C$4)+(F152*'General Data'!$D$4)+(G152*'General Data'!$E$4)+(H152*'General Data'!$F$4)</f>
        <v>256.79999999999995</v>
      </c>
      <c r="J152" s="5">
        <f>VLOOKUP(I152,'Tarrif for Outgoing Transport'!$A$6:$G$15,Bremen!C152-49998,1)</f>
        <v>0.24</v>
      </c>
      <c r="K152" s="80">
        <f t="shared" si="4"/>
        <v>61.631999999999984</v>
      </c>
      <c r="L152" s="83">
        <f>VLOOKUP(I152,'Tarrif for Outgoing Transport'!$A$40:$G$49,C152-49998,TRUE)</f>
        <v>0.30599999999999999</v>
      </c>
      <c r="M152" s="4">
        <f t="shared" si="5"/>
        <v>78.580799999999982</v>
      </c>
      <c r="N152" s="81">
        <f>VLOOKUP(C152,'Transport Time'!$A$3:$C$7,3,0)</f>
        <v>1</v>
      </c>
      <c r="O152" s="81">
        <f>VLOOKUP(C152,'Transport Time'!$K$3:$M$12,3,0)</f>
        <v>2</v>
      </c>
      <c r="P152" s="81">
        <f>VLOOKUP(C152,'Data for CO2 Calculation'!$A$3:$C$7,3,0)</f>
        <v>122</v>
      </c>
      <c r="Q152" s="83">
        <f>I152*P152*'Data for CO2 Calculation'!$B$17</f>
        <v>1707.4631999999997</v>
      </c>
      <c r="R152" s="2">
        <f>VLOOKUP(C152,'Data for CO2 Calculation'!$K$3:$M$12,3,1)</f>
        <v>901</v>
      </c>
      <c r="S152" s="3">
        <f>R152*I152*'Data for CO2 Calculation'!$B$17</f>
        <v>12610.035599999997</v>
      </c>
    </row>
    <row r="153" spans="1:19" x14ac:dyDescent="0.2">
      <c r="A153" s="2" t="s">
        <v>169</v>
      </c>
      <c r="B153" s="13">
        <v>39631</v>
      </c>
      <c r="C153" s="2">
        <v>50002</v>
      </c>
      <c r="D153" s="2">
        <v>9</v>
      </c>
      <c r="E153" s="2">
        <v>8</v>
      </c>
      <c r="F153" s="2">
        <v>12</v>
      </c>
      <c r="G153" s="2">
        <v>15</v>
      </c>
      <c r="H153" s="2">
        <v>14</v>
      </c>
      <c r="I153" s="84">
        <f>(D153*'General Data'!$B$4)+(E153*'General Data'!$C$4)+(F153*'General Data'!$D$4)+(G153*'General Data'!$E$4)+(H153*'General Data'!$F$4)</f>
        <v>213.09999999999997</v>
      </c>
      <c r="J153" s="5">
        <f>VLOOKUP(I153,'Tarrif for Outgoing Transport'!$A$6:$G$15,Bremen!C153-49998,1)</f>
        <v>0.24</v>
      </c>
      <c r="K153" s="80">
        <f t="shared" si="4"/>
        <v>51.143999999999991</v>
      </c>
      <c r="L153" s="83">
        <f>VLOOKUP(I153,'Tarrif for Outgoing Transport'!$A$40:$G$49,C153-49998,TRUE)</f>
        <v>0.30599999999999999</v>
      </c>
      <c r="M153" s="4">
        <f t="shared" si="5"/>
        <v>65.20859999999999</v>
      </c>
      <c r="N153" s="81">
        <f>VLOOKUP(C153,'Transport Time'!$A$3:$C$7,3,0)</f>
        <v>1</v>
      </c>
      <c r="O153" s="81">
        <f>VLOOKUP(C153,'Transport Time'!$K$3:$M$12,3,0)</f>
        <v>2</v>
      </c>
      <c r="P153" s="81">
        <f>VLOOKUP(C153,'Data for CO2 Calculation'!$A$3:$C$7,3,0)</f>
        <v>122</v>
      </c>
      <c r="Q153" s="83">
        <f>I153*P153*'Data for CO2 Calculation'!$B$17</f>
        <v>1416.9018999999998</v>
      </c>
      <c r="R153" s="2">
        <f>VLOOKUP(C153,'Data for CO2 Calculation'!$K$3:$M$12,3,1)</f>
        <v>901</v>
      </c>
      <c r="S153" s="3">
        <f>R153*I153*'Data for CO2 Calculation'!$B$17</f>
        <v>10464.168949999999</v>
      </c>
    </row>
    <row r="154" spans="1:19" x14ac:dyDescent="0.2">
      <c r="A154" s="2" t="s">
        <v>170</v>
      </c>
      <c r="B154" s="13">
        <v>39632</v>
      </c>
      <c r="C154" s="2">
        <v>50002</v>
      </c>
      <c r="D154" s="2">
        <v>9</v>
      </c>
      <c r="E154" s="2">
        <v>8</v>
      </c>
      <c r="F154" s="2">
        <v>12</v>
      </c>
      <c r="G154" s="2">
        <v>11</v>
      </c>
      <c r="H154" s="2">
        <v>15</v>
      </c>
      <c r="I154" s="84">
        <f>(D154*'General Data'!$B$4)+(E154*'General Data'!$C$4)+(F154*'General Data'!$D$4)+(G154*'General Data'!$E$4)+(H154*'General Data'!$F$4)</f>
        <v>204.89999999999998</v>
      </c>
      <c r="J154" s="5">
        <f>VLOOKUP(I154,'Tarrif for Outgoing Transport'!$A$6:$G$15,Bremen!C154-49998,1)</f>
        <v>0.24</v>
      </c>
      <c r="K154" s="80">
        <f t="shared" si="4"/>
        <v>49.175999999999995</v>
      </c>
      <c r="L154" s="83">
        <f>VLOOKUP(I154,'Tarrif for Outgoing Transport'!$A$40:$G$49,C154-49998,TRUE)</f>
        <v>0.30599999999999999</v>
      </c>
      <c r="M154" s="4">
        <f t="shared" si="5"/>
        <v>62.69939999999999</v>
      </c>
      <c r="N154" s="81">
        <f>VLOOKUP(C154,'Transport Time'!$A$3:$C$7,3,0)</f>
        <v>1</v>
      </c>
      <c r="O154" s="81">
        <f>VLOOKUP(C154,'Transport Time'!$K$3:$M$12,3,0)</f>
        <v>2</v>
      </c>
      <c r="P154" s="81">
        <f>VLOOKUP(C154,'Data for CO2 Calculation'!$A$3:$C$7,3,0)</f>
        <v>122</v>
      </c>
      <c r="Q154" s="83">
        <f>I154*P154*'Data for CO2 Calculation'!$B$17</f>
        <v>1362.3800999999999</v>
      </c>
      <c r="R154" s="2">
        <f>VLOOKUP(C154,'Data for CO2 Calculation'!$K$3:$M$12,3,1)</f>
        <v>901</v>
      </c>
      <c r="S154" s="3">
        <f>R154*I154*'Data for CO2 Calculation'!$B$17</f>
        <v>10061.512049999998</v>
      </c>
    </row>
    <row r="155" spans="1:19" x14ac:dyDescent="0.2">
      <c r="A155" s="2" t="s">
        <v>171</v>
      </c>
      <c r="B155" s="13">
        <v>39633</v>
      </c>
      <c r="C155" s="2">
        <v>50002</v>
      </c>
      <c r="D155" s="2">
        <v>9</v>
      </c>
      <c r="E155" s="2">
        <v>8</v>
      </c>
      <c r="F155" s="2">
        <v>12</v>
      </c>
      <c r="G155" s="2">
        <v>11</v>
      </c>
      <c r="H155" s="2">
        <v>6</v>
      </c>
      <c r="I155" s="84">
        <f>(D155*'General Data'!$B$4)+(E155*'General Data'!$C$4)+(F155*'General Data'!$D$4)+(G155*'General Data'!$E$4)+(H155*'General Data'!$F$4)</f>
        <v>163.49999999999997</v>
      </c>
      <c r="J155" s="5">
        <f>VLOOKUP(I155,'Tarrif for Outgoing Transport'!$A$6:$G$15,Bremen!C155-49998,1)</f>
        <v>0.24</v>
      </c>
      <c r="K155" s="80">
        <f t="shared" si="4"/>
        <v>39.239999999999995</v>
      </c>
      <c r="L155" s="83">
        <f>VLOOKUP(I155,'Tarrif for Outgoing Transport'!$A$40:$G$49,C155-49998,TRUE)</f>
        <v>0.30599999999999999</v>
      </c>
      <c r="M155" s="4">
        <f t="shared" si="5"/>
        <v>50.030999999999992</v>
      </c>
      <c r="N155" s="81">
        <f>VLOOKUP(C155,'Transport Time'!$A$3:$C$7,3,0)</f>
        <v>1</v>
      </c>
      <c r="O155" s="81">
        <f>VLOOKUP(C155,'Transport Time'!$K$3:$M$12,3,0)</f>
        <v>2</v>
      </c>
      <c r="P155" s="81">
        <f>VLOOKUP(C155,'Data for CO2 Calculation'!$A$3:$C$7,3,0)</f>
        <v>122</v>
      </c>
      <c r="Q155" s="83">
        <f>I155*P155*'Data for CO2 Calculation'!$B$17</f>
        <v>1087.1114999999998</v>
      </c>
      <c r="R155" s="2">
        <f>VLOOKUP(C155,'Data for CO2 Calculation'!$K$3:$M$12,3,1)</f>
        <v>901</v>
      </c>
      <c r="S155" s="3">
        <f>R155*I155*'Data for CO2 Calculation'!$B$17</f>
        <v>8028.5857499999984</v>
      </c>
    </row>
    <row r="156" spans="1:19" x14ac:dyDescent="0.2">
      <c r="A156" s="2" t="s">
        <v>172</v>
      </c>
      <c r="B156" s="13">
        <v>39634</v>
      </c>
      <c r="C156" s="2">
        <v>50002</v>
      </c>
      <c r="D156" s="2">
        <v>9</v>
      </c>
      <c r="E156" s="2">
        <v>8</v>
      </c>
      <c r="F156" s="2">
        <v>12</v>
      </c>
      <c r="G156" s="2">
        <v>9</v>
      </c>
      <c r="H156" s="2">
        <v>11</v>
      </c>
      <c r="I156" s="84">
        <f>(D156*'General Data'!$B$4)+(E156*'General Data'!$C$4)+(F156*'General Data'!$D$4)+(G156*'General Data'!$E$4)+(H156*'General Data'!$F$4)</f>
        <v>180.1</v>
      </c>
      <c r="J156" s="5">
        <f>VLOOKUP(I156,'Tarrif for Outgoing Transport'!$A$6:$G$15,Bremen!C156-49998,1)</f>
        <v>0.24</v>
      </c>
      <c r="K156" s="80">
        <f t="shared" si="4"/>
        <v>43.223999999999997</v>
      </c>
      <c r="L156" s="83">
        <f>VLOOKUP(I156,'Tarrif for Outgoing Transport'!$A$40:$G$49,C156-49998,TRUE)</f>
        <v>0.30599999999999999</v>
      </c>
      <c r="M156" s="4">
        <f t="shared" si="5"/>
        <v>55.110599999999998</v>
      </c>
      <c r="N156" s="81">
        <f>VLOOKUP(C156,'Transport Time'!$A$3:$C$7,3,0)</f>
        <v>1</v>
      </c>
      <c r="O156" s="81">
        <f>VLOOKUP(C156,'Transport Time'!$K$3:$M$12,3,0)</f>
        <v>2</v>
      </c>
      <c r="P156" s="81">
        <f>VLOOKUP(C156,'Data for CO2 Calculation'!$A$3:$C$7,3,0)</f>
        <v>122</v>
      </c>
      <c r="Q156" s="83">
        <f>I156*P156*'Data for CO2 Calculation'!$B$17</f>
        <v>1197.4848999999999</v>
      </c>
      <c r="R156" s="2">
        <f>VLOOKUP(C156,'Data for CO2 Calculation'!$K$3:$M$12,3,1)</f>
        <v>901</v>
      </c>
      <c r="S156" s="3">
        <f>R156*I156*'Data for CO2 Calculation'!$B$17</f>
        <v>8843.7204500000007</v>
      </c>
    </row>
    <row r="157" spans="1:19" x14ac:dyDescent="0.2">
      <c r="A157" s="2" t="s">
        <v>173</v>
      </c>
      <c r="B157" s="13">
        <v>39635</v>
      </c>
      <c r="C157" s="2">
        <v>50002</v>
      </c>
      <c r="D157" s="2">
        <v>9</v>
      </c>
      <c r="E157" s="2">
        <v>8</v>
      </c>
      <c r="F157" s="2">
        <v>12</v>
      </c>
      <c r="G157" s="2">
        <v>8</v>
      </c>
      <c r="H157" s="2">
        <v>5</v>
      </c>
      <c r="I157" s="84">
        <f>(D157*'General Data'!$B$4)+(E157*'General Data'!$C$4)+(F157*'General Data'!$D$4)+(G157*'General Data'!$E$4)+(H157*'General Data'!$F$4)</f>
        <v>149.29999999999998</v>
      </c>
      <c r="J157" s="5">
        <f>VLOOKUP(I157,'Tarrif for Outgoing Transport'!$A$6:$G$15,Bremen!C157-49998,1)</f>
        <v>0.24</v>
      </c>
      <c r="K157" s="80">
        <f t="shared" si="4"/>
        <v>35.831999999999994</v>
      </c>
      <c r="L157" s="83">
        <f>VLOOKUP(I157,'Tarrif for Outgoing Transport'!$A$40:$G$49,C157-49998,TRUE)</f>
        <v>0.30599999999999999</v>
      </c>
      <c r="M157" s="4">
        <f t="shared" si="5"/>
        <v>45.685799999999993</v>
      </c>
      <c r="N157" s="81">
        <f>VLOOKUP(C157,'Transport Time'!$A$3:$C$7,3,0)</f>
        <v>1</v>
      </c>
      <c r="O157" s="81">
        <f>VLOOKUP(C157,'Transport Time'!$K$3:$M$12,3,0)</f>
        <v>2</v>
      </c>
      <c r="P157" s="81">
        <f>VLOOKUP(C157,'Data for CO2 Calculation'!$A$3:$C$7,3,0)</f>
        <v>122</v>
      </c>
      <c r="Q157" s="83">
        <f>I157*P157*'Data for CO2 Calculation'!$B$17</f>
        <v>992.69569999999987</v>
      </c>
      <c r="R157" s="2">
        <f>VLOOKUP(C157,'Data for CO2 Calculation'!$K$3:$M$12,3,1)</f>
        <v>901</v>
      </c>
      <c r="S157" s="3">
        <f>R157*I157*'Data for CO2 Calculation'!$B$17</f>
        <v>7331.3018499999989</v>
      </c>
    </row>
    <row r="158" spans="1:19" x14ac:dyDescent="0.2">
      <c r="A158" s="2" t="s">
        <v>174</v>
      </c>
      <c r="B158" s="13">
        <v>39637</v>
      </c>
      <c r="C158" s="2">
        <v>50002</v>
      </c>
      <c r="D158" s="2">
        <v>12</v>
      </c>
      <c r="E158" s="2">
        <v>8</v>
      </c>
      <c r="F158" s="2">
        <v>19</v>
      </c>
      <c r="G158" s="2">
        <v>11</v>
      </c>
      <c r="H158" s="2">
        <v>9</v>
      </c>
      <c r="I158" s="84">
        <f>(D158*'General Data'!$B$4)+(E158*'General Data'!$C$4)+(F158*'General Data'!$D$4)+(G158*'General Data'!$E$4)+(H158*'General Data'!$F$4)</f>
        <v>210.79999999999998</v>
      </c>
      <c r="J158" s="5">
        <f>VLOOKUP(I158,'Tarrif for Outgoing Transport'!$A$6:$G$15,Bremen!C158-49998,1)</f>
        <v>0.24</v>
      </c>
      <c r="K158" s="80">
        <f t="shared" si="4"/>
        <v>50.591999999999992</v>
      </c>
      <c r="L158" s="83">
        <f>VLOOKUP(I158,'Tarrif for Outgoing Transport'!$A$40:$G$49,C158-49998,TRUE)</f>
        <v>0.30599999999999999</v>
      </c>
      <c r="M158" s="4">
        <f t="shared" si="5"/>
        <v>64.504799999999989</v>
      </c>
      <c r="N158" s="81">
        <f>VLOOKUP(C158,'Transport Time'!$A$3:$C$7,3,0)</f>
        <v>1</v>
      </c>
      <c r="O158" s="81">
        <f>VLOOKUP(C158,'Transport Time'!$K$3:$M$12,3,0)</f>
        <v>2</v>
      </c>
      <c r="P158" s="81">
        <f>VLOOKUP(C158,'Data for CO2 Calculation'!$A$3:$C$7,3,0)</f>
        <v>122</v>
      </c>
      <c r="Q158" s="83">
        <f>I158*P158*'Data for CO2 Calculation'!$B$17</f>
        <v>1401.6091999999999</v>
      </c>
      <c r="R158" s="2">
        <f>VLOOKUP(C158,'Data for CO2 Calculation'!$K$3:$M$12,3,1)</f>
        <v>901</v>
      </c>
      <c r="S158" s="3">
        <f>R158*I158*'Data for CO2 Calculation'!$B$17</f>
        <v>10351.228599999999</v>
      </c>
    </row>
    <row r="159" spans="1:19" x14ac:dyDescent="0.2">
      <c r="A159" s="2" t="s">
        <v>175</v>
      </c>
      <c r="B159" s="13">
        <v>39640</v>
      </c>
      <c r="C159" s="2">
        <v>50002</v>
      </c>
      <c r="D159" s="2">
        <v>9</v>
      </c>
      <c r="E159" s="2">
        <v>8</v>
      </c>
      <c r="F159" s="2">
        <v>12</v>
      </c>
      <c r="G159" s="2">
        <v>11</v>
      </c>
      <c r="H159" s="2">
        <v>9</v>
      </c>
      <c r="I159" s="84">
        <f>(D159*'General Data'!$B$4)+(E159*'General Data'!$C$4)+(F159*'General Data'!$D$4)+(G159*'General Data'!$E$4)+(H159*'General Data'!$F$4)</f>
        <v>177.29999999999998</v>
      </c>
      <c r="J159" s="5">
        <f>VLOOKUP(I159,'Tarrif for Outgoing Transport'!$A$6:$G$15,Bremen!C159-49998,1)</f>
        <v>0.24</v>
      </c>
      <c r="K159" s="80">
        <f t="shared" si="4"/>
        <v>42.551999999999992</v>
      </c>
      <c r="L159" s="83">
        <f>VLOOKUP(I159,'Tarrif for Outgoing Transport'!$A$40:$G$49,C159-49998,TRUE)</f>
        <v>0.30599999999999999</v>
      </c>
      <c r="M159" s="4">
        <f t="shared" si="5"/>
        <v>54.253799999999991</v>
      </c>
      <c r="N159" s="81">
        <f>VLOOKUP(C159,'Transport Time'!$A$3:$C$7,3,0)</f>
        <v>1</v>
      </c>
      <c r="O159" s="81">
        <f>VLOOKUP(C159,'Transport Time'!$K$3:$M$12,3,0)</f>
        <v>2</v>
      </c>
      <c r="P159" s="81">
        <f>VLOOKUP(C159,'Data for CO2 Calculation'!$A$3:$C$7,3,0)</f>
        <v>122</v>
      </c>
      <c r="Q159" s="83">
        <f>I159*P159*'Data for CO2 Calculation'!$B$17</f>
        <v>1178.8677</v>
      </c>
      <c r="R159" s="2">
        <f>VLOOKUP(C159,'Data for CO2 Calculation'!$K$3:$M$12,3,1)</f>
        <v>901</v>
      </c>
      <c r="S159" s="3">
        <f>R159*I159*'Data for CO2 Calculation'!$B$17</f>
        <v>8706.2278499999993</v>
      </c>
    </row>
    <row r="160" spans="1:19" x14ac:dyDescent="0.2">
      <c r="A160" s="2" t="s">
        <v>176</v>
      </c>
      <c r="B160" s="13">
        <v>39641</v>
      </c>
      <c r="C160" s="2">
        <v>50002</v>
      </c>
      <c r="D160" s="2">
        <v>2</v>
      </c>
      <c r="E160" s="2">
        <v>8</v>
      </c>
      <c r="F160" s="2">
        <v>12</v>
      </c>
      <c r="G160" s="2">
        <v>11</v>
      </c>
      <c r="H160" s="2">
        <v>9</v>
      </c>
      <c r="I160" s="84">
        <f>(D160*'General Data'!$B$4)+(E160*'General Data'!$C$4)+(F160*'General Data'!$D$4)+(G160*'General Data'!$E$4)+(H160*'General Data'!$F$4)</f>
        <v>161.19999999999999</v>
      </c>
      <c r="J160" s="5">
        <f>VLOOKUP(I160,'Tarrif for Outgoing Transport'!$A$6:$G$15,Bremen!C160-49998,1)</f>
        <v>0.24</v>
      </c>
      <c r="K160" s="80">
        <f t="shared" si="4"/>
        <v>38.687999999999995</v>
      </c>
      <c r="L160" s="83">
        <f>VLOOKUP(I160,'Tarrif for Outgoing Transport'!$A$40:$G$49,C160-49998,TRUE)</f>
        <v>0.30599999999999999</v>
      </c>
      <c r="M160" s="4">
        <f t="shared" si="5"/>
        <v>49.327199999999998</v>
      </c>
      <c r="N160" s="81">
        <f>VLOOKUP(C160,'Transport Time'!$A$3:$C$7,3,0)</f>
        <v>1</v>
      </c>
      <c r="O160" s="81">
        <f>VLOOKUP(C160,'Transport Time'!$K$3:$M$12,3,0)</f>
        <v>2</v>
      </c>
      <c r="P160" s="81">
        <f>VLOOKUP(C160,'Data for CO2 Calculation'!$A$3:$C$7,3,0)</f>
        <v>122</v>
      </c>
      <c r="Q160" s="83">
        <f>I160*P160*'Data for CO2 Calculation'!$B$17</f>
        <v>1071.8187999999998</v>
      </c>
      <c r="R160" s="2">
        <f>VLOOKUP(C160,'Data for CO2 Calculation'!$K$3:$M$12,3,1)</f>
        <v>901</v>
      </c>
      <c r="S160" s="3">
        <f>R160*I160*'Data for CO2 Calculation'!$B$17</f>
        <v>7915.6453999999994</v>
      </c>
    </row>
    <row r="161" spans="1:19" x14ac:dyDescent="0.2">
      <c r="A161" s="2" t="s">
        <v>177</v>
      </c>
      <c r="B161" s="13">
        <v>39647</v>
      </c>
      <c r="C161" s="2">
        <v>50002</v>
      </c>
      <c r="D161" s="2">
        <v>9</v>
      </c>
      <c r="E161" s="2">
        <v>8</v>
      </c>
      <c r="F161" s="2">
        <v>12</v>
      </c>
      <c r="G161" s="2">
        <v>11</v>
      </c>
      <c r="H161" s="2">
        <v>9</v>
      </c>
      <c r="I161" s="84">
        <f>(D161*'General Data'!$B$4)+(E161*'General Data'!$C$4)+(F161*'General Data'!$D$4)+(G161*'General Data'!$E$4)+(H161*'General Data'!$F$4)</f>
        <v>177.29999999999998</v>
      </c>
      <c r="J161" s="5">
        <f>VLOOKUP(I161,'Tarrif for Outgoing Transport'!$A$6:$G$15,Bremen!C161-49998,1)</f>
        <v>0.24</v>
      </c>
      <c r="K161" s="80">
        <f t="shared" si="4"/>
        <v>42.551999999999992</v>
      </c>
      <c r="L161" s="83">
        <f>VLOOKUP(I161,'Tarrif for Outgoing Transport'!$A$40:$G$49,C161-49998,TRUE)</f>
        <v>0.30599999999999999</v>
      </c>
      <c r="M161" s="4">
        <f t="shared" si="5"/>
        <v>54.253799999999991</v>
      </c>
      <c r="N161" s="81">
        <f>VLOOKUP(C161,'Transport Time'!$A$3:$C$7,3,0)</f>
        <v>1</v>
      </c>
      <c r="O161" s="81">
        <f>VLOOKUP(C161,'Transport Time'!$K$3:$M$12,3,0)</f>
        <v>2</v>
      </c>
      <c r="P161" s="81">
        <f>VLOOKUP(C161,'Data for CO2 Calculation'!$A$3:$C$7,3,0)</f>
        <v>122</v>
      </c>
      <c r="Q161" s="83">
        <f>I161*P161*'Data for CO2 Calculation'!$B$17</f>
        <v>1178.8677</v>
      </c>
      <c r="R161" s="2">
        <f>VLOOKUP(C161,'Data for CO2 Calculation'!$K$3:$M$12,3,1)</f>
        <v>901</v>
      </c>
      <c r="S161" s="3">
        <f>R161*I161*'Data for CO2 Calculation'!$B$17</f>
        <v>8706.2278499999993</v>
      </c>
    </row>
    <row r="162" spans="1:19" x14ac:dyDescent="0.2">
      <c r="A162" s="2" t="s">
        <v>178</v>
      </c>
      <c r="B162" s="13">
        <v>39649</v>
      </c>
      <c r="C162" s="2">
        <v>50002</v>
      </c>
      <c r="D162" s="2">
        <v>9</v>
      </c>
      <c r="E162" s="2">
        <v>8</v>
      </c>
      <c r="F162" s="2">
        <v>12</v>
      </c>
      <c r="G162" s="2">
        <v>15</v>
      </c>
      <c r="H162" s="2">
        <v>12</v>
      </c>
      <c r="I162" s="84">
        <f>(D162*'General Data'!$B$4)+(E162*'General Data'!$C$4)+(F162*'General Data'!$D$4)+(G162*'General Data'!$E$4)+(H162*'General Data'!$F$4)</f>
        <v>203.89999999999998</v>
      </c>
      <c r="J162" s="5">
        <f>VLOOKUP(I162,'Tarrif for Outgoing Transport'!$A$6:$G$15,Bremen!C162-49998,1)</f>
        <v>0.24</v>
      </c>
      <c r="K162" s="80">
        <f t="shared" si="4"/>
        <v>48.935999999999993</v>
      </c>
      <c r="L162" s="83">
        <f>VLOOKUP(I162,'Tarrif for Outgoing Transport'!$A$40:$G$49,C162-49998,TRUE)</f>
        <v>0.30599999999999999</v>
      </c>
      <c r="M162" s="4">
        <f t="shared" si="5"/>
        <v>62.393399999999993</v>
      </c>
      <c r="N162" s="81">
        <f>VLOOKUP(C162,'Transport Time'!$A$3:$C$7,3,0)</f>
        <v>1</v>
      </c>
      <c r="O162" s="81">
        <f>VLOOKUP(C162,'Transport Time'!$K$3:$M$12,3,0)</f>
        <v>2</v>
      </c>
      <c r="P162" s="81">
        <f>VLOOKUP(C162,'Data for CO2 Calculation'!$A$3:$C$7,3,0)</f>
        <v>122</v>
      </c>
      <c r="Q162" s="83">
        <f>I162*P162*'Data for CO2 Calculation'!$B$17</f>
        <v>1355.7310999999997</v>
      </c>
      <c r="R162" s="2">
        <f>VLOOKUP(C162,'Data for CO2 Calculation'!$K$3:$M$12,3,1)</f>
        <v>901</v>
      </c>
      <c r="S162" s="3">
        <f>R162*I162*'Data for CO2 Calculation'!$B$17</f>
        <v>10012.407549999998</v>
      </c>
    </row>
    <row r="163" spans="1:19" x14ac:dyDescent="0.2">
      <c r="A163" s="2" t="s">
        <v>179</v>
      </c>
      <c r="B163" s="13">
        <v>39656</v>
      </c>
      <c r="C163" s="2">
        <v>50002</v>
      </c>
      <c r="D163" s="2">
        <v>9</v>
      </c>
      <c r="E163" s="2">
        <v>8</v>
      </c>
      <c r="F163" s="2">
        <v>10</v>
      </c>
      <c r="G163" s="2">
        <v>12</v>
      </c>
      <c r="H163" s="2">
        <v>9</v>
      </c>
      <c r="I163" s="84">
        <f>(D163*'General Data'!$B$4)+(E163*'General Data'!$C$4)+(F163*'General Data'!$D$4)+(G163*'General Data'!$E$4)+(H163*'General Data'!$F$4)</f>
        <v>172.9</v>
      </c>
      <c r="J163" s="5">
        <f>VLOOKUP(I163,'Tarrif for Outgoing Transport'!$A$6:$G$15,Bremen!C163-49998,1)</f>
        <v>0.24</v>
      </c>
      <c r="K163" s="80">
        <f t="shared" si="4"/>
        <v>41.496000000000002</v>
      </c>
      <c r="L163" s="83">
        <f>VLOOKUP(I163,'Tarrif for Outgoing Transport'!$A$40:$G$49,C163-49998,TRUE)</f>
        <v>0.30599999999999999</v>
      </c>
      <c r="M163" s="4">
        <f t="shared" si="5"/>
        <v>52.907400000000003</v>
      </c>
      <c r="N163" s="81">
        <f>VLOOKUP(C163,'Transport Time'!$A$3:$C$7,3,0)</f>
        <v>1</v>
      </c>
      <c r="O163" s="81">
        <f>VLOOKUP(C163,'Transport Time'!$K$3:$M$12,3,0)</f>
        <v>2</v>
      </c>
      <c r="P163" s="81">
        <f>VLOOKUP(C163,'Data for CO2 Calculation'!$A$3:$C$7,3,0)</f>
        <v>122</v>
      </c>
      <c r="Q163" s="83">
        <f>I163*P163*'Data for CO2 Calculation'!$B$17</f>
        <v>1149.6121000000001</v>
      </c>
      <c r="R163" s="2">
        <f>VLOOKUP(C163,'Data for CO2 Calculation'!$K$3:$M$12,3,1)</f>
        <v>901</v>
      </c>
      <c r="S163" s="3">
        <f>R163*I163*'Data for CO2 Calculation'!$B$17</f>
        <v>8490.1680500000002</v>
      </c>
    </row>
    <row r="164" spans="1:19" x14ac:dyDescent="0.2">
      <c r="A164" s="2" t="s">
        <v>180</v>
      </c>
      <c r="B164" s="13">
        <v>39661</v>
      </c>
      <c r="C164" s="2">
        <v>50002</v>
      </c>
      <c r="D164" s="2">
        <v>8</v>
      </c>
      <c r="E164" s="2">
        <v>10</v>
      </c>
      <c r="F164" s="2">
        <v>15</v>
      </c>
      <c r="G164" s="2">
        <v>11</v>
      </c>
      <c r="H164" s="2">
        <v>9</v>
      </c>
      <c r="I164" s="84">
        <f>(D164*'General Data'!$B$4)+(E164*'General Data'!$C$4)+(F164*'General Data'!$D$4)+(G164*'General Data'!$E$4)+(H164*'General Data'!$F$4)</f>
        <v>195.00000000000003</v>
      </c>
      <c r="J164" s="5">
        <f>VLOOKUP(I164,'Tarrif for Outgoing Transport'!$A$6:$G$15,Bremen!C164-49998,1)</f>
        <v>0.24</v>
      </c>
      <c r="K164" s="80">
        <f t="shared" si="4"/>
        <v>46.800000000000004</v>
      </c>
      <c r="L164" s="83">
        <f>VLOOKUP(I164,'Tarrif for Outgoing Transport'!$A$40:$G$49,C164-49998,TRUE)</f>
        <v>0.30599999999999999</v>
      </c>
      <c r="M164" s="4">
        <f t="shared" si="5"/>
        <v>59.670000000000009</v>
      </c>
      <c r="N164" s="81">
        <f>VLOOKUP(C164,'Transport Time'!$A$3:$C$7,3,0)</f>
        <v>1</v>
      </c>
      <c r="O164" s="81">
        <f>VLOOKUP(C164,'Transport Time'!$K$3:$M$12,3,0)</f>
        <v>2</v>
      </c>
      <c r="P164" s="81">
        <f>VLOOKUP(C164,'Data for CO2 Calculation'!$A$3:$C$7,3,0)</f>
        <v>122</v>
      </c>
      <c r="Q164" s="83">
        <f>I164*P164*'Data for CO2 Calculation'!$B$17</f>
        <v>1296.5550000000003</v>
      </c>
      <c r="R164" s="2">
        <f>VLOOKUP(C164,'Data for CO2 Calculation'!$K$3:$M$12,3,1)</f>
        <v>901</v>
      </c>
      <c r="S164" s="3">
        <f>R164*I164*'Data for CO2 Calculation'!$B$17</f>
        <v>9575.3775000000023</v>
      </c>
    </row>
    <row r="165" spans="1:19" x14ac:dyDescent="0.2">
      <c r="A165" s="2" t="s">
        <v>181</v>
      </c>
      <c r="B165" s="13">
        <v>39667</v>
      </c>
      <c r="C165" s="2">
        <v>50002</v>
      </c>
      <c r="D165" s="2">
        <v>8</v>
      </c>
      <c r="E165" s="2">
        <v>10</v>
      </c>
      <c r="F165" s="2">
        <v>15</v>
      </c>
      <c r="G165" s="2">
        <v>11</v>
      </c>
      <c r="H165" s="2">
        <v>9</v>
      </c>
      <c r="I165" s="84">
        <f>(D165*'General Data'!$B$4)+(E165*'General Data'!$C$4)+(F165*'General Data'!$D$4)+(G165*'General Data'!$E$4)+(H165*'General Data'!$F$4)</f>
        <v>195.00000000000003</v>
      </c>
      <c r="J165" s="5">
        <f>VLOOKUP(I165,'Tarrif for Outgoing Transport'!$A$6:$G$15,Bremen!C165-49998,1)</f>
        <v>0.24</v>
      </c>
      <c r="K165" s="80">
        <f t="shared" si="4"/>
        <v>46.800000000000004</v>
      </c>
      <c r="L165" s="83">
        <f>VLOOKUP(I165,'Tarrif for Outgoing Transport'!$A$40:$G$49,C165-49998,TRUE)</f>
        <v>0.30599999999999999</v>
      </c>
      <c r="M165" s="4">
        <f t="shared" si="5"/>
        <v>59.670000000000009</v>
      </c>
      <c r="N165" s="81">
        <f>VLOOKUP(C165,'Transport Time'!$A$3:$C$7,3,0)</f>
        <v>1</v>
      </c>
      <c r="O165" s="81">
        <f>VLOOKUP(C165,'Transport Time'!$K$3:$M$12,3,0)</f>
        <v>2</v>
      </c>
      <c r="P165" s="81">
        <f>VLOOKUP(C165,'Data for CO2 Calculation'!$A$3:$C$7,3,0)</f>
        <v>122</v>
      </c>
      <c r="Q165" s="83">
        <f>I165*P165*'Data for CO2 Calculation'!$B$17</f>
        <v>1296.5550000000003</v>
      </c>
      <c r="R165" s="2">
        <f>VLOOKUP(C165,'Data for CO2 Calculation'!$K$3:$M$12,3,1)</f>
        <v>901</v>
      </c>
      <c r="S165" s="3">
        <f>R165*I165*'Data for CO2 Calculation'!$B$17</f>
        <v>9575.3775000000023</v>
      </c>
    </row>
    <row r="166" spans="1:19" x14ac:dyDescent="0.2">
      <c r="A166" s="2" t="s">
        <v>182</v>
      </c>
      <c r="B166" s="13">
        <v>39669</v>
      </c>
      <c r="C166" s="2">
        <v>50002</v>
      </c>
      <c r="D166" s="2">
        <v>8</v>
      </c>
      <c r="E166" s="2">
        <v>10</v>
      </c>
      <c r="F166" s="2">
        <v>15</v>
      </c>
      <c r="G166" s="2">
        <v>11</v>
      </c>
      <c r="H166" s="2">
        <v>9</v>
      </c>
      <c r="I166" s="84">
        <f>(D166*'General Data'!$B$4)+(E166*'General Data'!$C$4)+(F166*'General Data'!$D$4)+(G166*'General Data'!$E$4)+(H166*'General Data'!$F$4)</f>
        <v>195.00000000000003</v>
      </c>
      <c r="J166" s="5">
        <f>VLOOKUP(I166,'Tarrif for Outgoing Transport'!$A$6:$G$15,Bremen!C166-49998,1)</f>
        <v>0.24</v>
      </c>
      <c r="K166" s="80">
        <f t="shared" si="4"/>
        <v>46.800000000000004</v>
      </c>
      <c r="L166" s="83">
        <f>VLOOKUP(I166,'Tarrif for Outgoing Transport'!$A$40:$G$49,C166-49998,TRUE)</f>
        <v>0.30599999999999999</v>
      </c>
      <c r="M166" s="4">
        <f t="shared" si="5"/>
        <v>59.670000000000009</v>
      </c>
      <c r="N166" s="81">
        <f>VLOOKUP(C166,'Transport Time'!$A$3:$C$7,3,0)</f>
        <v>1</v>
      </c>
      <c r="O166" s="81">
        <f>VLOOKUP(C166,'Transport Time'!$K$3:$M$12,3,0)</f>
        <v>2</v>
      </c>
      <c r="P166" s="81">
        <f>VLOOKUP(C166,'Data for CO2 Calculation'!$A$3:$C$7,3,0)</f>
        <v>122</v>
      </c>
      <c r="Q166" s="83">
        <f>I166*P166*'Data for CO2 Calculation'!$B$17</f>
        <v>1296.5550000000003</v>
      </c>
      <c r="R166" s="2">
        <f>VLOOKUP(C166,'Data for CO2 Calculation'!$K$3:$M$12,3,1)</f>
        <v>901</v>
      </c>
      <c r="S166" s="3">
        <f>R166*I166*'Data for CO2 Calculation'!$B$17</f>
        <v>9575.3775000000023</v>
      </c>
    </row>
    <row r="167" spans="1:19" x14ac:dyDescent="0.2">
      <c r="A167" s="2" t="s">
        <v>183</v>
      </c>
      <c r="B167" s="13">
        <v>39670</v>
      </c>
      <c r="C167" s="2">
        <v>50002</v>
      </c>
      <c r="D167" s="2">
        <v>8</v>
      </c>
      <c r="E167" s="2">
        <v>10</v>
      </c>
      <c r="F167" s="2">
        <v>15</v>
      </c>
      <c r="G167" s="2">
        <v>11</v>
      </c>
      <c r="H167" s="2">
        <v>9</v>
      </c>
      <c r="I167" s="84">
        <f>(D167*'General Data'!$B$4)+(E167*'General Data'!$C$4)+(F167*'General Data'!$D$4)+(G167*'General Data'!$E$4)+(H167*'General Data'!$F$4)</f>
        <v>195.00000000000003</v>
      </c>
      <c r="J167" s="5">
        <f>VLOOKUP(I167,'Tarrif for Outgoing Transport'!$A$6:$G$15,Bremen!C167-49998,1)</f>
        <v>0.24</v>
      </c>
      <c r="K167" s="80">
        <f t="shared" si="4"/>
        <v>46.800000000000004</v>
      </c>
      <c r="L167" s="83">
        <f>VLOOKUP(I167,'Tarrif for Outgoing Transport'!$A$40:$G$49,C167-49998,TRUE)</f>
        <v>0.30599999999999999</v>
      </c>
      <c r="M167" s="4">
        <f t="shared" si="5"/>
        <v>59.670000000000009</v>
      </c>
      <c r="N167" s="81">
        <f>VLOOKUP(C167,'Transport Time'!$A$3:$C$7,3,0)</f>
        <v>1</v>
      </c>
      <c r="O167" s="81">
        <f>VLOOKUP(C167,'Transport Time'!$K$3:$M$12,3,0)</f>
        <v>2</v>
      </c>
      <c r="P167" s="81">
        <f>VLOOKUP(C167,'Data for CO2 Calculation'!$A$3:$C$7,3,0)</f>
        <v>122</v>
      </c>
      <c r="Q167" s="83">
        <f>I167*P167*'Data for CO2 Calculation'!$B$17</f>
        <v>1296.5550000000003</v>
      </c>
      <c r="R167" s="2">
        <f>VLOOKUP(C167,'Data for CO2 Calculation'!$K$3:$M$12,3,1)</f>
        <v>901</v>
      </c>
      <c r="S167" s="3">
        <f>R167*I167*'Data for CO2 Calculation'!$B$17</f>
        <v>9575.3775000000023</v>
      </c>
    </row>
    <row r="168" spans="1:19" x14ac:dyDescent="0.2">
      <c r="A168" s="2" t="s">
        <v>184</v>
      </c>
      <c r="B168" s="13">
        <v>39671</v>
      </c>
      <c r="C168" s="2">
        <v>50002</v>
      </c>
      <c r="D168" s="2">
        <v>8</v>
      </c>
      <c r="E168" s="2">
        <v>10</v>
      </c>
      <c r="F168" s="2">
        <v>15</v>
      </c>
      <c r="G168" s="2">
        <v>11</v>
      </c>
      <c r="H168" s="2">
        <v>9</v>
      </c>
      <c r="I168" s="84">
        <f>(D168*'General Data'!$B$4)+(E168*'General Data'!$C$4)+(F168*'General Data'!$D$4)+(G168*'General Data'!$E$4)+(H168*'General Data'!$F$4)</f>
        <v>195.00000000000003</v>
      </c>
      <c r="J168" s="5">
        <f>VLOOKUP(I168,'Tarrif for Outgoing Transport'!$A$6:$G$15,Bremen!C168-49998,1)</f>
        <v>0.24</v>
      </c>
      <c r="K168" s="80">
        <f t="shared" si="4"/>
        <v>46.800000000000004</v>
      </c>
      <c r="L168" s="83">
        <f>VLOOKUP(I168,'Tarrif for Outgoing Transport'!$A$40:$G$49,C168-49998,TRUE)</f>
        <v>0.30599999999999999</v>
      </c>
      <c r="M168" s="4">
        <f t="shared" si="5"/>
        <v>59.670000000000009</v>
      </c>
      <c r="N168" s="81">
        <f>VLOOKUP(C168,'Transport Time'!$A$3:$C$7,3,0)</f>
        <v>1</v>
      </c>
      <c r="O168" s="81">
        <f>VLOOKUP(C168,'Transport Time'!$K$3:$M$12,3,0)</f>
        <v>2</v>
      </c>
      <c r="P168" s="81">
        <f>VLOOKUP(C168,'Data for CO2 Calculation'!$A$3:$C$7,3,0)</f>
        <v>122</v>
      </c>
      <c r="Q168" s="83">
        <f>I168*P168*'Data for CO2 Calculation'!$B$17</f>
        <v>1296.5550000000003</v>
      </c>
      <c r="R168" s="2">
        <f>VLOOKUP(C168,'Data for CO2 Calculation'!$K$3:$M$12,3,1)</f>
        <v>901</v>
      </c>
      <c r="S168" s="3">
        <f>R168*I168*'Data for CO2 Calculation'!$B$17</f>
        <v>9575.3775000000023</v>
      </c>
    </row>
    <row r="169" spans="1:19" x14ac:dyDescent="0.2">
      <c r="A169" s="2" t="s">
        <v>185</v>
      </c>
      <c r="B169" s="13">
        <v>39672</v>
      </c>
      <c r="C169" s="2">
        <v>50002</v>
      </c>
      <c r="D169" s="2">
        <v>8</v>
      </c>
      <c r="E169" s="2">
        <v>10</v>
      </c>
      <c r="F169" s="2">
        <v>15</v>
      </c>
      <c r="G169" s="2">
        <v>11</v>
      </c>
      <c r="H169" s="2">
        <v>9</v>
      </c>
      <c r="I169" s="84">
        <f>(D169*'General Data'!$B$4)+(E169*'General Data'!$C$4)+(F169*'General Data'!$D$4)+(G169*'General Data'!$E$4)+(H169*'General Data'!$F$4)</f>
        <v>195.00000000000003</v>
      </c>
      <c r="J169" s="5">
        <f>VLOOKUP(I169,'Tarrif for Outgoing Transport'!$A$6:$G$15,Bremen!C169-49998,1)</f>
        <v>0.24</v>
      </c>
      <c r="K169" s="80">
        <f t="shared" si="4"/>
        <v>46.800000000000004</v>
      </c>
      <c r="L169" s="83">
        <f>VLOOKUP(I169,'Tarrif for Outgoing Transport'!$A$40:$G$49,C169-49998,TRUE)</f>
        <v>0.30599999999999999</v>
      </c>
      <c r="M169" s="4">
        <f t="shared" si="5"/>
        <v>59.670000000000009</v>
      </c>
      <c r="N169" s="81">
        <f>VLOOKUP(C169,'Transport Time'!$A$3:$C$7,3,0)</f>
        <v>1</v>
      </c>
      <c r="O169" s="81">
        <f>VLOOKUP(C169,'Transport Time'!$K$3:$M$12,3,0)</f>
        <v>2</v>
      </c>
      <c r="P169" s="81">
        <f>VLOOKUP(C169,'Data for CO2 Calculation'!$A$3:$C$7,3,0)</f>
        <v>122</v>
      </c>
      <c r="Q169" s="83">
        <f>I169*P169*'Data for CO2 Calculation'!$B$17</f>
        <v>1296.5550000000003</v>
      </c>
      <c r="R169" s="2">
        <f>VLOOKUP(C169,'Data for CO2 Calculation'!$K$3:$M$12,3,1)</f>
        <v>901</v>
      </c>
      <c r="S169" s="3">
        <f>R169*I169*'Data for CO2 Calculation'!$B$17</f>
        <v>9575.3775000000023</v>
      </c>
    </row>
    <row r="170" spans="1:19" x14ac:dyDescent="0.2">
      <c r="A170" s="2" t="s">
        <v>186</v>
      </c>
      <c r="B170" s="13">
        <v>39675</v>
      </c>
      <c r="C170" s="2">
        <v>50002</v>
      </c>
      <c r="D170" s="2">
        <v>8</v>
      </c>
      <c r="E170" s="2">
        <v>10</v>
      </c>
      <c r="F170" s="2">
        <v>15</v>
      </c>
      <c r="G170" s="2">
        <v>11</v>
      </c>
      <c r="H170" s="2">
        <v>9</v>
      </c>
      <c r="I170" s="84">
        <f>(D170*'General Data'!$B$4)+(E170*'General Data'!$C$4)+(F170*'General Data'!$D$4)+(G170*'General Data'!$E$4)+(H170*'General Data'!$F$4)</f>
        <v>195.00000000000003</v>
      </c>
      <c r="J170" s="5">
        <f>VLOOKUP(I170,'Tarrif for Outgoing Transport'!$A$6:$G$15,Bremen!C170-49998,1)</f>
        <v>0.24</v>
      </c>
      <c r="K170" s="80">
        <f t="shared" si="4"/>
        <v>46.800000000000004</v>
      </c>
      <c r="L170" s="83">
        <f>VLOOKUP(I170,'Tarrif for Outgoing Transport'!$A$40:$G$49,C170-49998,TRUE)</f>
        <v>0.30599999999999999</v>
      </c>
      <c r="M170" s="4">
        <f t="shared" si="5"/>
        <v>59.670000000000009</v>
      </c>
      <c r="N170" s="81">
        <f>VLOOKUP(C170,'Transport Time'!$A$3:$C$7,3,0)</f>
        <v>1</v>
      </c>
      <c r="O170" s="81">
        <f>VLOOKUP(C170,'Transport Time'!$K$3:$M$12,3,0)</f>
        <v>2</v>
      </c>
      <c r="P170" s="81">
        <f>VLOOKUP(C170,'Data for CO2 Calculation'!$A$3:$C$7,3,0)</f>
        <v>122</v>
      </c>
      <c r="Q170" s="83">
        <f>I170*P170*'Data for CO2 Calculation'!$B$17</f>
        <v>1296.5550000000003</v>
      </c>
      <c r="R170" s="2">
        <f>VLOOKUP(C170,'Data for CO2 Calculation'!$K$3:$M$12,3,1)</f>
        <v>901</v>
      </c>
      <c r="S170" s="3">
        <f>R170*I170*'Data for CO2 Calculation'!$B$17</f>
        <v>9575.3775000000023</v>
      </c>
    </row>
    <row r="171" spans="1:19" x14ac:dyDescent="0.2">
      <c r="A171" s="2" t="s">
        <v>187</v>
      </c>
      <c r="B171" s="13">
        <v>39676</v>
      </c>
      <c r="C171" s="2">
        <v>50002</v>
      </c>
      <c r="D171" s="2">
        <v>8</v>
      </c>
      <c r="E171" s="2">
        <v>10</v>
      </c>
      <c r="F171" s="2">
        <v>15</v>
      </c>
      <c r="G171" s="2">
        <v>11</v>
      </c>
      <c r="H171" s="2">
        <v>9</v>
      </c>
      <c r="I171" s="84">
        <f>(D171*'General Data'!$B$4)+(E171*'General Data'!$C$4)+(F171*'General Data'!$D$4)+(G171*'General Data'!$E$4)+(H171*'General Data'!$F$4)</f>
        <v>195.00000000000003</v>
      </c>
      <c r="J171" s="5">
        <f>VLOOKUP(I171,'Tarrif for Outgoing Transport'!$A$6:$G$15,Bremen!C171-49998,1)</f>
        <v>0.24</v>
      </c>
      <c r="K171" s="80">
        <f t="shared" si="4"/>
        <v>46.800000000000004</v>
      </c>
      <c r="L171" s="83">
        <f>VLOOKUP(I171,'Tarrif for Outgoing Transport'!$A$40:$G$49,C171-49998,TRUE)</f>
        <v>0.30599999999999999</v>
      </c>
      <c r="M171" s="4">
        <f t="shared" si="5"/>
        <v>59.670000000000009</v>
      </c>
      <c r="N171" s="81">
        <f>VLOOKUP(C171,'Transport Time'!$A$3:$C$7,3,0)</f>
        <v>1</v>
      </c>
      <c r="O171" s="81">
        <f>VLOOKUP(C171,'Transport Time'!$K$3:$M$12,3,0)</f>
        <v>2</v>
      </c>
      <c r="P171" s="81">
        <f>VLOOKUP(C171,'Data for CO2 Calculation'!$A$3:$C$7,3,0)</f>
        <v>122</v>
      </c>
      <c r="Q171" s="83">
        <f>I171*P171*'Data for CO2 Calculation'!$B$17</f>
        <v>1296.5550000000003</v>
      </c>
      <c r="R171" s="2">
        <f>VLOOKUP(C171,'Data for CO2 Calculation'!$K$3:$M$12,3,1)</f>
        <v>901</v>
      </c>
      <c r="S171" s="3">
        <f>R171*I171*'Data for CO2 Calculation'!$B$17</f>
        <v>9575.3775000000023</v>
      </c>
    </row>
    <row r="172" spans="1:19" x14ac:dyDescent="0.2">
      <c r="A172" s="2" t="s">
        <v>188</v>
      </c>
      <c r="B172" s="13">
        <v>39677</v>
      </c>
      <c r="C172" s="2">
        <v>50002</v>
      </c>
      <c r="D172" s="2">
        <v>8</v>
      </c>
      <c r="E172" s="2">
        <v>10</v>
      </c>
      <c r="F172" s="2">
        <v>15</v>
      </c>
      <c r="G172" s="2">
        <v>11</v>
      </c>
      <c r="H172" s="2">
        <v>9</v>
      </c>
      <c r="I172" s="84">
        <f>(D172*'General Data'!$B$4)+(E172*'General Data'!$C$4)+(F172*'General Data'!$D$4)+(G172*'General Data'!$E$4)+(H172*'General Data'!$F$4)</f>
        <v>195.00000000000003</v>
      </c>
      <c r="J172" s="5">
        <f>VLOOKUP(I172,'Tarrif for Outgoing Transport'!$A$6:$G$15,Bremen!C172-49998,1)</f>
        <v>0.24</v>
      </c>
      <c r="K172" s="80">
        <f t="shared" si="4"/>
        <v>46.800000000000004</v>
      </c>
      <c r="L172" s="83">
        <f>VLOOKUP(I172,'Tarrif for Outgoing Transport'!$A$40:$G$49,C172-49998,TRUE)</f>
        <v>0.30599999999999999</v>
      </c>
      <c r="M172" s="4">
        <f t="shared" si="5"/>
        <v>59.670000000000009</v>
      </c>
      <c r="N172" s="81">
        <f>VLOOKUP(C172,'Transport Time'!$A$3:$C$7,3,0)</f>
        <v>1</v>
      </c>
      <c r="O172" s="81">
        <f>VLOOKUP(C172,'Transport Time'!$K$3:$M$12,3,0)</f>
        <v>2</v>
      </c>
      <c r="P172" s="81">
        <f>VLOOKUP(C172,'Data for CO2 Calculation'!$A$3:$C$7,3,0)</f>
        <v>122</v>
      </c>
      <c r="Q172" s="83">
        <f>I172*P172*'Data for CO2 Calculation'!$B$17</f>
        <v>1296.5550000000003</v>
      </c>
      <c r="R172" s="2">
        <f>VLOOKUP(C172,'Data for CO2 Calculation'!$K$3:$M$12,3,1)</f>
        <v>901</v>
      </c>
      <c r="S172" s="3">
        <f>R172*I172*'Data for CO2 Calculation'!$B$17</f>
        <v>9575.3775000000023</v>
      </c>
    </row>
    <row r="173" spans="1:19" x14ac:dyDescent="0.2">
      <c r="A173" s="2" t="s">
        <v>189</v>
      </c>
      <c r="B173" s="13">
        <v>39682</v>
      </c>
      <c r="C173" s="2">
        <v>50002</v>
      </c>
      <c r="D173" s="2">
        <v>8</v>
      </c>
      <c r="E173" s="2">
        <v>10</v>
      </c>
      <c r="F173" s="2">
        <v>15</v>
      </c>
      <c r="G173" s="2">
        <v>11</v>
      </c>
      <c r="H173" s="2">
        <v>9</v>
      </c>
      <c r="I173" s="84">
        <f>(D173*'General Data'!$B$4)+(E173*'General Data'!$C$4)+(F173*'General Data'!$D$4)+(G173*'General Data'!$E$4)+(H173*'General Data'!$F$4)</f>
        <v>195.00000000000003</v>
      </c>
      <c r="J173" s="5">
        <f>VLOOKUP(I173,'Tarrif for Outgoing Transport'!$A$6:$G$15,Bremen!C173-49998,1)</f>
        <v>0.24</v>
      </c>
      <c r="K173" s="80">
        <f t="shared" si="4"/>
        <v>46.800000000000004</v>
      </c>
      <c r="L173" s="83">
        <f>VLOOKUP(I173,'Tarrif for Outgoing Transport'!$A$40:$G$49,C173-49998,TRUE)</f>
        <v>0.30599999999999999</v>
      </c>
      <c r="M173" s="4">
        <f t="shared" si="5"/>
        <v>59.670000000000009</v>
      </c>
      <c r="N173" s="81">
        <f>VLOOKUP(C173,'Transport Time'!$A$3:$C$7,3,0)</f>
        <v>1</v>
      </c>
      <c r="O173" s="81">
        <f>VLOOKUP(C173,'Transport Time'!$K$3:$M$12,3,0)</f>
        <v>2</v>
      </c>
      <c r="P173" s="81">
        <f>VLOOKUP(C173,'Data for CO2 Calculation'!$A$3:$C$7,3,0)</f>
        <v>122</v>
      </c>
      <c r="Q173" s="83">
        <f>I173*P173*'Data for CO2 Calculation'!$B$17</f>
        <v>1296.5550000000003</v>
      </c>
      <c r="R173" s="2">
        <f>VLOOKUP(C173,'Data for CO2 Calculation'!$K$3:$M$12,3,1)</f>
        <v>901</v>
      </c>
      <c r="S173" s="3">
        <f>R173*I173*'Data for CO2 Calculation'!$B$17</f>
        <v>9575.3775000000023</v>
      </c>
    </row>
    <row r="174" spans="1:19" x14ac:dyDescent="0.2">
      <c r="A174" s="2" t="s">
        <v>190</v>
      </c>
      <c r="B174" s="13">
        <v>39685</v>
      </c>
      <c r="C174" s="2">
        <v>50002</v>
      </c>
      <c r="D174" s="2">
        <v>8</v>
      </c>
      <c r="E174" s="2">
        <v>10</v>
      </c>
      <c r="F174" s="2">
        <v>15</v>
      </c>
      <c r="G174" s="2">
        <v>11</v>
      </c>
      <c r="H174" s="2">
        <v>9</v>
      </c>
      <c r="I174" s="84">
        <f>(D174*'General Data'!$B$4)+(E174*'General Data'!$C$4)+(F174*'General Data'!$D$4)+(G174*'General Data'!$E$4)+(H174*'General Data'!$F$4)</f>
        <v>195.00000000000003</v>
      </c>
      <c r="J174" s="5">
        <f>VLOOKUP(I174,'Tarrif for Outgoing Transport'!$A$6:$G$15,Bremen!C174-49998,1)</f>
        <v>0.24</v>
      </c>
      <c r="K174" s="80">
        <f t="shared" si="4"/>
        <v>46.800000000000004</v>
      </c>
      <c r="L174" s="83">
        <f>VLOOKUP(I174,'Tarrif for Outgoing Transport'!$A$40:$G$49,C174-49998,TRUE)</f>
        <v>0.30599999999999999</v>
      </c>
      <c r="M174" s="4">
        <f t="shared" si="5"/>
        <v>59.670000000000009</v>
      </c>
      <c r="N174" s="81">
        <f>VLOOKUP(C174,'Transport Time'!$A$3:$C$7,3,0)</f>
        <v>1</v>
      </c>
      <c r="O174" s="81">
        <f>VLOOKUP(C174,'Transport Time'!$K$3:$M$12,3,0)</f>
        <v>2</v>
      </c>
      <c r="P174" s="81">
        <f>VLOOKUP(C174,'Data for CO2 Calculation'!$A$3:$C$7,3,0)</f>
        <v>122</v>
      </c>
      <c r="Q174" s="83">
        <f>I174*P174*'Data for CO2 Calculation'!$B$17</f>
        <v>1296.5550000000003</v>
      </c>
      <c r="R174" s="2">
        <f>VLOOKUP(C174,'Data for CO2 Calculation'!$K$3:$M$12,3,1)</f>
        <v>901</v>
      </c>
      <c r="S174" s="3">
        <f>R174*I174*'Data for CO2 Calculation'!$B$17</f>
        <v>9575.3775000000023</v>
      </c>
    </row>
    <row r="175" spans="1:19" x14ac:dyDescent="0.2">
      <c r="A175" s="2" t="s">
        <v>191</v>
      </c>
      <c r="B175" s="13">
        <v>39688</v>
      </c>
      <c r="C175" s="2">
        <v>50002</v>
      </c>
      <c r="D175" s="2">
        <v>15</v>
      </c>
      <c r="E175" s="2">
        <v>8</v>
      </c>
      <c r="F175" s="2">
        <v>19</v>
      </c>
      <c r="G175" s="2">
        <v>11</v>
      </c>
      <c r="H175" s="2">
        <v>9</v>
      </c>
      <c r="I175" s="84">
        <f>(D175*'General Data'!$B$4)+(E175*'General Data'!$C$4)+(F175*'General Data'!$D$4)+(G175*'General Data'!$E$4)+(H175*'General Data'!$F$4)</f>
        <v>217.70000000000002</v>
      </c>
      <c r="J175" s="5">
        <f>VLOOKUP(I175,'Tarrif for Outgoing Transport'!$A$6:$G$15,Bremen!C175-49998,1)</f>
        <v>0.24</v>
      </c>
      <c r="K175" s="80">
        <f t="shared" si="4"/>
        <v>52.248000000000005</v>
      </c>
      <c r="L175" s="83">
        <f>VLOOKUP(I175,'Tarrif for Outgoing Transport'!$A$40:$G$49,C175-49998,TRUE)</f>
        <v>0.30599999999999999</v>
      </c>
      <c r="M175" s="4">
        <f t="shared" si="5"/>
        <v>66.616200000000006</v>
      </c>
      <c r="N175" s="81">
        <f>VLOOKUP(C175,'Transport Time'!$A$3:$C$7,3,0)</f>
        <v>1</v>
      </c>
      <c r="O175" s="81">
        <f>VLOOKUP(C175,'Transport Time'!$K$3:$M$12,3,0)</f>
        <v>2</v>
      </c>
      <c r="P175" s="81">
        <f>VLOOKUP(C175,'Data for CO2 Calculation'!$A$3:$C$7,3,0)</f>
        <v>122</v>
      </c>
      <c r="Q175" s="83">
        <f>I175*P175*'Data for CO2 Calculation'!$B$17</f>
        <v>1447.4873</v>
      </c>
      <c r="R175" s="2">
        <f>VLOOKUP(C175,'Data for CO2 Calculation'!$K$3:$M$12,3,1)</f>
        <v>901</v>
      </c>
      <c r="S175" s="3">
        <f>R175*I175*'Data for CO2 Calculation'!$B$17</f>
        <v>10690.049650000001</v>
      </c>
    </row>
    <row r="176" spans="1:19" x14ac:dyDescent="0.2">
      <c r="A176" s="2" t="s">
        <v>192</v>
      </c>
      <c r="B176" s="13">
        <v>39690</v>
      </c>
      <c r="C176" s="2">
        <v>50002</v>
      </c>
      <c r="D176" s="2">
        <v>9</v>
      </c>
      <c r="E176" s="2">
        <v>8</v>
      </c>
      <c r="F176" s="2">
        <v>8</v>
      </c>
      <c r="G176" s="2">
        <v>11</v>
      </c>
      <c r="H176" s="2">
        <v>9</v>
      </c>
      <c r="I176" s="84">
        <f>(D176*'General Data'!$B$4)+(E176*'General Data'!$C$4)+(F176*'General Data'!$D$4)+(G176*'General Data'!$E$4)+(H176*'General Data'!$F$4)</f>
        <v>162.1</v>
      </c>
      <c r="J176" s="5">
        <f>VLOOKUP(I176,'Tarrif for Outgoing Transport'!$A$6:$G$15,Bremen!C176-49998,1)</f>
        <v>0.24</v>
      </c>
      <c r="K176" s="80">
        <f t="shared" si="4"/>
        <v>38.903999999999996</v>
      </c>
      <c r="L176" s="83">
        <f>VLOOKUP(I176,'Tarrif for Outgoing Transport'!$A$40:$G$49,C176-49998,TRUE)</f>
        <v>0.30599999999999999</v>
      </c>
      <c r="M176" s="4">
        <f t="shared" si="5"/>
        <v>49.602599999999995</v>
      </c>
      <c r="N176" s="81">
        <f>VLOOKUP(C176,'Transport Time'!$A$3:$C$7,3,0)</f>
        <v>1</v>
      </c>
      <c r="O176" s="81">
        <f>VLOOKUP(C176,'Transport Time'!$K$3:$M$12,3,0)</f>
        <v>2</v>
      </c>
      <c r="P176" s="81">
        <f>VLOOKUP(C176,'Data for CO2 Calculation'!$A$3:$C$7,3,0)</f>
        <v>122</v>
      </c>
      <c r="Q176" s="83">
        <f>I176*P176*'Data for CO2 Calculation'!$B$17</f>
        <v>1077.8029000000001</v>
      </c>
      <c r="R176" s="2">
        <f>VLOOKUP(C176,'Data for CO2 Calculation'!$K$3:$M$12,3,1)</f>
        <v>901</v>
      </c>
      <c r="S176" s="3">
        <f>R176*I176*'Data for CO2 Calculation'!$B$17</f>
        <v>7959.8394500000004</v>
      </c>
    </row>
    <row r="177" spans="1:19" x14ac:dyDescent="0.2">
      <c r="A177" s="2" t="s">
        <v>193</v>
      </c>
      <c r="B177" s="13">
        <v>39692</v>
      </c>
      <c r="C177" s="2">
        <v>50002</v>
      </c>
      <c r="D177" s="2">
        <v>12</v>
      </c>
      <c r="E177" s="2">
        <v>8</v>
      </c>
      <c r="F177" s="2">
        <v>12</v>
      </c>
      <c r="G177" s="2">
        <v>11</v>
      </c>
      <c r="H177" s="2">
        <v>9</v>
      </c>
      <c r="I177" s="84">
        <f>(D177*'General Data'!$B$4)+(E177*'General Data'!$C$4)+(F177*'General Data'!$D$4)+(G177*'General Data'!$E$4)+(H177*'General Data'!$F$4)</f>
        <v>184.20000000000002</v>
      </c>
      <c r="J177" s="5">
        <f>VLOOKUP(I177,'Tarrif for Outgoing Transport'!$A$6:$G$15,Bremen!C177-49998,1)</f>
        <v>0.24</v>
      </c>
      <c r="K177" s="80">
        <f t="shared" si="4"/>
        <v>44.208000000000006</v>
      </c>
      <c r="L177" s="83">
        <f>VLOOKUP(I177,'Tarrif for Outgoing Transport'!$A$40:$G$49,C177-49998,TRUE)</f>
        <v>0.30599999999999999</v>
      </c>
      <c r="M177" s="4">
        <f t="shared" si="5"/>
        <v>56.365200000000002</v>
      </c>
      <c r="N177" s="81">
        <f>VLOOKUP(C177,'Transport Time'!$A$3:$C$7,3,0)</f>
        <v>1</v>
      </c>
      <c r="O177" s="81">
        <f>VLOOKUP(C177,'Transport Time'!$K$3:$M$12,3,0)</f>
        <v>2</v>
      </c>
      <c r="P177" s="81">
        <f>VLOOKUP(C177,'Data for CO2 Calculation'!$A$3:$C$7,3,0)</f>
        <v>122</v>
      </c>
      <c r="Q177" s="83">
        <f>I177*P177*'Data for CO2 Calculation'!$B$17</f>
        <v>1224.7458000000001</v>
      </c>
      <c r="R177" s="2">
        <f>VLOOKUP(C177,'Data for CO2 Calculation'!$K$3:$M$12,3,1)</f>
        <v>901</v>
      </c>
      <c r="S177" s="3">
        <f>R177*I177*'Data for CO2 Calculation'!$B$17</f>
        <v>9045.0488999999998</v>
      </c>
    </row>
    <row r="178" spans="1:19" x14ac:dyDescent="0.2">
      <c r="A178" s="2" t="s">
        <v>194</v>
      </c>
      <c r="B178" s="13">
        <v>39696</v>
      </c>
      <c r="C178" s="2">
        <v>50002</v>
      </c>
      <c r="D178" s="2">
        <v>9</v>
      </c>
      <c r="E178" s="2">
        <v>8</v>
      </c>
      <c r="F178" s="2">
        <v>15</v>
      </c>
      <c r="G178" s="2">
        <v>11</v>
      </c>
      <c r="H178" s="2">
        <v>11</v>
      </c>
      <c r="I178" s="84">
        <f>(D178*'General Data'!$B$4)+(E178*'General Data'!$C$4)+(F178*'General Data'!$D$4)+(G178*'General Data'!$E$4)+(H178*'General Data'!$F$4)</f>
        <v>197.9</v>
      </c>
      <c r="J178" s="5">
        <f>VLOOKUP(I178,'Tarrif for Outgoing Transport'!$A$6:$G$15,Bremen!C178-49998,1)</f>
        <v>0.24</v>
      </c>
      <c r="K178" s="80">
        <f t="shared" si="4"/>
        <v>47.496000000000002</v>
      </c>
      <c r="L178" s="83">
        <f>VLOOKUP(I178,'Tarrif for Outgoing Transport'!$A$40:$G$49,C178-49998,TRUE)</f>
        <v>0.30599999999999999</v>
      </c>
      <c r="M178" s="4">
        <f t="shared" si="5"/>
        <v>60.557400000000001</v>
      </c>
      <c r="N178" s="81">
        <f>VLOOKUP(C178,'Transport Time'!$A$3:$C$7,3,0)</f>
        <v>1</v>
      </c>
      <c r="O178" s="81">
        <f>VLOOKUP(C178,'Transport Time'!$K$3:$M$12,3,0)</f>
        <v>2</v>
      </c>
      <c r="P178" s="81">
        <f>VLOOKUP(C178,'Data for CO2 Calculation'!$A$3:$C$7,3,0)</f>
        <v>122</v>
      </c>
      <c r="Q178" s="83">
        <f>I178*P178*'Data for CO2 Calculation'!$B$17</f>
        <v>1315.8371</v>
      </c>
      <c r="R178" s="2">
        <f>VLOOKUP(C178,'Data for CO2 Calculation'!$K$3:$M$12,3,1)</f>
        <v>901</v>
      </c>
      <c r="S178" s="3">
        <f>R178*I178*'Data for CO2 Calculation'!$B$17</f>
        <v>9717.7805499999995</v>
      </c>
    </row>
    <row r="179" spans="1:19" x14ac:dyDescent="0.2">
      <c r="A179" s="2" t="s">
        <v>195</v>
      </c>
      <c r="B179" s="13">
        <v>39697</v>
      </c>
      <c r="C179" s="2">
        <v>50002</v>
      </c>
      <c r="D179" s="2">
        <v>20</v>
      </c>
      <c r="E179" s="2">
        <v>20</v>
      </c>
      <c r="F179" s="2">
        <v>20</v>
      </c>
      <c r="G179" s="2">
        <v>20</v>
      </c>
      <c r="H179" s="2">
        <v>20</v>
      </c>
      <c r="I179" s="84">
        <f>(D179*'General Data'!$B$4)+(E179*'General Data'!$C$4)+(F179*'General Data'!$D$4)+(G179*'General Data'!$E$4)+(H179*'General Data'!$F$4)</f>
        <v>364</v>
      </c>
      <c r="J179" s="5">
        <f>VLOOKUP(I179,'Tarrif for Outgoing Transport'!$A$6:$G$15,Bremen!C179-49998,1)</f>
        <v>0.17499999999999999</v>
      </c>
      <c r="K179" s="80">
        <f t="shared" si="4"/>
        <v>63.699999999999996</v>
      </c>
      <c r="L179" s="83">
        <f>VLOOKUP(I179,'Tarrif for Outgoing Transport'!$A$40:$G$49,C179-49998,TRUE)</f>
        <v>0.26600000000000001</v>
      </c>
      <c r="M179" s="4">
        <f t="shared" si="5"/>
        <v>96.824000000000012</v>
      </c>
      <c r="N179" s="81">
        <f>VLOOKUP(C179,'Transport Time'!$A$3:$C$7,3,0)</f>
        <v>1</v>
      </c>
      <c r="O179" s="81">
        <f>VLOOKUP(C179,'Transport Time'!$K$3:$M$12,3,0)</f>
        <v>2</v>
      </c>
      <c r="P179" s="81">
        <f>VLOOKUP(C179,'Data for CO2 Calculation'!$A$3:$C$7,3,0)</f>
        <v>122</v>
      </c>
      <c r="Q179" s="83">
        <f>I179*P179*'Data for CO2 Calculation'!$B$17</f>
        <v>2420.2359999999999</v>
      </c>
      <c r="R179" s="2">
        <f>VLOOKUP(C179,'Data for CO2 Calculation'!$K$3:$M$12,3,1)</f>
        <v>901</v>
      </c>
      <c r="S179" s="3">
        <f>R179*I179*'Data for CO2 Calculation'!$B$17</f>
        <v>17874.038</v>
      </c>
    </row>
    <row r="180" spans="1:19" x14ac:dyDescent="0.2">
      <c r="A180" s="2" t="s">
        <v>196</v>
      </c>
      <c r="B180" s="13">
        <v>39699</v>
      </c>
      <c r="C180" s="2">
        <v>50002</v>
      </c>
      <c r="D180" s="2">
        <v>9</v>
      </c>
      <c r="E180" s="2">
        <v>8</v>
      </c>
      <c r="F180" s="2">
        <v>19</v>
      </c>
      <c r="G180" s="2">
        <v>11</v>
      </c>
      <c r="H180" s="2">
        <v>6</v>
      </c>
      <c r="I180" s="84">
        <f>(D180*'General Data'!$B$4)+(E180*'General Data'!$C$4)+(F180*'General Data'!$D$4)+(G180*'General Data'!$E$4)+(H180*'General Data'!$F$4)</f>
        <v>190.1</v>
      </c>
      <c r="J180" s="5">
        <f>VLOOKUP(I180,'Tarrif for Outgoing Transport'!$A$6:$G$15,Bremen!C180-49998,1)</f>
        <v>0.24</v>
      </c>
      <c r="K180" s="80">
        <f t="shared" si="4"/>
        <v>45.623999999999995</v>
      </c>
      <c r="L180" s="83">
        <f>VLOOKUP(I180,'Tarrif for Outgoing Transport'!$A$40:$G$49,C180-49998,TRUE)</f>
        <v>0.30599999999999999</v>
      </c>
      <c r="M180" s="4">
        <f t="shared" si="5"/>
        <v>58.1706</v>
      </c>
      <c r="N180" s="81">
        <f>VLOOKUP(C180,'Transport Time'!$A$3:$C$7,3,0)</f>
        <v>1</v>
      </c>
      <c r="O180" s="81">
        <f>VLOOKUP(C180,'Transport Time'!$K$3:$M$12,3,0)</f>
        <v>2</v>
      </c>
      <c r="P180" s="81">
        <f>VLOOKUP(C180,'Data for CO2 Calculation'!$A$3:$C$7,3,0)</f>
        <v>122</v>
      </c>
      <c r="Q180" s="83">
        <f>I180*P180*'Data for CO2 Calculation'!$B$17</f>
        <v>1263.9748999999999</v>
      </c>
      <c r="R180" s="2">
        <f>VLOOKUP(C180,'Data for CO2 Calculation'!$K$3:$M$12,3,1)</f>
        <v>901</v>
      </c>
      <c r="S180" s="3">
        <f>R180*I180*'Data for CO2 Calculation'!$B$17</f>
        <v>9334.7654500000008</v>
      </c>
    </row>
    <row r="181" spans="1:19" x14ac:dyDescent="0.2">
      <c r="A181" s="2" t="s">
        <v>197</v>
      </c>
      <c r="B181" s="13">
        <v>39706</v>
      </c>
      <c r="C181" s="2">
        <v>50002</v>
      </c>
      <c r="D181" s="2">
        <v>11</v>
      </c>
      <c r="E181" s="2">
        <v>8</v>
      </c>
      <c r="F181" s="2">
        <v>12</v>
      </c>
      <c r="G181" s="2">
        <v>11</v>
      </c>
      <c r="H181" s="2">
        <v>9</v>
      </c>
      <c r="I181" s="84">
        <f>(D181*'General Data'!$B$4)+(E181*'General Data'!$C$4)+(F181*'General Data'!$D$4)+(G181*'General Data'!$E$4)+(H181*'General Data'!$F$4)</f>
        <v>181.9</v>
      </c>
      <c r="J181" s="5">
        <f>VLOOKUP(I181,'Tarrif for Outgoing Transport'!$A$6:$G$15,Bremen!C181-49998,1)</f>
        <v>0.24</v>
      </c>
      <c r="K181" s="80">
        <f t="shared" si="4"/>
        <v>43.655999999999999</v>
      </c>
      <c r="L181" s="83">
        <f>VLOOKUP(I181,'Tarrif for Outgoing Transport'!$A$40:$G$49,C181-49998,TRUE)</f>
        <v>0.30599999999999999</v>
      </c>
      <c r="M181" s="4">
        <f t="shared" si="5"/>
        <v>55.6614</v>
      </c>
      <c r="N181" s="81">
        <f>VLOOKUP(C181,'Transport Time'!$A$3:$C$7,3,0)</f>
        <v>1</v>
      </c>
      <c r="O181" s="81">
        <f>VLOOKUP(C181,'Transport Time'!$K$3:$M$12,3,0)</f>
        <v>2</v>
      </c>
      <c r="P181" s="81">
        <f>VLOOKUP(C181,'Data for CO2 Calculation'!$A$3:$C$7,3,0)</f>
        <v>122</v>
      </c>
      <c r="Q181" s="83">
        <f>I181*P181*'Data for CO2 Calculation'!$B$17</f>
        <v>1209.4530999999999</v>
      </c>
      <c r="R181" s="2">
        <f>VLOOKUP(C181,'Data for CO2 Calculation'!$K$3:$M$12,3,1)</f>
        <v>901</v>
      </c>
      <c r="S181" s="3">
        <f>R181*I181*'Data for CO2 Calculation'!$B$17</f>
        <v>8932.108549999999</v>
      </c>
    </row>
    <row r="182" spans="1:19" x14ac:dyDescent="0.2">
      <c r="A182" s="2" t="s">
        <v>198</v>
      </c>
      <c r="B182" s="13">
        <v>39707</v>
      </c>
      <c r="C182" s="2">
        <v>50002</v>
      </c>
      <c r="D182" s="2">
        <v>12</v>
      </c>
      <c r="E182" s="2">
        <v>8</v>
      </c>
      <c r="F182" s="2">
        <v>12</v>
      </c>
      <c r="G182" s="2">
        <v>15</v>
      </c>
      <c r="H182" s="2">
        <v>9</v>
      </c>
      <c r="I182" s="84">
        <f>(D182*'General Data'!$B$4)+(E182*'General Data'!$C$4)+(F182*'General Data'!$D$4)+(G182*'General Data'!$E$4)+(H182*'General Data'!$F$4)</f>
        <v>197</v>
      </c>
      <c r="J182" s="5">
        <f>VLOOKUP(I182,'Tarrif for Outgoing Transport'!$A$6:$G$15,Bremen!C182-49998,1)</f>
        <v>0.24</v>
      </c>
      <c r="K182" s="80">
        <f t="shared" si="4"/>
        <v>47.28</v>
      </c>
      <c r="L182" s="83">
        <f>VLOOKUP(I182,'Tarrif for Outgoing Transport'!$A$40:$G$49,C182-49998,TRUE)</f>
        <v>0.30599999999999999</v>
      </c>
      <c r="M182" s="4">
        <f t="shared" si="5"/>
        <v>60.281999999999996</v>
      </c>
      <c r="N182" s="81">
        <f>VLOOKUP(C182,'Transport Time'!$A$3:$C$7,3,0)</f>
        <v>1</v>
      </c>
      <c r="O182" s="81">
        <f>VLOOKUP(C182,'Transport Time'!$K$3:$M$12,3,0)</f>
        <v>2</v>
      </c>
      <c r="P182" s="81">
        <f>VLOOKUP(C182,'Data for CO2 Calculation'!$A$3:$C$7,3,0)</f>
        <v>122</v>
      </c>
      <c r="Q182" s="83">
        <f>I182*P182*'Data for CO2 Calculation'!$B$17</f>
        <v>1309.8530000000001</v>
      </c>
      <c r="R182" s="2">
        <f>VLOOKUP(C182,'Data for CO2 Calculation'!$K$3:$M$12,3,1)</f>
        <v>901</v>
      </c>
      <c r="S182" s="3">
        <f>R182*I182*'Data for CO2 Calculation'!$B$17</f>
        <v>9673.5864999999994</v>
      </c>
    </row>
    <row r="183" spans="1:19" x14ac:dyDescent="0.2">
      <c r="A183" s="2" t="s">
        <v>199</v>
      </c>
      <c r="B183" s="13">
        <v>39708</v>
      </c>
      <c r="C183" s="2">
        <v>50002</v>
      </c>
      <c r="D183" s="2">
        <v>12</v>
      </c>
      <c r="E183" s="2">
        <v>8</v>
      </c>
      <c r="F183" s="2">
        <v>12</v>
      </c>
      <c r="G183" s="2">
        <v>6</v>
      </c>
      <c r="H183" s="2">
        <v>9</v>
      </c>
      <c r="I183" s="84">
        <f>(D183*'General Data'!$B$4)+(E183*'General Data'!$C$4)+(F183*'General Data'!$D$4)+(G183*'General Data'!$E$4)+(H183*'General Data'!$F$4)</f>
        <v>168.2</v>
      </c>
      <c r="J183" s="5">
        <f>VLOOKUP(I183,'Tarrif for Outgoing Transport'!$A$6:$G$15,Bremen!C183-49998,1)</f>
        <v>0.24</v>
      </c>
      <c r="K183" s="80">
        <f t="shared" si="4"/>
        <v>40.367999999999995</v>
      </c>
      <c r="L183" s="83">
        <f>VLOOKUP(I183,'Tarrif for Outgoing Transport'!$A$40:$G$49,C183-49998,TRUE)</f>
        <v>0.30599999999999999</v>
      </c>
      <c r="M183" s="4">
        <f t="shared" si="5"/>
        <v>51.469199999999994</v>
      </c>
      <c r="N183" s="81">
        <f>VLOOKUP(C183,'Transport Time'!$A$3:$C$7,3,0)</f>
        <v>1</v>
      </c>
      <c r="O183" s="81">
        <f>VLOOKUP(C183,'Transport Time'!$K$3:$M$12,3,0)</f>
        <v>2</v>
      </c>
      <c r="P183" s="81">
        <f>VLOOKUP(C183,'Data for CO2 Calculation'!$A$3:$C$7,3,0)</f>
        <v>122</v>
      </c>
      <c r="Q183" s="83">
        <f>I183*P183*'Data for CO2 Calculation'!$B$17</f>
        <v>1118.3617999999999</v>
      </c>
      <c r="R183" s="2">
        <f>VLOOKUP(C183,'Data for CO2 Calculation'!$K$3:$M$12,3,1)</f>
        <v>901</v>
      </c>
      <c r="S183" s="3">
        <f>R183*I183*'Data for CO2 Calculation'!$B$17</f>
        <v>8259.3768999999993</v>
      </c>
    </row>
    <row r="184" spans="1:19" x14ac:dyDescent="0.2">
      <c r="A184" s="2" t="s">
        <v>200</v>
      </c>
      <c r="B184" s="13">
        <v>39713</v>
      </c>
      <c r="C184" s="2">
        <v>50002</v>
      </c>
      <c r="D184" s="2">
        <v>9</v>
      </c>
      <c r="E184" s="2">
        <v>8</v>
      </c>
      <c r="F184" s="2">
        <v>12</v>
      </c>
      <c r="G184" s="2">
        <v>9</v>
      </c>
      <c r="H184" s="2">
        <v>13</v>
      </c>
      <c r="I184" s="84">
        <f>(D184*'General Data'!$B$4)+(E184*'General Data'!$C$4)+(F184*'General Data'!$D$4)+(G184*'General Data'!$E$4)+(H184*'General Data'!$F$4)</f>
        <v>189.3</v>
      </c>
      <c r="J184" s="5">
        <f>VLOOKUP(I184,'Tarrif for Outgoing Transport'!$A$6:$G$15,Bremen!C184-49998,1)</f>
        <v>0.24</v>
      </c>
      <c r="K184" s="80">
        <f t="shared" si="4"/>
        <v>45.432000000000002</v>
      </c>
      <c r="L184" s="83">
        <f>VLOOKUP(I184,'Tarrif for Outgoing Transport'!$A$40:$G$49,C184-49998,TRUE)</f>
        <v>0.30599999999999999</v>
      </c>
      <c r="M184" s="4">
        <f t="shared" si="5"/>
        <v>57.925800000000002</v>
      </c>
      <c r="N184" s="81">
        <f>VLOOKUP(C184,'Transport Time'!$A$3:$C$7,3,0)</f>
        <v>1</v>
      </c>
      <c r="O184" s="81">
        <f>VLOOKUP(C184,'Transport Time'!$K$3:$M$12,3,0)</f>
        <v>2</v>
      </c>
      <c r="P184" s="81">
        <f>VLOOKUP(C184,'Data for CO2 Calculation'!$A$3:$C$7,3,0)</f>
        <v>122</v>
      </c>
      <c r="Q184" s="83">
        <f>I184*P184*'Data for CO2 Calculation'!$B$17</f>
        <v>1258.6557</v>
      </c>
      <c r="R184" s="2">
        <f>VLOOKUP(C184,'Data for CO2 Calculation'!$K$3:$M$12,3,1)</f>
        <v>901</v>
      </c>
      <c r="S184" s="3">
        <f>R184*I184*'Data for CO2 Calculation'!$B$17</f>
        <v>9295.4818500000001</v>
      </c>
    </row>
    <row r="185" spans="1:19" x14ac:dyDescent="0.2">
      <c r="A185" s="2" t="s">
        <v>201</v>
      </c>
      <c r="B185" s="13">
        <v>39716</v>
      </c>
      <c r="C185" s="2">
        <v>50002</v>
      </c>
      <c r="D185" s="2">
        <v>15</v>
      </c>
      <c r="E185" s="2">
        <v>8</v>
      </c>
      <c r="F185" s="2">
        <v>12</v>
      </c>
      <c r="G185" s="2">
        <v>12</v>
      </c>
      <c r="H185" s="2">
        <v>11</v>
      </c>
      <c r="I185" s="84">
        <f>(D185*'General Data'!$B$4)+(E185*'General Data'!$C$4)+(F185*'General Data'!$D$4)+(G185*'General Data'!$E$4)+(H185*'General Data'!$F$4)</f>
        <v>203.5</v>
      </c>
      <c r="J185" s="5">
        <f>VLOOKUP(I185,'Tarrif for Outgoing Transport'!$A$6:$G$15,Bremen!C185-49998,1)</f>
        <v>0.24</v>
      </c>
      <c r="K185" s="80">
        <f t="shared" si="4"/>
        <v>48.839999999999996</v>
      </c>
      <c r="L185" s="83">
        <f>VLOOKUP(I185,'Tarrif for Outgoing Transport'!$A$40:$G$49,C185-49998,TRUE)</f>
        <v>0.30599999999999999</v>
      </c>
      <c r="M185" s="4">
        <f t="shared" si="5"/>
        <v>62.271000000000001</v>
      </c>
      <c r="N185" s="81">
        <f>VLOOKUP(C185,'Transport Time'!$A$3:$C$7,3,0)</f>
        <v>1</v>
      </c>
      <c r="O185" s="81">
        <f>VLOOKUP(C185,'Transport Time'!$K$3:$M$12,3,0)</f>
        <v>2</v>
      </c>
      <c r="P185" s="81">
        <f>VLOOKUP(C185,'Data for CO2 Calculation'!$A$3:$C$7,3,0)</f>
        <v>122</v>
      </c>
      <c r="Q185" s="83">
        <f>I185*P185*'Data for CO2 Calculation'!$B$17</f>
        <v>1353.0715</v>
      </c>
      <c r="R185" s="2">
        <f>VLOOKUP(C185,'Data for CO2 Calculation'!$K$3:$M$12,3,1)</f>
        <v>901</v>
      </c>
      <c r="S185" s="3">
        <f>R185*I185*'Data for CO2 Calculation'!$B$17</f>
        <v>9992.7657500000005</v>
      </c>
    </row>
    <row r="186" spans="1:19" x14ac:dyDescent="0.2">
      <c r="A186" s="2" t="s">
        <v>202</v>
      </c>
      <c r="B186" s="13">
        <v>39718</v>
      </c>
      <c r="C186" s="2">
        <v>50002</v>
      </c>
      <c r="D186" s="2">
        <v>17</v>
      </c>
      <c r="E186" s="2">
        <v>8</v>
      </c>
      <c r="F186" s="2">
        <v>12</v>
      </c>
      <c r="G186" s="2">
        <v>11</v>
      </c>
      <c r="H186" s="2">
        <v>9</v>
      </c>
      <c r="I186" s="84">
        <f>(D186*'General Data'!$B$4)+(E186*'General Data'!$C$4)+(F186*'General Data'!$D$4)+(G186*'General Data'!$E$4)+(H186*'General Data'!$F$4)</f>
        <v>195.70000000000002</v>
      </c>
      <c r="J186" s="5">
        <f>VLOOKUP(I186,'Tarrif for Outgoing Transport'!$A$6:$G$15,Bremen!C186-49998,1)</f>
        <v>0.24</v>
      </c>
      <c r="K186" s="80">
        <f t="shared" si="4"/>
        <v>46.968000000000004</v>
      </c>
      <c r="L186" s="83">
        <f>VLOOKUP(I186,'Tarrif for Outgoing Transport'!$A$40:$G$49,C186-49998,TRUE)</f>
        <v>0.30599999999999999</v>
      </c>
      <c r="M186" s="4">
        <f t="shared" si="5"/>
        <v>59.884200000000007</v>
      </c>
      <c r="N186" s="81">
        <f>VLOOKUP(C186,'Transport Time'!$A$3:$C$7,3,0)</f>
        <v>1</v>
      </c>
      <c r="O186" s="81">
        <f>VLOOKUP(C186,'Transport Time'!$K$3:$M$12,3,0)</f>
        <v>2</v>
      </c>
      <c r="P186" s="81">
        <f>VLOOKUP(C186,'Data for CO2 Calculation'!$A$3:$C$7,3,0)</f>
        <v>122</v>
      </c>
      <c r="Q186" s="83">
        <f>I186*P186*'Data for CO2 Calculation'!$B$17</f>
        <v>1301.2093</v>
      </c>
      <c r="R186" s="2">
        <f>VLOOKUP(C186,'Data for CO2 Calculation'!$K$3:$M$12,3,1)</f>
        <v>901</v>
      </c>
      <c r="S186" s="3">
        <f>R186*I186*'Data for CO2 Calculation'!$B$17</f>
        <v>9609.75065</v>
      </c>
    </row>
    <row r="187" spans="1:19" x14ac:dyDescent="0.2">
      <c r="A187" s="2" t="s">
        <v>203</v>
      </c>
      <c r="B187" s="13">
        <v>39719</v>
      </c>
      <c r="C187" s="2">
        <v>50002</v>
      </c>
      <c r="D187" s="2">
        <v>21</v>
      </c>
      <c r="E187" s="2">
        <v>8</v>
      </c>
      <c r="F187" s="2">
        <v>12</v>
      </c>
      <c r="G187" s="2">
        <v>11</v>
      </c>
      <c r="H187" s="2">
        <v>9</v>
      </c>
      <c r="I187" s="84">
        <f>(D187*'General Data'!$B$4)+(E187*'General Data'!$C$4)+(F187*'General Data'!$D$4)+(G187*'General Data'!$E$4)+(H187*'General Data'!$F$4)</f>
        <v>204.9</v>
      </c>
      <c r="J187" s="5">
        <f>VLOOKUP(I187,'Tarrif for Outgoing Transport'!$A$6:$G$15,Bremen!C187-49998,1)</f>
        <v>0.24</v>
      </c>
      <c r="K187" s="80">
        <f t="shared" si="4"/>
        <v>49.176000000000002</v>
      </c>
      <c r="L187" s="83">
        <f>VLOOKUP(I187,'Tarrif for Outgoing Transport'!$A$40:$G$49,C187-49998,TRUE)</f>
        <v>0.30599999999999999</v>
      </c>
      <c r="M187" s="4">
        <f t="shared" si="5"/>
        <v>62.699399999999997</v>
      </c>
      <c r="N187" s="81">
        <f>VLOOKUP(C187,'Transport Time'!$A$3:$C$7,3,0)</f>
        <v>1</v>
      </c>
      <c r="O187" s="81">
        <f>VLOOKUP(C187,'Transport Time'!$K$3:$M$12,3,0)</f>
        <v>2</v>
      </c>
      <c r="P187" s="81">
        <f>VLOOKUP(C187,'Data for CO2 Calculation'!$A$3:$C$7,3,0)</f>
        <v>122</v>
      </c>
      <c r="Q187" s="83">
        <f>I187*P187*'Data for CO2 Calculation'!$B$17</f>
        <v>1362.3800999999999</v>
      </c>
      <c r="R187" s="2">
        <f>VLOOKUP(C187,'Data for CO2 Calculation'!$K$3:$M$12,3,1)</f>
        <v>901</v>
      </c>
      <c r="S187" s="3">
        <f>R187*I187*'Data for CO2 Calculation'!$B$17</f>
        <v>10061.512049999999</v>
      </c>
    </row>
    <row r="188" spans="1:19" x14ac:dyDescent="0.2">
      <c r="A188" s="2" t="s">
        <v>204</v>
      </c>
      <c r="B188" s="13">
        <v>39737</v>
      </c>
      <c r="C188" s="2">
        <v>50002</v>
      </c>
      <c r="D188" s="2">
        <v>9</v>
      </c>
      <c r="E188" s="2">
        <v>8</v>
      </c>
      <c r="F188" s="2">
        <v>12</v>
      </c>
      <c r="G188" s="2">
        <v>11</v>
      </c>
      <c r="H188" s="2">
        <v>11</v>
      </c>
      <c r="I188" s="84">
        <f>(D188*'General Data'!$B$4)+(E188*'General Data'!$C$4)+(F188*'General Data'!$D$4)+(G188*'General Data'!$E$4)+(H188*'General Data'!$F$4)</f>
        <v>186.49999999999997</v>
      </c>
      <c r="J188" s="5">
        <f>VLOOKUP(I188,'Tarrif for Outgoing Transport'!$A$6:$G$15,Bremen!C188-49998,1)</f>
        <v>0.24</v>
      </c>
      <c r="K188" s="80">
        <f t="shared" si="4"/>
        <v>44.759999999999991</v>
      </c>
      <c r="L188" s="83">
        <f>VLOOKUP(I188,'Tarrif for Outgoing Transport'!$A$40:$G$49,C188-49998,TRUE)</f>
        <v>0.30599999999999999</v>
      </c>
      <c r="M188" s="4">
        <f t="shared" si="5"/>
        <v>57.068999999999988</v>
      </c>
      <c r="N188" s="81">
        <f>VLOOKUP(C188,'Transport Time'!$A$3:$C$7,3,0)</f>
        <v>1</v>
      </c>
      <c r="O188" s="81">
        <f>VLOOKUP(C188,'Transport Time'!$K$3:$M$12,3,0)</f>
        <v>2</v>
      </c>
      <c r="P188" s="81">
        <f>VLOOKUP(C188,'Data for CO2 Calculation'!$A$3:$C$7,3,0)</f>
        <v>122</v>
      </c>
      <c r="Q188" s="83">
        <f>I188*P188*'Data for CO2 Calculation'!$B$17</f>
        <v>1240.0384999999999</v>
      </c>
      <c r="R188" s="2">
        <f>VLOOKUP(C188,'Data for CO2 Calculation'!$K$3:$M$12,3,1)</f>
        <v>901</v>
      </c>
      <c r="S188" s="3">
        <f>R188*I188*'Data for CO2 Calculation'!$B$17</f>
        <v>9157.9892499999987</v>
      </c>
    </row>
    <row r="189" spans="1:19" x14ac:dyDescent="0.2">
      <c r="A189" s="2" t="s">
        <v>205</v>
      </c>
      <c r="B189" s="13">
        <v>39739</v>
      </c>
      <c r="C189" s="2">
        <v>50002</v>
      </c>
      <c r="D189" s="2">
        <v>0</v>
      </c>
      <c r="E189" s="2">
        <v>8</v>
      </c>
      <c r="F189" s="2">
        <v>12</v>
      </c>
      <c r="G189" s="2">
        <v>15</v>
      </c>
      <c r="H189" s="2">
        <v>13</v>
      </c>
      <c r="I189" s="84">
        <f>(D189*'General Data'!$B$4)+(E189*'General Data'!$C$4)+(F189*'General Data'!$D$4)+(G189*'General Data'!$E$4)+(H189*'General Data'!$F$4)</f>
        <v>187.8</v>
      </c>
      <c r="J189" s="5">
        <f>VLOOKUP(I189,'Tarrif for Outgoing Transport'!$A$6:$G$15,Bremen!C189-49998,1)</f>
        <v>0.24</v>
      </c>
      <c r="K189" s="80">
        <f t="shared" si="4"/>
        <v>45.072000000000003</v>
      </c>
      <c r="L189" s="83">
        <f>VLOOKUP(I189,'Tarrif for Outgoing Transport'!$A$40:$G$49,C189-49998,TRUE)</f>
        <v>0.30599999999999999</v>
      </c>
      <c r="M189" s="4">
        <f t="shared" si="5"/>
        <v>57.466799999999999</v>
      </c>
      <c r="N189" s="81">
        <f>VLOOKUP(C189,'Transport Time'!$A$3:$C$7,3,0)</f>
        <v>1</v>
      </c>
      <c r="O189" s="81">
        <f>VLOOKUP(C189,'Transport Time'!$K$3:$M$12,3,0)</f>
        <v>2</v>
      </c>
      <c r="P189" s="81">
        <f>VLOOKUP(C189,'Data for CO2 Calculation'!$A$3:$C$7,3,0)</f>
        <v>122</v>
      </c>
      <c r="Q189" s="83">
        <f>I189*P189*'Data for CO2 Calculation'!$B$17</f>
        <v>1248.6822000000002</v>
      </c>
      <c r="R189" s="2">
        <f>VLOOKUP(C189,'Data for CO2 Calculation'!$K$3:$M$12,3,1)</f>
        <v>901</v>
      </c>
      <c r="S189" s="3">
        <f>R189*I189*'Data for CO2 Calculation'!$B$17</f>
        <v>9221.8251</v>
      </c>
    </row>
    <row r="190" spans="1:19" x14ac:dyDescent="0.2">
      <c r="A190" s="2" t="s">
        <v>206</v>
      </c>
      <c r="B190" s="13">
        <v>39744</v>
      </c>
      <c r="C190" s="2">
        <v>50002</v>
      </c>
      <c r="D190" s="2">
        <v>9</v>
      </c>
      <c r="E190" s="2">
        <v>8</v>
      </c>
      <c r="F190" s="2">
        <v>0</v>
      </c>
      <c r="G190" s="2">
        <v>9</v>
      </c>
      <c r="H190" s="2">
        <v>9</v>
      </c>
      <c r="I190" s="84">
        <f>(D190*'General Data'!$B$4)+(E190*'General Data'!$C$4)+(F190*'General Data'!$D$4)+(G190*'General Data'!$E$4)+(H190*'General Data'!$F$4)</f>
        <v>125.29999999999998</v>
      </c>
      <c r="J190" s="5">
        <f>VLOOKUP(I190,'Tarrif for Outgoing Transport'!$A$6:$G$15,Bremen!C190-49998,1)</f>
        <v>0.24</v>
      </c>
      <c r="K190" s="80">
        <f t="shared" si="4"/>
        <v>30.071999999999996</v>
      </c>
      <c r="L190" s="83">
        <f>VLOOKUP(I190,'Tarrif for Outgoing Transport'!$A$40:$G$49,C190-49998,TRUE)</f>
        <v>0.30599999999999999</v>
      </c>
      <c r="M190" s="4">
        <f t="shared" si="5"/>
        <v>38.341799999999992</v>
      </c>
      <c r="N190" s="81">
        <f>VLOOKUP(C190,'Transport Time'!$A$3:$C$7,3,0)</f>
        <v>1</v>
      </c>
      <c r="O190" s="81">
        <f>VLOOKUP(C190,'Transport Time'!$K$3:$M$12,3,0)</f>
        <v>2</v>
      </c>
      <c r="P190" s="81">
        <f>VLOOKUP(C190,'Data for CO2 Calculation'!$A$3:$C$7,3,0)</f>
        <v>122</v>
      </c>
      <c r="Q190" s="83">
        <f>I190*P190*'Data for CO2 Calculation'!$B$17</f>
        <v>833.11969999999997</v>
      </c>
      <c r="R190" s="2">
        <f>VLOOKUP(C190,'Data for CO2 Calculation'!$K$3:$M$12,3,1)</f>
        <v>901</v>
      </c>
      <c r="S190" s="3">
        <f>R190*I190*'Data for CO2 Calculation'!$B$17</f>
        <v>6152.7938499999991</v>
      </c>
    </row>
    <row r="191" spans="1:19" x14ac:dyDescent="0.2">
      <c r="A191" s="2" t="s">
        <v>207</v>
      </c>
      <c r="B191" s="13">
        <v>39746</v>
      </c>
      <c r="C191" s="2">
        <v>50002</v>
      </c>
      <c r="D191" s="2">
        <v>9</v>
      </c>
      <c r="E191" s="2">
        <v>8</v>
      </c>
      <c r="F191" s="2">
        <v>12</v>
      </c>
      <c r="G191" s="2">
        <v>12</v>
      </c>
      <c r="H191" s="2">
        <v>9</v>
      </c>
      <c r="I191" s="84">
        <f>(D191*'General Data'!$B$4)+(E191*'General Data'!$C$4)+(F191*'General Data'!$D$4)+(G191*'General Data'!$E$4)+(H191*'General Data'!$F$4)</f>
        <v>180.5</v>
      </c>
      <c r="J191" s="5">
        <f>VLOOKUP(I191,'Tarrif for Outgoing Transport'!$A$6:$G$15,Bremen!C191-49998,1)</f>
        <v>0.24</v>
      </c>
      <c r="K191" s="80">
        <f t="shared" si="4"/>
        <v>43.32</v>
      </c>
      <c r="L191" s="83">
        <f>VLOOKUP(I191,'Tarrif for Outgoing Transport'!$A$40:$G$49,C191-49998,TRUE)</f>
        <v>0.30599999999999999</v>
      </c>
      <c r="M191" s="4">
        <f t="shared" si="5"/>
        <v>55.232999999999997</v>
      </c>
      <c r="N191" s="81">
        <f>VLOOKUP(C191,'Transport Time'!$A$3:$C$7,3,0)</f>
        <v>1</v>
      </c>
      <c r="O191" s="81">
        <f>VLOOKUP(C191,'Transport Time'!$K$3:$M$12,3,0)</f>
        <v>2</v>
      </c>
      <c r="P191" s="81">
        <f>VLOOKUP(C191,'Data for CO2 Calculation'!$A$3:$C$7,3,0)</f>
        <v>122</v>
      </c>
      <c r="Q191" s="83">
        <f>I191*P191*'Data for CO2 Calculation'!$B$17</f>
        <v>1200.1445000000001</v>
      </c>
      <c r="R191" s="2">
        <f>VLOOKUP(C191,'Data for CO2 Calculation'!$K$3:$M$12,3,1)</f>
        <v>901</v>
      </c>
      <c r="S191" s="3">
        <f>R191*I191*'Data for CO2 Calculation'!$B$17</f>
        <v>8863.3622500000001</v>
      </c>
    </row>
    <row r="192" spans="1:19" x14ac:dyDescent="0.2">
      <c r="A192" s="2" t="s">
        <v>208</v>
      </c>
      <c r="B192" s="13">
        <v>39747</v>
      </c>
      <c r="C192" s="2">
        <v>50002</v>
      </c>
      <c r="D192" s="2">
        <v>0</v>
      </c>
      <c r="E192" s="2">
        <v>8</v>
      </c>
      <c r="F192" s="2">
        <v>3</v>
      </c>
      <c r="G192" s="2">
        <v>12</v>
      </c>
      <c r="H192" s="2">
        <v>9</v>
      </c>
      <c r="I192" s="84">
        <f>(D192*'General Data'!$B$4)+(E192*'General Data'!$C$4)+(F192*'General Data'!$D$4)+(G192*'General Data'!$E$4)+(H192*'General Data'!$F$4)</f>
        <v>125.6</v>
      </c>
      <c r="J192" s="5">
        <f>VLOOKUP(I192,'Tarrif for Outgoing Transport'!$A$6:$G$15,Bremen!C192-49998,1)</f>
        <v>0.24</v>
      </c>
      <c r="K192" s="80">
        <f t="shared" si="4"/>
        <v>30.143999999999998</v>
      </c>
      <c r="L192" s="83">
        <f>VLOOKUP(I192,'Tarrif for Outgoing Transport'!$A$40:$G$49,C192-49998,TRUE)</f>
        <v>0.30599999999999999</v>
      </c>
      <c r="M192" s="4">
        <f t="shared" si="5"/>
        <v>38.433599999999998</v>
      </c>
      <c r="N192" s="81">
        <f>VLOOKUP(C192,'Transport Time'!$A$3:$C$7,3,0)</f>
        <v>1</v>
      </c>
      <c r="O192" s="81">
        <f>VLOOKUP(C192,'Transport Time'!$K$3:$M$12,3,0)</f>
        <v>2</v>
      </c>
      <c r="P192" s="81">
        <f>VLOOKUP(C192,'Data for CO2 Calculation'!$A$3:$C$7,3,0)</f>
        <v>122</v>
      </c>
      <c r="Q192" s="83">
        <f>I192*P192*'Data for CO2 Calculation'!$B$17</f>
        <v>835.11439999999993</v>
      </c>
      <c r="R192" s="2">
        <f>VLOOKUP(C192,'Data for CO2 Calculation'!$K$3:$M$12,3,1)</f>
        <v>901</v>
      </c>
      <c r="S192" s="3">
        <f>R192*I192*'Data for CO2 Calculation'!$B$17</f>
        <v>6167.5251999999991</v>
      </c>
    </row>
    <row r="193" spans="1:19" x14ac:dyDescent="0.2">
      <c r="A193" s="2" t="s">
        <v>209</v>
      </c>
      <c r="B193" s="13">
        <v>39750</v>
      </c>
      <c r="C193" s="2">
        <v>50002</v>
      </c>
      <c r="D193" s="2">
        <v>3</v>
      </c>
      <c r="E193" s="2">
        <v>8</v>
      </c>
      <c r="F193" s="2">
        <v>12</v>
      </c>
      <c r="G193" s="2">
        <v>11</v>
      </c>
      <c r="H193" s="2">
        <v>11</v>
      </c>
      <c r="I193" s="84">
        <f>(D193*'General Data'!$B$4)+(E193*'General Data'!$C$4)+(F193*'General Data'!$D$4)+(G193*'General Data'!$E$4)+(H193*'General Data'!$F$4)</f>
        <v>172.7</v>
      </c>
      <c r="J193" s="5">
        <f>VLOOKUP(I193,'Tarrif for Outgoing Transport'!$A$6:$G$15,Bremen!C193-49998,1)</f>
        <v>0.24</v>
      </c>
      <c r="K193" s="80">
        <f t="shared" si="4"/>
        <v>41.447999999999993</v>
      </c>
      <c r="L193" s="83">
        <f>VLOOKUP(I193,'Tarrif for Outgoing Transport'!$A$40:$G$49,C193-49998,TRUE)</f>
        <v>0.30599999999999999</v>
      </c>
      <c r="M193" s="4">
        <f t="shared" si="5"/>
        <v>52.846199999999996</v>
      </c>
      <c r="N193" s="81">
        <f>VLOOKUP(C193,'Transport Time'!$A$3:$C$7,3,0)</f>
        <v>1</v>
      </c>
      <c r="O193" s="81">
        <f>VLOOKUP(C193,'Transport Time'!$K$3:$M$12,3,0)</f>
        <v>2</v>
      </c>
      <c r="P193" s="81">
        <f>VLOOKUP(C193,'Data for CO2 Calculation'!$A$3:$C$7,3,0)</f>
        <v>122</v>
      </c>
      <c r="Q193" s="83">
        <f>I193*P193*'Data for CO2 Calculation'!$B$17</f>
        <v>1148.2822999999999</v>
      </c>
      <c r="R193" s="2">
        <f>VLOOKUP(C193,'Data for CO2 Calculation'!$K$3:$M$12,3,1)</f>
        <v>901</v>
      </c>
      <c r="S193" s="3">
        <f>R193*I193*'Data for CO2 Calculation'!$B$17</f>
        <v>8480.3471499999996</v>
      </c>
    </row>
    <row r="194" spans="1:19" x14ac:dyDescent="0.2">
      <c r="A194" s="2" t="s">
        <v>210</v>
      </c>
      <c r="B194" s="13">
        <v>39754</v>
      </c>
      <c r="C194" s="2">
        <v>50002</v>
      </c>
      <c r="D194" s="2">
        <v>9</v>
      </c>
      <c r="E194" s="2">
        <v>8</v>
      </c>
      <c r="F194" s="2">
        <v>17</v>
      </c>
      <c r="G194" s="2">
        <v>11</v>
      </c>
      <c r="H194" s="2">
        <v>9</v>
      </c>
      <c r="I194" s="84">
        <f>(D194*'General Data'!$B$4)+(E194*'General Data'!$C$4)+(F194*'General Data'!$D$4)+(G194*'General Data'!$E$4)+(H194*'General Data'!$F$4)</f>
        <v>196.29999999999998</v>
      </c>
      <c r="J194" s="5">
        <f>VLOOKUP(I194,'Tarrif for Outgoing Transport'!$A$6:$G$15,Bremen!C194-49998,1)</f>
        <v>0.24</v>
      </c>
      <c r="K194" s="80">
        <f t="shared" si="4"/>
        <v>47.111999999999995</v>
      </c>
      <c r="L194" s="83">
        <f>VLOOKUP(I194,'Tarrif for Outgoing Transport'!$A$40:$G$49,C194-49998,TRUE)</f>
        <v>0.30599999999999999</v>
      </c>
      <c r="M194" s="4">
        <f t="shared" si="5"/>
        <v>60.067799999999991</v>
      </c>
      <c r="N194" s="81">
        <f>VLOOKUP(C194,'Transport Time'!$A$3:$C$7,3,0)</f>
        <v>1</v>
      </c>
      <c r="O194" s="81">
        <f>VLOOKUP(C194,'Transport Time'!$K$3:$M$12,3,0)</f>
        <v>2</v>
      </c>
      <c r="P194" s="81">
        <f>VLOOKUP(C194,'Data for CO2 Calculation'!$A$3:$C$7,3,0)</f>
        <v>122</v>
      </c>
      <c r="Q194" s="83">
        <f>I194*P194*'Data for CO2 Calculation'!$B$17</f>
        <v>1305.1986999999999</v>
      </c>
      <c r="R194" s="2">
        <f>VLOOKUP(C194,'Data for CO2 Calculation'!$K$3:$M$12,3,1)</f>
        <v>901</v>
      </c>
      <c r="S194" s="3">
        <f>R194*I194*'Data for CO2 Calculation'!$B$17</f>
        <v>9639.21335</v>
      </c>
    </row>
    <row r="195" spans="1:19" x14ac:dyDescent="0.2">
      <c r="A195" s="2" t="s">
        <v>211</v>
      </c>
      <c r="B195" s="13">
        <v>39755</v>
      </c>
      <c r="C195" s="2">
        <v>50002</v>
      </c>
      <c r="D195" s="2">
        <v>9</v>
      </c>
      <c r="E195" s="2">
        <v>8</v>
      </c>
      <c r="F195" s="2">
        <v>12</v>
      </c>
      <c r="G195" s="2">
        <v>15</v>
      </c>
      <c r="H195" s="2">
        <v>9</v>
      </c>
      <c r="I195" s="84">
        <f>(D195*'General Data'!$B$4)+(E195*'General Data'!$C$4)+(F195*'General Data'!$D$4)+(G195*'General Data'!$E$4)+(H195*'General Data'!$F$4)</f>
        <v>190.1</v>
      </c>
      <c r="J195" s="5">
        <f>VLOOKUP(I195,'Tarrif for Outgoing Transport'!$A$6:$G$15,Bremen!C195-49998,1)</f>
        <v>0.24</v>
      </c>
      <c r="K195" s="80">
        <f t="shared" si="4"/>
        <v>45.623999999999995</v>
      </c>
      <c r="L195" s="83">
        <f>VLOOKUP(I195,'Tarrif for Outgoing Transport'!$A$40:$G$49,C195-49998,TRUE)</f>
        <v>0.30599999999999999</v>
      </c>
      <c r="M195" s="4">
        <f t="shared" si="5"/>
        <v>58.1706</v>
      </c>
      <c r="N195" s="81">
        <f>VLOOKUP(C195,'Transport Time'!$A$3:$C$7,3,0)</f>
        <v>1</v>
      </c>
      <c r="O195" s="81">
        <f>VLOOKUP(C195,'Transport Time'!$K$3:$M$12,3,0)</f>
        <v>2</v>
      </c>
      <c r="P195" s="81">
        <f>VLOOKUP(C195,'Data for CO2 Calculation'!$A$3:$C$7,3,0)</f>
        <v>122</v>
      </c>
      <c r="Q195" s="83">
        <f>I195*P195*'Data for CO2 Calculation'!$B$17</f>
        <v>1263.9748999999999</v>
      </c>
      <c r="R195" s="2">
        <f>VLOOKUP(C195,'Data for CO2 Calculation'!$K$3:$M$12,3,1)</f>
        <v>901</v>
      </c>
      <c r="S195" s="3">
        <f>R195*I195*'Data for CO2 Calculation'!$B$17</f>
        <v>9334.7654500000008</v>
      </c>
    </row>
    <row r="196" spans="1:19" x14ac:dyDescent="0.2">
      <c r="A196" s="2" t="s">
        <v>212</v>
      </c>
      <c r="B196" s="13">
        <v>39756</v>
      </c>
      <c r="C196" s="2">
        <v>50002</v>
      </c>
      <c r="D196" s="2">
        <v>0</v>
      </c>
      <c r="E196" s="2">
        <v>8</v>
      </c>
      <c r="F196" s="2">
        <v>6</v>
      </c>
      <c r="G196" s="2">
        <v>11</v>
      </c>
      <c r="H196" s="2">
        <v>9</v>
      </c>
      <c r="I196" s="84">
        <f>(D196*'General Data'!$B$4)+(E196*'General Data'!$C$4)+(F196*'General Data'!$D$4)+(G196*'General Data'!$E$4)+(H196*'General Data'!$F$4)</f>
        <v>133.80000000000001</v>
      </c>
      <c r="J196" s="5">
        <f>VLOOKUP(I196,'Tarrif for Outgoing Transport'!$A$6:$G$15,Bremen!C196-49998,1)</f>
        <v>0.24</v>
      </c>
      <c r="K196" s="80">
        <f t="shared" si="4"/>
        <v>32.112000000000002</v>
      </c>
      <c r="L196" s="83">
        <f>VLOOKUP(I196,'Tarrif for Outgoing Transport'!$A$40:$G$49,C196-49998,TRUE)</f>
        <v>0.30599999999999999</v>
      </c>
      <c r="M196" s="4">
        <f t="shared" si="5"/>
        <v>40.942800000000005</v>
      </c>
      <c r="N196" s="81">
        <f>VLOOKUP(C196,'Transport Time'!$A$3:$C$7,3,0)</f>
        <v>1</v>
      </c>
      <c r="O196" s="81">
        <f>VLOOKUP(C196,'Transport Time'!$K$3:$M$12,3,0)</f>
        <v>2</v>
      </c>
      <c r="P196" s="81">
        <f>VLOOKUP(C196,'Data for CO2 Calculation'!$A$3:$C$7,3,0)</f>
        <v>122</v>
      </c>
      <c r="Q196" s="83">
        <f>I196*P196*'Data for CO2 Calculation'!$B$17</f>
        <v>889.63620000000014</v>
      </c>
      <c r="R196" s="2">
        <f>VLOOKUP(C196,'Data for CO2 Calculation'!$K$3:$M$12,3,1)</f>
        <v>901</v>
      </c>
      <c r="S196" s="3">
        <f>R196*I196*'Data for CO2 Calculation'!$B$17</f>
        <v>6570.1821000000009</v>
      </c>
    </row>
    <row r="197" spans="1:19" x14ac:dyDescent="0.2">
      <c r="A197" s="2" t="s">
        <v>213</v>
      </c>
      <c r="B197" s="13">
        <v>39757</v>
      </c>
      <c r="C197" s="2">
        <v>50002</v>
      </c>
      <c r="D197" s="2">
        <v>0</v>
      </c>
      <c r="E197" s="2">
        <v>8</v>
      </c>
      <c r="F197" s="2">
        <v>12</v>
      </c>
      <c r="G197" s="2">
        <v>5</v>
      </c>
      <c r="H197" s="2">
        <v>9</v>
      </c>
      <c r="I197" s="84">
        <f>(D197*'General Data'!$B$4)+(E197*'General Data'!$C$4)+(F197*'General Data'!$D$4)+(G197*'General Data'!$E$4)+(H197*'General Data'!$F$4)</f>
        <v>137.4</v>
      </c>
      <c r="J197" s="5">
        <f>VLOOKUP(I197,'Tarrif for Outgoing Transport'!$A$6:$G$15,Bremen!C197-49998,1)</f>
        <v>0.24</v>
      </c>
      <c r="K197" s="80">
        <f t="shared" ref="K197:K260" si="6">IF(I197&gt;100,J197*I197,J197)</f>
        <v>32.975999999999999</v>
      </c>
      <c r="L197" s="83">
        <f>VLOOKUP(I197,'Tarrif for Outgoing Transport'!$A$40:$G$49,C197-49998,TRUE)</f>
        <v>0.30599999999999999</v>
      </c>
      <c r="M197" s="4">
        <f t="shared" ref="M197:M260" si="7">IF(I197&gt;100,I197*L197,L197)</f>
        <v>42.044400000000003</v>
      </c>
      <c r="N197" s="81">
        <f>VLOOKUP(C197,'Transport Time'!$A$3:$C$7,3,0)</f>
        <v>1</v>
      </c>
      <c r="O197" s="81">
        <f>VLOOKUP(C197,'Transport Time'!$K$3:$M$12,3,0)</f>
        <v>2</v>
      </c>
      <c r="P197" s="81">
        <f>VLOOKUP(C197,'Data for CO2 Calculation'!$A$3:$C$7,3,0)</f>
        <v>122</v>
      </c>
      <c r="Q197" s="83">
        <f>I197*P197*'Data for CO2 Calculation'!$B$17</f>
        <v>913.57259999999997</v>
      </c>
      <c r="R197" s="2">
        <f>VLOOKUP(C197,'Data for CO2 Calculation'!$K$3:$M$12,3,1)</f>
        <v>901</v>
      </c>
      <c r="S197" s="3">
        <f>R197*I197*'Data for CO2 Calculation'!$B$17</f>
        <v>6746.9583000000002</v>
      </c>
    </row>
    <row r="198" spans="1:19" x14ac:dyDescent="0.2">
      <c r="A198" s="2" t="s">
        <v>214</v>
      </c>
      <c r="B198" s="13">
        <v>39758</v>
      </c>
      <c r="C198" s="2">
        <v>50002</v>
      </c>
      <c r="D198" s="2">
        <v>9</v>
      </c>
      <c r="E198" s="2">
        <v>8</v>
      </c>
      <c r="F198" s="2">
        <v>6</v>
      </c>
      <c r="G198" s="2">
        <v>11</v>
      </c>
      <c r="H198" s="2">
        <v>9</v>
      </c>
      <c r="I198" s="84">
        <f>(D198*'General Data'!$B$4)+(E198*'General Data'!$C$4)+(F198*'General Data'!$D$4)+(G198*'General Data'!$E$4)+(H198*'General Data'!$F$4)</f>
        <v>154.5</v>
      </c>
      <c r="J198" s="5">
        <f>VLOOKUP(I198,'Tarrif for Outgoing Transport'!$A$6:$G$15,Bremen!C198-49998,1)</f>
        <v>0.24</v>
      </c>
      <c r="K198" s="80">
        <f t="shared" si="6"/>
        <v>37.08</v>
      </c>
      <c r="L198" s="83">
        <f>VLOOKUP(I198,'Tarrif for Outgoing Transport'!$A$40:$G$49,C198-49998,TRUE)</f>
        <v>0.30599999999999999</v>
      </c>
      <c r="M198" s="4">
        <f t="shared" si="7"/>
        <v>47.277000000000001</v>
      </c>
      <c r="N198" s="81">
        <f>VLOOKUP(C198,'Transport Time'!$A$3:$C$7,3,0)</f>
        <v>1</v>
      </c>
      <c r="O198" s="81">
        <f>VLOOKUP(C198,'Transport Time'!$K$3:$M$12,3,0)</f>
        <v>2</v>
      </c>
      <c r="P198" s="81">
        <f>VLOOKUP(C198,'Data for CO2 Calculation'!$A$3:$C$7,3,0)</f>
        <v>122</v>
      </c>
      <c r="Q198" s="83">
        <f>I198*P198*'Data for CO2 Calculation'!$B$17</f>
        <v>1027.2705000000001</v>
      </c>
      <c r="R198" s="2">
        <f>VLOOKUP(C198,'Data for CO2 Calculation'!$K$3:$M$12,3,1)</f>
        <v>901</v>
      </c>
      <c r="S198" s="3">
        <f>R198*I198*'Data for CO2 Calculation'!$B$17</f>
        <v>7586.6452499999996</v>
      </c>
    </row>
    <row r="199" spans="1:19" x14ac:dyDescent="0.2">
      <c r="A199" s="2" t="s">
        <v>215</v>
      </c>
      <c r="B199" s="13">
        <v>39760</v>
      </c>
      <c r="C199" s="2">
        <v>50002</v>
      </c>
      <c r="D199" s="2">
        <v>9</v>
      </c>
      <c r="E199" s="2">
        <v>8</v>
      </c>
      <c r="F199" s="2">
        <v>12</v>
      </c>
      <c r="G199" s="2">
        <v>9</v>
      </c>
      <c r="H199" s="2">
        <v>9</v>
      </c>
      <c r="I199" s="84">
        <f>(D199*'General Data'!$B$4)+(E199*'General Data'!$C$4)+(F199*'General Data'!$D$4)+(G199*'General Data'!$E$4)+(H199*'General Data'!$F$4)</f>
        <v>170.9</v>
      </c>
      <c r="J199" s="5">
        <f>VLOOKUP(I199,'Tarrif for Outgoing Transport'!$A$6:$G$15,Bremen!C199-49998,1)</f>
        <v>0.24</v>
      </c>
      <c r="K199" s="80">
        <f t="shared" si="6"/>
        <v>41.015999999999998</v>
      </c>
      <c r="L199" s="83">
        <f>VLOOKUP(I199,'Tarrif for Outgoing Transport'!$A$40:$G$49,C199-49998,TRUE)</f>
        <v>0.30599999999999999</v>
      </c>
      <c r="M199" s="4">
        <f t="shared" si="7"/>
        <v>52.295400000000001</v>
      </c>
      <c r="N199" s="81">
        <f>VLOOKUP(C199,'Transport Time'!$A$3:$C$7,3,0)</f>
        <v>1</v>
      </c>
      <c r="O199" s="81">
        <f>VLOOKUP(C199,'Transport Time'!$K$3:$M$12,3,0)</f>
        <v>2</v>
      </c>
      <c r="P199" s="81">
        <f>VLOOKUP(C199,'Data for CO2 Calculation'!$A$3:$C$7,3,0)</f>
        <v>122</v>
      </c>
      <c r="Q199" s="83">
        <f>I199*P199*'Data for CO2 Calculation'!$B$17</f>
        <v>1136.3141000000001</v>
      </c>
      <c r="R199" s="2">
        <f>VLOOKUP(C199,'Data for CO2 Calculation'!$K$3:$M$12,3,1)</f>
        <v>901</v>
      </c>
      <c r="S199" s="3">
        <f>R199*I199*'Data for CO2 Calculation'!$B$17</f>
        <v>8391.9590499999995</v>
      </c>
    </row>
    <row r="200" spans="1:19" x14ac:dyDescent="0.2">
      <c r="A200" s="2" t="s">
        <v>216</v>
      </c>
      <c r="B200" s="13">
        <v>39761</v>
      </c>
      <c r="C200" s="2">
        <v>50002</v>
      </c>
      <c r="D200" s="2">
        <v>9</v>
      </c>
      <c r="E200" s="2">
        <v>5</v>
      </c>
      <c r="F200" s="2">
        <v>12</v>
      </c>
      <c r="G200" s="2">
        <v>12</v>
      </c>
      <c r="H200" s="2">
        <v>9</v>
      </c>
      <c r="I200" s="84">
        <f>(D200*'General Data'!$B$4)+(E200*'General Data'!$C$4)+(F200*'General Data'!$D$4)+(G200*'General Data'!$E$4)+(H200*'General Data'!$F$4)</f>
        <v>167.6</v>
      </c>
      <c r="J200" s="5">
        <f>VLOOKUP(I200,'Tarrif for Outgoing Transport'!$A$6:$G$15,Bremen!C200-49998,1)</f>
        <v>0.24</v>
      </c>
      <c r="K200" s="80">
        <f t="shared" si="6"/>
        <v>40.223999999999997</v>
      </c>
      <c r="L200" s="83">
        <f>VLOOKUP(I200,'Tarrif for Outgoing Transport'!$A$40:$G$49,C200-49998,TRUE)</f>
        <v>0.30599999999999999</v>
      </c>
      <c r="M200" s="4">
        <f t="shared" si="7"/>
        <v>51.285599999999995</v>
      </c>
      <c r="N200" s="81">
        <f>VLOOKUP(C200,'Transport Time'!$A$3:$C$7,3,0)</f>
        <v>1</v>
      </c>
      <c r="O200" s="81">
        <f>VLOOKUP(C200,'Transport Time'!$K$3:$M$12,3,0)</f>
        <v>2</v>
      </c>
      <c r="P200" s="81">
        <f>VLOOKUP(C200,'Data for CO2 Calculation'!$A$3:$C$7,3,0)</f>
        <v>122</v>
      </c>
      <c r="Q200" s="83">
        <f>I200*P200*'Data for CO2 Calculation'!$B$17</f>
        <v>1114.3724</v>
      </c>
      <c r="R200" s="2">
        <f>VLOOKUP(C200,'Data for CO2 Calculation'!$K$3:$M$12,3,1)</f>
        <v>901</v>
      </c>
      <c r="S200" s="3">
        <f>R200*I200*'Data for CO2 Calculation'!$B$17</f>
        <v>8229.9142000000011</v>
      </c>
    </row>
    <row r="201" spans="1:19" x14ac:dyDescent="0.2">
      <c r="A201" s="2" t="s">
        <v>217</v>
      </c>
      <c r="B201" s="13">
        <v>39762</v>
      </c>
      <c r="C201" s="2">
        <v>50002</v>
      </c>
      <c r="D201" s="2">
        <v>9</v>
      </c>
      <c r="E201" s="2">
        <v>8</v>
      </c>
      <c r="F201" s="2">
        <v>6</v>
      </c>
      <c r="G201" s="2">
        <v>12</v>
      </c>
      <c r="H201" s="2">
        <v>5</v>
      </c>
      <c r="I201" s="84">
        <f>(D201*'General Data'!$B$4)+(E201*'General Data'!$C$4)+(F201*'General Data'!$D$4)+(G201*'General Data'!$E$4)+(H201*'General Data'!$F$4)</f>
        <v>139.30000000000001</v>
      </c>
      <c r="J201" s="5">
        <f>VLOOKUP(I201,'Tarrif for Outgoing Transport'!$A$6:$G$15,Bremen!C201-49998,1)</f>
        <v>0.24</v>
      </c>
      <c r="K201" s="80">
        <f t="shared" si="6"/>
        <v>33.432000000000002</v>
      </c>
      <c r="L201" s="83">
        <f>VLOOKUP(I201,'Tarrif for Outgoing Transport'!$A$40:$G$49,C201-49998,TRUE)</f>
        <v>0.30599999999999999</v>
      </c>
      <c r="M201" s="4">
        <f t="shared" si="7"/>
        <v>42.625800000000005</v>
      </c>
      <c r="N201" s="81">
        <f>VLOOKUP(C201,'Transport Time'!$A$3:$C$7,3,0)</f>
        <v>1</v>
      </c>
      <c r="O201" s="81">
        <f>VLOOKUP(C201,'Transport Time'!$K$3:$M$12,3,0)</f>
        <v>2</v>
      </c>
      <c r="P201" s="81">
        <f>VLOOKUP(C201,'Data for CO2 Calculation'!$A$3:$C$7,3,0)</f>
        <v>122</v>
      </c>
      <c r="Q201" s="83">
        <f>I201*P201*'Data for CO2 Calculation'!$B$17</f>
        <v>926.20570000000009</v>
      </c>
      <c r="R201" s="2">
        <f>VLOOKUP(C201,'Data for CO2 Calculation'!$K$3:$M$12,3,1)</f>
        <v>901</v>
      </c>
      <c r="S201" s="3">
        <f>R201*I201*'Data for CO2 Calculation'!$B$17</f>
        <v>6840.2568500000007</v>
      </c>
    </row>
    <row r="202" spans="1:19" x14ac:dyDescent="0.2">
      <c r="A202" s="2" t="s">
        <v>218</v>
      </c>
      <c r="B202" s="13">
        <v>39763</v>
      </c>
      <c r="C202" s="2">
        <v>50002</v>
      </c>
      <c r="D202" s="2">
        <v>9</v>
      </c>
      <c r="E202" s="2">
        <v>12</v>
      </c>
      <c r="F202" s="2">
        <v>12</v>
      </c>
      <c r="G202" s="2">
        <v>11</v>
      </c>
      <c r="H202" s="2">
        <v>11</v>
      </c>
      <c r="I202" s="84">
        <f>(D202*'General Data'!$B$4)+(E202*'General Data'!$C$4)+(F202*'General Data'!$D$4)+(G202*'General Data'!$E$4)+(H202*'General Data'!$F$4)</f>
        <v>203.7</v>
      </c>
      <c r="J202" s="5">
        <f>VLOOKUP(I202,'Tarrif for Outgoing Transport'!$A$6:$G$15,Bremen!C202-49998,1)</f>
        <v>0.24</v>
      </c>
      <c r="K202" s="80">
        <f t="shared" si="6"/>
        <v>48.887999999999998</v>
      </c>
      <c r="L202" s="83">
        <f>VLOOKUP(I202,'Tarrif for Outgoing Transport'!$A$40:$G$49,C202-49998,TRUE)</f>
        <v>0.30599999999999999</v>
      </c>
      <c r="M202" s="4">
        <f t="shared" si="7"/>
        <v>62.332199999999993</v>
      </c>
      <c r="N202" s="81">
        <f>VLOOKUP(C202,'Transport Time'!$A$3:$C$7,3,0)</f>
        <v>1</v>
      </c>
      <c r="O202" s="81">
        <f>VLOOKUP(C202,'Transport Time'!$K$3:$M$12,3,0)</f>
        <v>2</v>
      </c>
      <c r="P202" s="81">
        <f>VLOOKUP(C202,'Data for CO2 Calculation'!$A$3:$C$7,3,0)</f>
        <v>122</v>
      </c>
      <c r="Q202" s="83">
        <f>I202*P202*'Data for CO2 Calculation'!$B$17</f>
        <v>1354.4012999999998</v>
      </c>
      <c r="R202" s="2">
        <f>VLOOKUP(C202,'Data for CO2 Calculation'!$K$3:$M$12,3,1)</f>
        <v>901</v>
      </c>
      <c r="S202" s="3">
        <f>R202*I202*'Data for CO2 Calculation'!$B$17</f>
        <v>10002.586649999999</v>
      </c>
    </row>
    <row r="203" spans="1:19" x14ac:dyDescent="0.2">
      <c r="A203" s="2" t="s">
        <v>219</v>
      </c>
      <c r="B203" s="13">
        <v>39764</v>
      </c>
      <c r="C203" s="2">
        <v>50002</v>
      </c>
      <c r="D203" s="2">
        <v>9</v>
      </c>
      <c r="E203" s="2">
        <v>8</v>
      </c>
      <c r="F203" s="2">
        <v>12</v>
      </c>
      <c r="G203" s="2">
        <v>20</v>
      </c>
      <c r="H203" s="2">
        <v>13</v>
      </c>
      <c r="I203" s="84">
        <f>(D203*'General Data'!$B$4)+(E203*'General Data'!$C$4)+(F203*'General Data'!$D$4)+(G203*'General Data'!$E$4)+(H203*'General Data'!$F$4)</f>
        <v>224.5</v>
      </c>
      <c r="J203" s="5">
        <f>VLOOKUP(I203,'Tarrif for Outgoing Transport'!$A$6:$G$15,Bremen!C203-49998,1)</f>
        <v>0.24</v>
      </c>
      <c r="K203" s="80">
        <f t="shared" si="6"/>
        <v>53.879999999999995</v>
      </c>
      <c r="L203" s="83">
        <f>VLOOKUP(I203,'Tarrif for Outgoing Transport'!$A$40:$G$49,C203-49998,TRUE)</f>
        <v>0.30599999999999999</v>
      </c>
      <c r="M203" s="4">
        <f t="shared" si="7"/>
        <v>68.697000000000003</v>
      </c>
      <c r="N203" s="81">
        <f>VLOOKUP(C203,'Transport Time'!$A$3:$C$7,3,0)</f>
        <v>1</v>
      </c>
      <c r="O203" s="81">
        <f>VLOOKUP(C203,'Transport Time'!$K$3:$M$12,3,0)</f>
        <v>2</v>
      </c>
      <c r="P203" s="81">
        <f>VLOOKUP(C203,'Data for CO2 Calculation'!$A$3:$C$7,3,0)</f>
        <v>122</v>
      </c>
      <c r="Q203" s="83">
        <f>I203*P203*'Data for CO2 Calculation'!$B$17</f>
        <v>1492.7004999999999</v>
      </c>
      <c r="R203" s="2">
        <f>VLOOKUP(C203,'Data for CO2 Calculation'!$K$3:$M$12,3,1)</f>
        <v>901</v>
      </c>
      <c r="S203" s="3">
        <f>R203*I203*'Data for CO2 Calculation'!$B$17</f>
        <v>11023.96025</v>
      </c>
    </row>
    <row r="204" spans="1:19" x14ac:dyDescent="0.2">
      <c r="A204" s="2" t="s">
        <v>220</v>
      </c>
      <c r="B204" s="13">
        <v>39767</v>
      </c>
      <c r="C204" s="2">
        <v>50002</v>
      </c>
      <c r="D204" s="2">
        <v>9</v>
      </c>
      <c r="E204" s="2">
        <v>4</v>
      </c>
      <c r="F204" s="2">
        <v>12</v>
      </c>
      <c r="G204" s="2">
        <v>11</v>
      </c>
      <c r="H204" s="2">
        <v>6</v>
      </c>
      <c r="I204" s="84">
        <f>(D204*'General Data'!$B$4)+(E204*'General Data'!$C$4)+(F204*'General Data'!$D$4)+(G204*'General Data'!$E$4)+(H204*'General Data'!$F$4)</f>
        <v>146.30000000000001</v>
      </c>
      <c r="J204" s="5">
        <f>VLOOKUP(I204,'Tarrif for Outgoing Transport'!$A$6:$G$15,Bremen!C204-49998,1)</f>
        <v>0.24</v>
      </c>
      <c r="K204" s="80">
        <f t="shared" si="6"/>
        <v>35.112000000000002</v>
      </c>
      <c r="L204" s="83">
        <f>VLOOKUP(I204,'Tarrif for Outgoing Transport'!$A$40:$G$49,C204-49998,TRUE)</f>
        <v>0.30599999999999999</v>
      </c>
      <c r="M204" s="4">
        <f t="shared" si="7"/>
        <v>44.767800000000001</v>
      </c>
      <c r="N204" s="81">
        <f>VLOOKUP(C204,'Transport Time'!$A$3:$C$7,3,0)</f>
        <v>1</v>
      </c>
      <c r="O204" s="81">
        <f>VLOOKUP(C204,'Transport Time'!$K$3:$M$12,3,0)</f>
        <v>2</v>
      </c>
      <c r="P204" s="81">
        <f>VLOOKUP(C204,'Data for CO2 Calculation'!$A$3:$C$7,3,0)</f>
        <v>122</v>
      </c>
      <c r="Q204" s="83">
        <f>I204*P204*'Data for CO2 Calculation'!$B$17</f>
        <v>972.7487000000001</v>
      </c>
      <c r="R204" s="2">
        <f>VLOOKUP(C204,'Data for CO2 Calculation'!$K$3:$M$12,3,1)</f>
        <v>901</v>
      </c>
      <c r="S204" s="3">
        <f>R204*I204*'Data for CO2 Calculation'!$B$17</f>
        <v>7183.9883500000005</v>
      </c>
    </row>
    <row r="205" spans="1:19" x14ac:dyDescent="0.2">
      <c r="A205" s="2" t="s">
        <v>221</v>
      </c>
      <c r="B205" s="13">
        <v>39768</v>
      </c>
      <c r="C205" s="2">
        <v>50002</v>
      </c>
      <c r="D205" s="2">
        <v>9</v>
      </c>
      <c r="E205" s="2">
        <v>8</v>
      </c>
      <c r="F205" s="2">
        <v>12</v>
      </c>
      <c r="G205" s="2">
        <v>14</v>
      </c>
      <c r="H205" s="2">
        <v>17</v>
      </c>
      <c r="I205" s="84">
        <f>(D205*'General Data'!$B$4)+(E205*'General Data'!$C$4)+(F205*'General Data'!$D$4)+(G205*'General Data'!$E$4)+(H205*'General Data'!$F$4)</f>
        <v>223.7</v>
      </c>
      <c r="J205" s="5">
        <f>VLOOKUP(I205,'Tarrif for Outgoing Transport'!$A$6:$G$15,Bremen!C205-49998,1)</f>
        <v>0.24</v>
      </c>
      <c r="K205" s="80">
        <f t="shared" si="6"/>
        <v>53.687999999999995</v>
      </c>
      <c r="L205" s="83">
        <f>VLOOKUP(I205,'Tarrif for Outgoing Transport'!$A$40:$G$49,C205-49998,TRUE)</f>
        <v>0.30599999999999999</v>
      </c>
      <c r="M205" s="4">
        <f t="shared" si="7"/>
        <v>68.452199999999991</v>
      </c>
      <c r="N205" s="81">
        <f>VLOOKUP(C205,'Transport Time'!$A$3:$C$7,3,0)</f>
        <v>1</v>
      </c>
      <c r="O205" s="81">
        <f>VLOOKUP(C205,'Transport Time'!$K$3:$M$12,3,0)</f>
        <v>2</v>
      </c>
      <c r="P205" s="81">
        <f>VLOOKUP(C205,'Data for CO2 Calculation'!$A$3:$C$7,3,0)</f>
        <v>122</v>
      </c>
      <c r="Q205" s="83">
        <f>I205*P205*'Data for CO2 Calculation'!$B$17</f>
        <v>1487.3812999999998</v>
      </c>
      <c r="R205" s="2">
        <f>VLOOKUP(C205,'Data for CO2 Calculation'!$K$3:$M$12,3,1)</f>
        <v>901</v>
      </c>
      <c r="S205" s="3">
        <f>R205*I205*'Data for CO2 Calculation'!$B$17</f>
        <v>10984.676649999999</v>
      </c>
    </row>
    <row r="206" spans="1:19" x14ac:dyDescent="0.2">
      <c r="A206" s="2" t="s">
        <v>222</v>
      </c>
      <c r="B206" s="13">
        <v>39774</v>
      </c>
      <c r="C206" s="2">
        <v>50002</v>
      </c>
      <c r="D206" s="2">
        <v>0</v>
      </c>
      <c r="E206" s="2">
        <v>8</v>
      </c>
      <c r="F206" s="2">
        <v>12</v>
      </c>
      <c r="G206" s="2">
        <v>12</v>
      </c>
      <c r="H206" s="2">
        <v>9</v>
      </c>
      <c r="I206" s="84">
        <f>(D206*'General Data'!$B$4)+(E206*'General Data'!$C$4)+(F206*'General Data'!$D$4)+(G206*'General Data'!$E$4)+(H206*'General Data'!$F$4)</f>
        <v>159.80000000000001</v>
      </c>
      <c r="J206" s="5">
        <f>VLOOKUP(I206,'Tarrif for Outgoing Transport'!$A$6:$G$15,Bremen!C206-49998,1)</f>
        <v>0.24</v>
      </c>
      <c r="K206" s="80">
        <f t="shared" si="6"/>
        <v>38.352000000000004</v>
      </c>
      <c r="L206" s="83">
        <f>VLOOKUP(I206,'Tarrif for Outgoing Transport'!$A$40:$G$49,C206-49998,TRUE)</f>
        <v>0.30599999999999999</v>
      </c>
      <c r="M206" s="4">
        <f t="shared" si="7"/>
        <v>48.898800000000001</v>
      </c>
      <c r="N206" s="81">
        <f>VLOOKUP(C206,'Transport Time'!$A$3:$C$7,3,0)</f>
        <v>1</v>
      </c>
      <c r="O206" s="81">
        <f>VLOOKUP(C206,'Transport Time'!$K$3:$M$12,3,0)</f>
        <v>2</v>
      </c>
      <c r="P206" s="81">
        <f>VLOOKUP(C206,'Data for CO2 Calculation'!$A$3:$C$7,3,0)</f>
        <v>122</v>
      </c>
      <c r="Q206" s="83">
        <f>I206*P206*'Data for CO2 Calculation'!$B$17</f>
        <v>1062.5102000000002</v>
      </c>
      <c r="R206" s="2">
        <f>VLOOKUP(C206,'Data for CO2 Calculation'!$K$3:$M$12,3,1)</f>
        <v>901</v>
      </c>
      <c r="S206" s="3">
        <f>R206*I206*'Data for CO2 Calculation'!$B$17</f>
        <v>7846.8991000000005</v>
      </c>
    </row>
    <row r="207" spans="1:19" x14ac:dyDescent="0.2">
      <c r="A207" s="2" t="s">
        <v>223</v>
      </c>
      <c r="B207" s="13">
        <v>39779</v>
      </c>
      <c r="C207" s="2">
        <v>50002</v>
      </c>
      <c r="D207" s="2">
        <v>9</v>
      </c>
      <c r="E207" s="2">
        <v>8</v>
      </c>
      <c r="F207" s="2">
        <v>12</v>
      </c>
      <c r="G207" s="2">
        <v>11</v>
      </c>
      <c r="H207" s="2">
        <v>9</v>
      </c>
      <c r="I207" s="84">
        <f>(D207*'General Data'!$B$4)+(E207*'General Data'!$C$4)+(F207*'General Data'!$D$4)+(G207*'General Data'!$E$4)+(H207*'General Data'!$F$4)</f>
        <v>177.29999999999998</v>
      </c>
      <c r="J207" s="5">
        <f>VLOOKUP(I207,'Tarrif for Outgoing Transport'!$A$6:$G$15,Bremen!C207-49998,1)</f>
        <v>0.24</v>
      </c>
      <c r="K207" s="80">
        <f t="shared" si="6"/>
        <v>42.551999999999992</v>
      </c>
      <c r="L207" s="83">
        <f>VLOOKUP(I207,'Tarrif for Outgoing Transport'!$A$40:$G$49,C207-49998,TRUE)</f>
        <v>0.30599999999999999</v>
      </c>
      <c r="M207" s="4">
        <f t="shared" si="7"/>
        <v>54.253799999999991</v>
      </c>
      <c r="N207" s="81">
        <f>VLOOKUP(C207,'Transport Time'!$A$3:$C$7,3,0)</f>
        <v>1</v>
      </c>
      <c r="O207" s="81">
        <f>VLOOKUP(C207,'Transport Time'!$K$3:$M$12,3,0)</f>
        <v>2</v>
      </c>
      <c r="P207" s="81">
        <f>VLOOKUP(C207,'Data for CO2 Calculation'!$A$3:$C$7,3,0)</f>
        <v>122</v>
      </c>
      <c r="Q207" s="83">
        <f>I207*P207*'Data for CO2 Calculation'!$B$17</f>
        <v>1178.8677</v>
      </c>
      <c r="R207" s="2">
        <f>VLOOKUP(C207,'Data for CO2 Calculation'!$K$3:$M$12,3,1)</f>
        <v>901</v>
      </c>
      <c r="S207" s="3">
        <f>R207*I207*'Data for CO2 Calculation'!$B$17</f>
        <v>8706.2278499999993</v>
      </c>
    </row>
    <row r="208" spans="1:19" x14ac:dyDescent="0.2">
      <c r="A208" s="2" t="s">
        <v>224</v>
      </c>
      <c r="B208" s="13">
        <v>39781</v>
      </c>
      <c r="C208" s="2">
        <v>50002</v>
      </c>
      <c r="D208" s="2">
        <v>9</v>
      </c>
      <c r="E208" s="2">
        <v>1</v>
      </c>
      <c r="F208" s="2">
        <v>6</v>
      </c>
      <c r="G208" s="2">
        <v>11</v>
      </c>
      <c r="H208" s="2">
        <v>9</v>
      </c>
      <c r="I208" s="84">
        <f>(D208*'General Data'!$B$4)+(E208*'General Data'!$C$4)+(F208*'General Data'!$D$4)+(G208*'General Data'!$E$4)+(H208*'General Data'!$F$4)</f>
        <v>124.4</v>
      </c>
      <c r="J208" s="5">
        <f>VLOOKUP(I208,'Tarrif for Outgoing Transport'!$A$6:$G$15,Bremen!C208-49998,1)</f>
        <v>0.24</v>
      </c>
      <c r="K208" s="80">
        <f t="shared" si="6"/>
        <v>29.856000000000002</v>
      </c>
      <c r="L208" s="83">
        <f>VLOOKUP(I208,'Tarrif for Outgoing Transport'!$A$40:$G$49,C208-49998,TRUE)</f>
        <v>0.30599999999999999</v>
      </c>
      <c r="M208" s="4">
        <f t="shared" si="7"/>
        <v>38.066400000000002</v>
      </c>
      <c r="N208" s="81">
        <f>VLOOKUP(C208,'Transport Time'!$A$3:$C$7,3,0)</f>
        <v>1</v>
      </c>
      <c r="O208" s="81">
        <f>VLOOKUP(C208,'Transport Time'!$K$3:$M$12,3,0)</f>
        <v>2</v>
      </c>
      <c r="P208" s="81">
        <f>VLOOKUP(C208,'Data for CO2 Calculation'!$A$3:$C$7,3,0)</f>
        <v>122</v>
      </c>
      <c r="Q208" s="83">
        <f>I208*P208*'Data for CO2 Calculation'!$B$17</f>
        <v>827.13560000000007</v>
      </c>
      <c r="R208" s="2">
        <f>VLOOKUP(C208,'Data for CO2 Calculation'!$K$3:$M$12,3,1)</f>
        <v>901</v>
      </c>
      <c r="S208" s="3">
        <f>R208*I208*'Data for CO2 Calculation'!$B$17</f>
        <v>6108.5998000000009</v>
      </c>
    </row>
    <row r="209" spans="1:19" x14ac:dyDescent="0.2">
      <c r="A209" s="2" t="s">
        <v>225</v>
      </c>
      <c r="B209" s="13">
        <v>39784</v>
      </c>
      <c r="C209" s="2">
        <v>50002</v>
      </c>
      <c r="D209" s="2">
        <v>0</v>
      </c>
      <c r="E209" s="2">
        <v>9</v>
      </c>
      <c r="F209" s="2">
        <v>12</v>
      </c>
      <c r="G209" s="2">
        <v>11</v>
      </c>
      <c r="H209" s="2">
        <v>4</v>
      </c>
      <c r="I209" s="84">
        <f>(D209*'General Data'!$B$4)+(E209*'General Data'!$C$4)+(F209*'General Data'!$D$4)+(G209*'General Data'!$E$4)+(H209*'General Data'!$F$4)</f>
        <v>137.89999999999998</v>
      </c>
      <c r="J209" s="5">
        <f>VLOOKUP(I209,'Tarrif for Outgoing Transport'!$A$6:$G$15,Bremen!C209-49998,1)</f>
        <v>0.24</v>
      </c>
      <c r="K209" s="80">
        <f t="shared" si="6"/>
        <v>33.095999999999997</v>
      </c>
      <c r="L209" s="83">
        <f>VLOOKUP(I209,'Tarrif for Outgoing Transport'!$A$40:$G$49,C209-49998,TRUE)</f>
        <v>0.30599999999999999</v>
      </c>
      <c r="M209" s="4">
        <f t="shared" si="7"/>
        <v>42.197399999999995</v>
      </c>
      <c r="N209" s="81">
        <f>VLOOKUP(C209,'Transport Time'!$A$3:$C$7,3,0)</f>
        <v>1</v>
      </c>
      <c r="O209" s="81">
        <f>VLOOKUP(C209,'Transport Time'!$K$3:$M$12,3,0)</f>
        <v>2</v>
      </c>
      <c r="P209" s="81">
        <f>VLOOKUP(C209,'Data for CO2 Calculation'!$A$3:$C$7,3,0)</f>
        <v>122</v>
      </c>
      <c r="Q209" s="83">
        <f>I209*P209*'Data for CO2 Calculation'!$B$17</f>
        <v>916.8970999999998</v>
      </c>
      <c r="R209" s="2">
        <f>VLOOKUP(C209,'Data for CO2 Calculation'!$K$3:$M$12,3,1)</f>
        <v>901</v>
      </c>
      <c r="S209" s="3">
        <f>R209*I209*'Data for CO2 Calculation'!$B$17</f>
        <v>6771.5105499999991</v>
      </c>
    </row>
    <row r="210" spans="1:19" x14ac:dyDescent="0.2">
      <c r="A210" s="2" t="s">
        <v>226</v>
      </c>
      <c r="B210" s="13">
        <v>39789</v>
      </c>
      <c r="C210" s="2">
        <v>50002</v>
      </c>
      <c r="D210" s="2">
        <v>0</v>
      </c>
      <c r="E210" s="2">
        <v>6</v>
      </c>
      <c r="F210" s="2">
        <v>9</v>
      </c>
      <c r="G210" s="2">
        <v>11</v>
      </c>
      <c r="H210" s="2">
        <v>9</v>
      </c>
      <c r="I210" s="84">
        <f>(D210*'General Data'!$B$4)+(E210*'General Data'!$C$4)+(F210*'General Data'!$D$4)+(G210*'General Data'!$E$4)+(H210*'General Data'!$F$4)</f>
        <v>136.6</v>
      </c>
      <c r="J210" s="5">
        <f>VLOOKUP(I210,'Tarrif for Outgoing Transport'!$A$6:$G$15,Bremen!C210-49998,1)</f>
        <v>0.24</v>
      </c>
      <c r="K210" s="80">
        <f t="shared" si="6"/>
        <v>32.783999999999999</v>
      </c>
      <c r="L210" s="83">
        <f>VLOOKUP(I210,'Tarrif for Outgoing Transport'!$A$40:$G$49,C210-49998,TRUE)</f>
        <v>0.30599999999999999</v>
      </c>
      <c r="M210" s="4">
        <f t="shared" si="7"/>
        <v>41.799599999999998</v>
      </c>
      <c r="N210" s="81">
        <f>VLOOKUP(C210,'Transport Time'!$A$3:$C$7,3,0)</f>
        <v>1</v>
      </c>
      <c r="O210" s="81">
        <f>VLOOKUP(C210,'Transport Time'!$K$3:$M$12,3,0)</f>
        <v>2</v>
      </c>
      <c r="P210" s="81">
        <f>VLOOKUP(C210,'Data for CO2 Calculation'!$A$3:$C$7,3,0)</f>
        <v>122</v>
      </c>
      <c r="Q210" s="83">
        <f>I210*P210*'Data for CO2 Calculation'!$B$17</f>
        <v>908.25340000000006</v>
      </c>
      <c r="R210" s="2">
        <f>VLOOKUP(C210,'Data for CO2 Calculation'!$K$3:$M$12,3,1)</f>
        <v>901</v>
      </c>
      <c r="S210" s="3">
        <f>R210*I210*'Data for CO2 Calculation'!$B$17</f>
        <v>6707.6746999999996</v>
      </c>
    </row>
    <row r="211" spans="1:19" x14ac:dyDescent="0.2">
      <c r="A211" s="2" t="s">
        <v>227</v>
      </c>
      <c r="B211" s="13">
        <v>39791</v>
      </c>
      <c r="C211" s="2">
        <v>50002</v>
      </c>
      <c r="D211" s="2">
        <v>12</v>
      </c>
      <c r="E211" s="2">
        <v>9</v>
      </c>
      <c r="F211" s="2">
        <v>15</v>
      </c>
      <c r="G211" s="2">
        <v>11</v>
      </c>
      <c r="H211" s="2">
        <v>9</v>
      </c>
      <c r="I211" s="84">
        <f>(D211*'General Data'!$B$4)+(E211*'General Data'!$C$4)+(F211*'General Data'!$D$4)+(G211*'General Data'!$E$4)+(H211*'General Data'!$F$4)</f>
        <v>199.9</v>
      </c>
      <c r="J211" s="5">
        <f>VLOOKUP(I211,'Tarrif for Outgoing Transport'!$A$6:$G$15,Bremen!C211-49998,1)</f>
        <v>0.24</v>
      </c>
      <c r="K211" s="80">
        <f t="shared" si="6"/>
        <v>47.975999999999999</v>
      </c>
      <c r="L211" s="83">
        <f>VLOOKUP(I211,'Tarrif for Outgoing Transport'!$A$40:$G$49,C211-49998,TRUE)</f>
        <v>0.30599999999999999</v>
      </c>
      <c r="M211" s="4">
        <f t="shared" si="7"/>
        <v>61.169400000000003</v>
      </c>
      <c r="N211" s="81">
        <f>VLOOKUP(C211,'Transport Time'!$A$3:$C$7,3,0)</f>
        <v>1</v>
      </c>
      <c r="O211" s="81">
        <f>VLOOKUP(C211,'Transport Time'!$K$3:$M$12,3,0)</f>
        <v>2</v>
      </c>
      <c r="P211" s="81">
        <f>VLOOKUP(C211,'Data for CO2 Calculation'!$A$3:$C$7,3,0)</f>
        <v>122</v>
      </c>
      <c r="Q211" s="83">
        <f>I211*P211*'Data for CO2 Calculation'!$B$17</f>
        <v>1329.1351</v>
      </c>
      <c r="R211" s="2">
        <f>VLOOKUP(C211,'Data for CO2 Calculation'!$K$3:$M$12,3,1)</f>
        <v>901</v>
      </c>
      <c r="S211" s="3">
        <f>R211*I211*'Data for CO2 Calculation'!$B$17</f>
        <v>9815.9895500000002</v>
      </c>
    </row>
    <row r="212" spans="1:19" x14ac:dyDescent="0.2">
      <c r="A212" s="2" t="s">
        <v>228</v>
      </c>
      <c r="B212" s="13">
        <v>39793</v>
      </c>
      <c r="C212" s="2">
        <v>50002</v>
      </c>
      <c r="D212" s="2">
        <v>12</v>
      </c>
      <c r="E212" s="2">
        <v>11</v>
      </c>
      <c r="F212" s="2">
        <v>9</v>
      </c>
      <c r="G212" s="2">
        <v>11</v>
      </c>
      <c r="H212" s="2">
        <v>9</v>
      </c>
      <c r="I212" s="84">
        <f>(D212*'General Data'!$B$4)+(E212*'General Data'!$C$4)+(F212*'General Data'!$D$4)+(G212*'General Data'!$E$4)+(H212*'General Data'!$F$4)</f>
        <v>185.70000000000002</v>
      </c>
      <c r="J212" s="5">
        <f>VLOOKUP(I212,'Tarrif for Outgoing Transport'!$A$6:$G$15,Bremen!C212-49998,1)</f>
        <v>0.24</v>
      </c>
      <c r="K212" s="80">
        <f t="shared" si="6"/>
        <v>44.568000000000005</v>
      </c>
      <c r="L212" s="83">
        <f>VLOOKUP(I212,'Tarrif for Outgoing Transport'!$A$40:$G$49,C212-49998,TRUE)</f>
        <v>0.30599999999999999</v>
      </c>
      <c r="M212" s="4">
        <f t="shared" si="7"/>
        <v>56.824200000000005</v>
      </c>
      <c r="N212" s="81">
        <f>VLOOKUP(C212,'Transport Time'!$A$3:$C$7,3,0)</f>
        <v>1</v>
      </c>
      <c r="O212" s="81">
        <f>VLOOKUP(C212,'Transport Time'!$K$3:$M$12,3,0)</f>
        <v>2</v>
      </c>
      <c r="P212" s="81">
        <f>VLOOKUP(C212,'Data for CO2 Calculation'!$A$3:$C$7,3,0)</f>
        <v>122</v>
      </c>
      <c r="Q212" s="83">
        <f>I212*P212*'Data for CO2 Calculation'!$B$17</f>
        <v>1234.7193</v>
      </c>
      <c r="R212" s="2">
        <f>VLOOKUP(C212,'Data for CO2 Calculation'!$K$3:$M$12,3,1)</f>
        <v>901</v>
      </c>
      <c r="S212" s="3">
        <f>R212*I212*'Data for CO2 Calculation'!$B$17</f>
        <v>9118.7056499999999</v>
      </c>
    </row>
    <row r="213" spans="1:19" x14ac:dyDescent="0.2">
      <c r="A213" s="2" t="s">
        <v>229</v>
      </c>
      <c r="B213" s="13">
        <v>39794</v>
      </c>
      <c r="C213" s="2">
        <v>50002</v>
      </c>
      <c r="D213" s="2">
        <v>12</v>
      </c>
      <c r="E213" s="2">
        <v>9</v>
      </c>
      <c r="F213" s="2">
        <v>0</v>
      </c>
      <c r="G213" s="2">
        <v>11</v>
      </c>
      <c r="H213" s="2">
        <v>9</v>
      </c>
      <c r="I213" s="84">
        <f>(D213*'General Data'!$B$4)+(E213*'General Data'!$C$4)+(F213*'General Data'!$D$4)+(G213*'General Data'!$E$4)+(H213*'General Data'!$F$4)</f>
        <v>142.9</v>
      </c>
      <c r="J213" s="5">
        <f>VLOOKUP(I213,'Tarrif for Outgoing Transport'!$A$6:$G$15,Bremen!C213-49998,1)</f>
        <v>0.24</v>
      </c>
      <c r="K213" s="80">
        <f t="shared" si="6"/>
        <v>34.295999999999999</v>
      </c>
      <c r="L213" s="83">
        <f>VLOOKUP(I213,'Tarrif for Outgoing Transport'!$A$40:$G$49,C213-49998,TRUE)</f>
        <v>0.30599999999999999</v>
      </c>
      <c r="M213" s="4">
        <f t="shared" si="7"/>
        <v>43.727400000000003</v>
      </c>
      <c r="N213" s="81">
        <f>VLOOKUP(C213,'Transport Time'!$A$3:$C$7,3,0)</f>
        <v>1</v>
      </c>
      <c r="O213" s="81">
        <f>VLOOKUP(C213,'Transport Time'!$K$3:$M$12,3,0)</f>
        <v>2</v>
      </c>
      <c r="P213" s="81">
        <f>VLOOKUP(C213,'Data for CO2 Calculation'!$A$3:$C$7,3,0)</f>
        <v>122</v>
      </c>
      <c r="Q213" s="83">
        <f>I213*P213*'Data for CO2 Calculation'!$B$17</f>
        <v>950.14209999999991</v>
      </c>
      <c r="R213" s="2">
        <f>VLOOKUP(C213,'Data for CO2 Calculation'!$K$3:$M$12,3,1)</f>
        <v>901</v>
      </c>
      <c r="S213" s="3">
        <f>R213*I213*'Data for CO2 Calculation'!$B$17</f>
        <v>7017.03305</v>
      </c>
    </row>
    <row r="214" spans="1:19" x14ac:dyDescent="0.2">
      <c r="A214" s="2" t="s">
        <v>230</v>
      </c>
      <c r="B214" s="13">
        <v>39797</v>
      </c>
      <c r="C214" s="2">
        <v>50002</v>
      </c>
      <c r="D214" s="2">
        <v>12</v>
      </c>
      <c r="E214" s="2">
        <v>9</v>
      </c>
      <c r="F214" s="2">
        <v>8</v>
      </c>
      <c r="G214" s="2">
        <v>11</v>
      </c>
      <c r="H214" s="2">
        <v>9</v>
      </c>
      <c r="I214" s="84">
        <f>(D214*'General Data'!$B$4)+(E214*'General Data'!$C$4)+(F214*'General Data'!$D$4)+(G214*'General Data'!$E$4)+(H214*'General Data'!$F$4)</f>
        <v>173.29999999999998</v>
      </c>
      <c r="J214" s="5">
        <f>VLOOKUP(I214,'Tarrif for Outgoing Transport'!$A$6:$G$15,Bremen!C214-49998,1)</f>
        <v>0.24</v>
      </c>
      <c r="K214" s="80">
        <f t="shared" si="6"/>
        <v>41.591999999999992</v>
      </c>
      <c r="L214" s="83">
        <f>VLOOKUP(I214,'Tarrif for Outgoing Transport'!$A$40:$G$49,C214-49998,TRUE)</f>
        <v>0.30599999999999999</v>
      </c>
      <c r="M214" s="4">
        <f t="shared" si="7"/>
        <v>53.029799999999994</v>
      </c>
      <c r="N214" s="81">
        <f>VLOOKUP(C214,'Transport Time'!$A$3:$C$7,3,0)</f>
        <v>1</v>
      </c>
      <c r="O214" s="81">
        <f>VLOOKUP(C214,'Transport Time'!$K$3:$M$12,3,0)</f>
        <v>2</v>
      </c>
      <c r="P214" s="81">
        <f>VLOOKUP(C214,'Data for CO2 Calculation'!$A$3:$C$7,3,0)</f>
        <v>122</v>
      </c>
      <c r="Q214" s="83">
        <f>I214*P214*'Data for CO2 Calculation'!$B$17</f>
        <v>1152.2717</v>
      </c>
      <c r="R214" s="2">
        <f>VLOOKUP(C214,'Data for CO2 Calculation'!$K$3:$M$12,3,1)</f>
        <v>901</v>
      </c>
      <c r="S214" s="3">
        <f>R214*I214*'Data for CO2 Calculation'!$B$17</f>
        <v>8509.8098499999996</v>
      </c>
    </row>
    <row r="215" spans="1:19" x14ac:dyDescent="0.2">
      <c r="A215" s="2" t="s">
        <v>231</v>
      </c>
      <c r="B215" s="13">
        <v>39800</v>
      </c>
      <c r="C215" s="2">
        <v>50002</v>
      </c>
      <c r="D215" s="2">
        <v>8</v>
      </c>
      <c r="E215" s="2">
        <v>10</v>
      </c>
      <c r="F215" s="2">
        <v>15</v>
      </c>
      <c r="G215" s="2">
        <v>11</v>
      </c>
      <c r="H215" s="2">
        <v>9</v>
      </c>
      <c r="I215" s="84">
        <f>(D215*'General Data'!$B$4)+(E215*'General Data'!$C$4)+(F215*'General Data'!$D$4)+(G215*'General Data'!$E$4)+(H215*'General Data'!$F$4)</f>
        <v>195.00000000000003</v>
      </c>
      <c r="J215" s="5">
        <f>VLOOKUP(I215,'Tarrif for Outgoing Transport'!$A$6:$G$15,Bremen!C215-49998,1)</f>
        <v>0.24</v>
      </c>
      <c r="K215" s="80">
        <f t="shared" si="6"/>
        <v>46.800000000000004</v>
      </c>
      <c r="L215" s="83">
        <f>VLOOKUP(I215,'Tarrif for Outgoing Transport'!$A$40:$G$49,C215-49998,TRUE)</f>
        <v>0.30599999999999999</v>
      </c>
      <c r="M215" s="4">
        <f t="shared" si="7"/>
        <v>59.670000000000009</v>
      </c>
      <c r="N215" s="81">
        <f>VLOOKUP(C215,'Transport Time'!$A$3:$C$7,3,0)</f>
        <v>1</v>
      </c>
      <c r="O215" s="81">
        <f>VLOOKUP(C215,'Transport Time'!$K$3:$M$12,3,0)</f>
        <v>2</v>
      </c>
      <c r="P215" s="81">
        <f>VLOOKUP(C215,'Data for CO2 Calculation'!$A$3:$C$7,3,0)</f>
        <v>122</v>
      </c>
      <c r="Q215" s="83">
        <f>I215*P215*'Data for CO2 Calculation'!$B$17</f>
        <v>1296.5550000000003</v>
      </c>
      <c r="R215" s="2">
        <f>VLOOKUP(C215,'Data for CO2 Calculation'!$K$3:$M$12,3,1)</f>
        <v>901</v>
      </c>
      <c r="S215" s="3">
        <f>R215*I215*'Data for CO2 Calculation'!$B$17</f>
        <v>9575.3775000000023</v>
      </c>
    </row>
    <row r="216" spans="1:19" x14ac:dyDescent="0.2">
      <c r="A216" s="2" t="s">
        <v>232</v>
      </c>
      <c r="B216" s="13">
        <v>39805</v>
      </c>
      <c r="C216" s="2">
        <v>50002</v>
      </c>
      <c r="D216" s="2">
        <v>8</v>
      </c>
      <c r="E216" s="2">
        <v>10</v>
      </c>
      <c r="F216" s="2">
        <v>15</v>
      </c>
      <c r="G216" s="2">
        <v>11</v>
      </c>
      <c r="H216" s="2">
        <v>14</v>
      </c>
      <c r="I216" s="84">
        <f>(D216*'General Data'!$B$4)+(E216*'General Data'!$C$4)+(F216*'General Data'!$D$4)+(G216*'General Data'!$E$4)+(H216*'General Data'!$F$4)</f>
        <v>218</v>
      </c>
      <c r="J216" s="5">
        <f>VLOOKUP(I216,'Tarrif for Outgoing Transport'!$A$6:$G$15,Bremen!C216-49998,1)</f>
        <v>0.24</v>
      </c>
      <c r="K216" s="80">
        <f t="shared" si="6"/>
        <v>52.32</v>
      </c>
      <c r="L216" s="83">
        <f>VLOOKUP(I216,'Tarrif for Outgoing Transport'!$A$40:$G$49,C216-49998,TRUE)</f>
        <v>0.30599999999999999</v>
      </c>
      <c r="M216" s="4">
        <f t="shared" si="7"/>
        <v>66.707999999999998</v>
      </c>
      <c r="N216" s="81">
        <f>VLOOKUP(C216,'Transport Time'!$A$3:$C$7,3,0)</f>
        <v>1</v>
      </c>
      <c r="O216" s="81">
        <f>VLOOKUP(C216,'Transport Time'!$K$3:$M$12,3,0)</f>
        <v>2</v>
      </c>
      <c r="P216" s="81">
        <f>VLOOKUP(C216,'Data for CO2 Calculation'!$A$3:$C$7,3,0)</f>
        <v>122</v>
      </c>
      <c r="Q216" s="83">
        <f>I216*P216*'Data for CO2 Calculation'!$B$17</f>
        <v>1449.482</v>
      </c>
      <c r="R216" s="2">
        <f>VLOOKUP(C216,'Data for CO2 Calculation'!$K$3:$M$12,3,1)</f>
        <v>901</v>
      </c>
      <c r="S216" s="3">
        <f>R216*I216*'Data for CO2 Calculation'!$B$17</f>
        <v>10704.781000000001</v>
      </c>
    </row>
    <row r="217" spans="1:19" x14ac:dyDescent="0.2">
      <c r="A217" s="2" t="s">
        <v>233</v>
      </c>
      <c r="B217" s="13">
        <v>39811</v>
      </c>
      <c r="C217" s="2">
        <v>50002</v>
      </c>
      <c r="D217" s="2">
        <v>8</v>
      </c>
      <c r="E217" s="2">
        <v>10</v>
      </c>
      <c r="F217" s="2">
        <v>15</v>
      </c>
      <c r="G217" s="2">
        <v>11</v>
      </c>
      <c r="H217" s="2">
        <v>9</v>
      </c>
      <c r="I217" s="84">
        <f>(D217*'General Data'!$B$4)+(E217*'General Data'!$C$4)+(F217*'General Data'!$D$4)+(G217*'General Data'!$E$4)+(H217*'General Data'!$F$4)</f>
        <v>195.00000000000003</v>
      </c>
      <c r="J217" s="5">
        <f>VLOOKUP(I217,'Tarrif for Outgoing Transport'!$A$6:$G$15,Bremen!C217-49998,1)</f>
        <v>0.24</v>
      </c>
      <c r="K217" s="80">
        <f t="shared" si="6"/>
        <v>46.800000000000004</v>
      </c>
      <c r="L217" s="83">
        <f>VLOOKUP(I217,'Tarrif for Outgoing Transport'!$A$40:$G$49,C217-49998,TRUE)</f>
        <v>0.30599999999999999</v>
      </c>
      <c r="M217" s="4">
        <f t="shared" si="7"/>
        <v>59.670000000000009</v>
      </c>
      <c r="N217" s="81">
        <f>VLOOKUP(C217,'Transport Time'!$A$3:$C$7,3,0)</f>
        <v>1</v>
      </c>
      <c r="O217" s="81">
        <f>VLOOKUP(C217,'Transport Time'!$K$3:$M$12,3,0)</f>
        <v>2</v>
      </c>
      <c r="P217" s="81">
        <f>VLOOKUP(C217,'Data for CO2 Calculation'!$A$3:$C$7,3,0)</f>
        <v>122</v>
      </c>
      <c r="Q217" s="83">
        <f>I217*P217*'Data for CO2 Calculation'!$B$17</f>
        <v>1296.5550000000003</v>
      </c>
      <c r="R217" s="2">
        <f>VLOOKUP(C217,'Data for CO2 Calculation'!$K$3:$M$12,3,1)</f>
        <v>901</v>
      </c>
      <c r="S217" s="3">
        <f>R217*I217*'Data for CO2 Calculation'!$B$17</f>
        <v>9575.3775000000023</v>
      </c>
    </row>
    <row r="218" spans="1:19" x14ac:dyDescent="0.2">
      <c r="A218" s="2" t="s">
        <v>234</v>
      </c>
      <c r="B218" s="13">
        <v>39452</v>
      </c>
      <c r="C218" s="2">
        <v>50003</v>
      </c>
      <c r="D218" s="2">
        <v>2</v>
      </c>
      <c r="E218" s="2">
        <v>5</v>
      </c>
      <c r="F218" s="2">
        <v>8</v>
      </c>
      <c r="G218" s="2">
        <v>8</v>
      </c>
      <c r="H218" s="2">
        <v>11</v>
      </c>
      <c r="I218" s="84">
        <f>(D218*'General Data'!$B$4)+(E218*'General Data'!$C$4)+(F218*'General Data'!$D$4)+(G218*'General Data'!$E$4)+(H218*'General Data'!$F$4)</f>
        <v>132.69999999999999</v>
      </c>
      <c r="J218" s="5">
        <f>VLOOKUP(I218,'Tarrif for Outgoing Transport'!$A$6:$G$15,Bremen!C218-49998,1)</f>
        <v>0.26</v>
      </c>
      <c r="K218" s="80">
        <f t="shared" si="6"/>
        <v>34.501999999999995</v>
      </c>
      <c r="L218" s="83">
        <f>VLOOKUP(I218,'Tarrif for Outgoing Transport'!$A$40:$G$49,C218-49998,TRUE)</f>
        <v>0.37</v>
      </c>
      <c r="M218" s="4">
        <f t="shared" si="7"/>
        <v>49.098999999999997</v>
      </c>
      <c r="N218" s="81">
        <f>VLOOKUP(C218,'Transport Time'!$A$3:$C$7,3,0)</f>
        <v>1</v>
      </c>
      <c r="O218" s="81">
        <f>VLOOKUP(C218,'Transport Time'!$K$3:$M$12,3,0)</f>
        <v>2</v>
      </c>
      <c r="P218" s="81">
        <f>VLOOKUP(C218,'Data for CO2 Calculation'!$A$3:$C$7,3,0)</f>
        <v>407</v>
      </c>
      <c r="Q218" s="83">
        <f>I218*P218*'Data for CO2 Calculation'!$B$17</f>
        <v>2943.4850499999998</v>
      </c>
      <c r="R218" s="2">
        <f>VLOOKUP(C218,'Data for CO2 Calculation'!$K$3:$M$12,3,1)</f>
        <v>1048</v>
      </c>
      <c r="S218" s="3">
        <f>R218*I218*'Data for CO2 Calculation'!$B$17</f>
        <v>7579.2931999999992</v>
      </c>
    </row>
    <row r="219" spans="1:19" x14ac:dyDescent="0.2">
      <c r="A219" s="2" t="s">
        <v>235</v>
      </c>
      <c r="B219" s="13">
        <v>39453</v>
      </c>
      <c r="C219" s="2">
        <v>50003</v>
      </c>
      <c r="D219" s="2">
        <v>4</v>
      </c>
      <c r="E219" s="2">
        <v>3</v>
      </c>
      <c r="F219" s="2">
        <v>6</v>
      </c>
      <c r="G219" s="2">
        <v>7</v>
      </c>
      <c r="H219" s="2">
        <v>2</v>
      </c>
      <c r="I219" s="84">
        <f>(D219*'General Data'!$B$4)+(E219*'General Data'!$C$4)+(F219*'General Data'!$D$4)+(G219*'General Data'!$E$4)+(H219*'General Data'!$F$4)</f>
        <v>76.5</v>
      </c>
      <c r="J219" s="5">
        <f>VLOOKUP(I219,'Tarrif for Outgoing Transport'!$A$6:$G$15,Bremen!C219-49998,1)</f>
        <v>17.8</v>
      </c>
      <c r="K219" s="80">
        <f t="shared" si="6"/>
        <v>17.8</v>
      </c>
      <c r="L219" s="83">
        <f>VLOOKUP(I219,'Tarrif for Outgoing Transport'!$A$40:$G$49,C219-49998,TRUE)</f>
        <v>17.899999999999999</v>
      </c>
      <c r="M219" s="4">
        <f t="shared" si="7"/>
        <v>17.899999999999999</v>
      </c>
      <c r="N219" s="81">
        <f>VLOOKUP(C219,'Transport Time'!$A$3:$C$7,3,0)</f>
        <v>1</v>
      </c>
      <c r="O219" s="81">
        <f>VLOOKUP(C219,'Transport Time'!$K$3:$M$12,3,0)</f>
        <v>2</v>
      </c>
      <c r="P219" s="81">
        <f>VLOOKUP(C219,'Data for CO2 Calculation'!$A$3:$C$7,3,0)</f>
        <v>407</v>
      </c>
      <c r="Q219" s="83">
        <f>I219*P219*'Data for CO2 Calculation'!$B$17</f>
        <v>1696.8847499999999</v>
      </c>
      <c r="R219" s="2">
        <f>VLOOKUP(C219,'Data for CO2 Calculation'!$K$3:$M$12,3,1)</f>
        <v>1048</v>
      </c>
      <c r="S219" s="3">
        <f>R219*I219*'Data for CO2 Calculation'!$B$17</f>
        <v>4369.3739999999998</v>
      </c>
    </row>
    <row r="220" spans="1:19" x14ac:dyDescent="0.2">
      <c r="A220" s="2" t="s">
        <v>236</v>
      </c>
      <c r="B220" s="13">
        <v>39455</v>
      </c>
      <c r="C220" s="2">
        <v>50003</v>
      </c>
      <c r="D220" s="2">
        <v>12</v>
      </c>
      <c r="E220" s="2">
        <v>10</v>
      </c>
      <c r="F220" s="2">
        <v>15</v>
      </c>
      <c r="G220" s="2">
        <v>11</v>
      </c>
      <c r="H220" s="2">
        <v>9</v>
      </c>
      <c r="I220" s="84">
        <f>(D220*'General Data'!$B$4)+(E220*'General Data'!$C$4)+(F220*'General Data'!$D$4)+(G220*'General Data'!$E$4)+(H220*'General Data'!$F$4)</f>
        <v>204.20000000000002</v>
      </c>
      <c r="J220" s="5">
        <f>VLOOKUP(I220,'Tarrif for Outgoing Transport'!$A$6:$G$15,Bremen!C220-49998,1)</f>
        <v>0.26</v>
      </c>
      <c r="K220" s="80">
        <f t="shared" si="6"/>
        <v>53.092000000000006</v>
      </c>
      <c r="L220" s="83">
        <f>VLOOKUP(I220,'Tarrif for Outgoing Transport'!$A$40:$G$49,C220-49998,TRUE)</f>
        <v>0.37</v>
      </c>
      <c r="M220" s="4">
        <f t="shared" si="7"/>
        <v>75.554000000000002</v>
      </c>
      <c r="N220" s="81">
        <f>VLOOKUP(C220,'Transport Time'!$A$3:$C$7,3,0)</f>
        <v>1</v>
      </c>
      <c r="O220" s="81">
        <f>VLOOKUP(C220,'Transport Time'!$K$3:$M$12,3,0)</f>
        <v>2</v>
      </c>
      <c r="P220" s="81">
        <f>VLOOKUP(C220,'Data for CO2 Calculation'!$A$3:$C$7,3,0)</f>
        <v>407</v>
      </c>
      <c r="Q220" s="83">
        <f>I220*P220*'Data for CO2 Calculation'!$B$17</f>
        <v>4529.4623000000001</v>
      </c>
      <c r="R220" s="2">
        <f>VLOOKUP(C220,'Data for CO2 Calculation'!$K$3:$M$12,3,1)</f>
        <v>1048</v>
      </c>
      <c r="S220" s="3">
        <f>R220*I220*'Data for CO2 Calculation'!$B$17</f>
        <v>11663.0872</v>
      </c>
    </row>
    <row r="221" spans="1:19" x14ac:dyDescent="0.2">
      <c r="A221" s="2" t="s">
        <v>237</v>
      </c>
      <c r="B221" s="13">
        <v>39457</v>
      </c>
      <c r="C221" s="2">
        <v>50003</v>
      </c>
      <c r="D221" s="2">
        <v>5</v>
      </c>
      <c r="E221" s="2">
        <v>8</v>
      </c>
      <c r="F221" s="2">
        <v>8</v>
      </c>
      <c r="G221" s="2">
        <v>11</v>
      </c>
      <c r="H221" s="2">
        <v>12</v>
      </c>
      <c r="I221" s="84">
        <f>(D221*'General Data'!$B$4)+(E221*'General Data'!$C$4)+(F221*'General Data'!$D$4)+(G221*'General Data'!$E$4)+(H221*'General Data'!$F$4)</f>
        <v>166.7</v>
      </c>
      <c r="J221" s="5">
        <f>VLOOKUP(I221,'Tarrif for Outgoing Transport'!$A$6:$G$15,Bremen!C221-49998,1)</f>
        <v>0.26</v>
      </c>
      <c r="K221" s="80">
        <f t="shared" si="6"/>
        <v>43.341999999999999</v>
      </c>
      <c r="L221" s="83">
        <f>VLOOKUP(I221,'Tarrif for Outgoing Transport'!$A$40:$G$49,C221-49998,TRUE)</f>
        <v>0.37</v>
      </c>
      <c r="M221" s="4">
        <f t="shared" si="7"/>
        <v>61.678999999999995</v>
      </c>
      <c r="N221" s="81">
        <f>VLOOKUP(C221,'Transport Time'!$A$3:$C$7,3,0)</f>
        <v>1</v>
      </c>
      <c r="O221" s="81">
        <f>VLOOKUP(C221,'Transport Time'!$K$3:$M$12,3,0)</f>
        <v>2</v>
      </c>
      <c r="P221" s="81">
        <f>VLOOKUP(C221,'Data for CO2 Calculation'!$A$3:$C$7,3,0)</f>
        <v>407</v>
      </c>
      <c r="Q221" s="83">
        <f>I221*P221*'Data for CO2 Calculation'!$B$17</f>
        <v>3697.6560499999996</v>
      </c>
      <c r="R221" s="2">
        <f>VLOOKUP(C221,'Data for CO2 Calculation'!$K$3:$M$12,3,1)</f>
        <v>1048</v>
      </c>
      <c r="S221" s="3">
        <f>R221*I221*'Data for CO2 Calculation'!$B$17</f>
        <v>9521.2371999999996</v>
      </c>
    </row>
    <row r="222" spans="1:19" x14ac:dyDescent="0.2">
      <c r="A222" s="2" t="s">
        <v>238</v>
      </c>
      <c r="B222" s="13">
        <v>39458</v>
      </c>
      <c r="C222" s="2">
        <v>50003</v>
      </c>
      <c r="D222" s="2">
        <v>5</v>
      </c>
      <c r="E222" s="2">
        <v>10</v>
      </c>
      <c r="F222" s="2">
        <v>15</v>
      </c>
      <c r="G222" s="2">
        <v>11</v>
      </c>
      <c r="H222" s="2">
        <v>9</v>
      </c>
      <c r="I222" s="84">
        <f>(D222*'General Data'!$B$4)+(E222*'General Data'!$C$4)+(F222*'General Data'!$D$4)+(G222*'General Data'!$E$4)+(H222*'General Data'!$F$4)</f>
        <v>188.1</v>
      </c>
      <c r="J222" s="5">
        <f>VLOOKUP(I222,'Tarrif for Outgoing Transport'!$A$6:$G$15,Bremen!C222-49998,1)</f>
        <v>0.26</v>
      </c>
      <c r="K222" s="80">
        <f t="shared" si="6"/>
        <v>48.905999999999999</v>
      </c>
      <c r="L222" s="83">
        <f>VLOOKUP(I222,'Tarrif for Outgoing Transport'!$A$40:$G$49,C222-49998,TRUE)</f>
        <v>0.37</v>
      </c>
      <c r="M222" s="4">
        <f t="shared" si="7"/>
        <v>69.596999999999994</v>
      </c>
      <c r="N222" s="81">
        <f>VLOOKUP(C222,'Transport Time'!$A$3:$C$7,3,0)</f>
        <v>1</v>
      </c>
      <c r="O222" s="81">
        <f>VLOOKUP(C222,'Transport Time'!$K$3:$M$12,3,0)</f>
        <v>2</v>
      </c>
      <c r="P222" s="81">
        <f>VLOOKUP(C222,'Data for CO2 Calculation'!$A$3:$C$7,3,0)</f>
        <v>407</v>
      </c>
      <c r="Q222" s="83">
        <f>I222*P222*'Data for CO2 Calculation'!$B$17</f>
        <v>4172.34015</v>
      </c>
      <c r="R222" s="2">
        <f>VLOOKUP(C222,'Data for CO2 Calculation'!$K$3:$M$12,3,1)</f>
        <v>1048</v>
      </c>
      <c r="S222" s="3">
        <f>R222*I222*'Data for CO2 Calculation'!$B$17</f>
        <v>10743.5196</v>
      </c>
    </row>
    <row r="223" spans="1:19" x14ac:dyDescent="0.2">
      <c r="A223" s="2" t="s">
        <v>239</v>
      </c>
      <c r="B223" s="13">
        <v>39459</v>
      </c>
      <c r="C223" s="2">
        <v>50003</v>
      </c>
      <c r="D223" s="2">
        <v>8</v>
      </c>
      <c r="E223" s="2">
        <v>10</v>
      </c>
      <c r="F223" s="2">
        <v>15</v>
      </c>
      <c r="G223" s="2">
        <v>11</v>
      </c>
      <c r="H223" s="2">
        <v>9</v>
      </c>
      <c r="I223" s="84">
        <f>(D223*'General Data'!$B$4)+(E223*'General Data'!$C$4)+(F223*'General Data'!$D$4)+(G223*'General Data'!$E$4)+(H223*'General Data'!$F$4)</f>
        <v>195.00000000000003</v>
      </c>
      <c r="J223" s="5">
        <f>VLOOKUP(I223,'Tarrif for Outgoing Transport'!$A$6:$G$15,Bremen!C223-49998,1)</f>
        <v>0.26</v>
      </c>
      <c r="K223" s="80">
        <f t="shared" si="6"/>
        <v>50.70000000000001</v>
      </c>
      <c r="L223" s="83">
        <f>VLOOKUP(I223,'Tarrif for Outgoing Transport'!$A$40:$G$49,C223-49998,TRUE)</f>
        <v>0.37</v>
      </c>
      <c r="M223" s="4">
        <f t="shared" si="7"/>
        <v>72.150000000000006</v>
      </c>
      <c r="N223" s="81">
        <f>VLOOKUP(C223,'Transport Time'!$A$3:$C$7,3,0)</f>
        <v>1</v>
      </c>
      <c r="O223" s="81">
        <f>VLOOKUP(C223,'Transport Time'!$K$3:$M$12,3,0)</f>
        <v>2</v>
      </c>
      <c r="P223" s="81">
        <f>VLOOKUP(C223,'Data for CO2 Calculation'!$A$3:$C$7,3,0)</f>
        <v>407</v>
      </c>
      <c r="Q223" s="83">
        <f>I223*P223*'Data for CO2 Calculation'!$B$17</f>
        <v>4325.3925000000008</v>
      </c>
      <c r="R223" s="2">
        <f>VLOOKUP(C223,'Data for CO2 Calculation'!$K$3:$M$12,3,1)</f>
        <v>1048</v>
      </c>
      <c r="S223" s="3">
        <f>R223*I223*'Data for CO2 Calculation'!$B$17</f>
        <v>11137.62</v>
      </c>
    </row>
    <row r="224" spans="1:19" x14ac:dyDescent="0.2">
      <c r="A224" s="2" t="s">
        <v>240</v>
      </c>
      <c r="B224" s="13">
        <v>39467</v>
      </c>
      <c r="C224" s="2">
        <v>50003</v>
      </c>
      <c r="D224" s="2">
        <v>8</v>
      </c>
      <c r="E224" s="2">
        <v>10</v>
      </c>
      <c r="F224" s="2">
        <v>15</v>
      </c>
      <c r="G224" s="2">
        <v>11</v>
      </c>
      <c r="H224" s="2">
        <v>9</v>
      </c>
      <c r="I224" s="84">
        <f>(D224*'General Data'!$B$4)+(E224*'General Data'!$C$4)+(F224*'General Data'!$D$4)+(G224*'General Data'!$E$4)+(H224*'General Data'!$F$4)</f>
        <v>195.00000000000003</v>
      </c>
      <c r="J224" s="5">
        <f>VLOOKUP(I224,'Tarrif for Outgoing Transport'!$A$6:$G$15,Bremen!C224-49998,1)</f>
        <v>0.26</v>
      </c>
      <c r="K224" s="80">
        <f t="shared" si="6"/>
        <v>50.70000000000001</v>
      </c>
      <c r="L224" s="83">
        <f>VLOOKUP(I224,'Tarrif for Outgoing Transport'!$A$40:$G$49,C224-49998,TRUE)</f>
        <v>0.37</v>
      </c>
      <c r="M224" s="4">
        <f t="shared" si="7"/>
        <v>72.150000000000006</v>
      </c>
      <c r="N224" s="81">
        <f>VLOOKUP(C224,'Transport Time'!$A$3:$C$7,3,0)</f>
        <v>1</v>
      </c>
      <c r="O224" s="81">
        <f>VLOOKUP(C224,'Transport Time'!$K$3:$M$12,3,0)</f>
        <v>2</v>
      </c>
      <c r="P224" s="81">
        <f>VLOOKUP(C224,'Data for CO2 Calculation'!$A$3:$C$7,3,0)</f>
        <v>407</v>
      </c>
      <c r="Q224" s="83">
        <f>I224*P224*'Data for CO2 Calculation'!$B$17</f>
        <v>4325.3925000000008</v>
      </c>
      <c r="R224" s="2">
        <f>VLOOKUP(C224,'Data for CO2 Calculation'!$K$3:$M$12,3,1)</f>
        <v>1048</v>
      </c>
      <c r="S224" s="3">
        <f>R224*I224*'Data for CO2 Calculation'!$B$17</f>
        <v>11137.62</v>
      </c>
    </row>
    <row r="225" spans="1:19" x14ac:dyDescent="0.2">
      <c r="A225" s="2" t="s">
        <v>241</v>
      </c>
      <c r="B225" s="13">
        <v>39468</v>
      </c>
      <c r="C225" s="2">
        <v>50003</v>
      </c>
      <c r="D225" s="2">
        <v>8</v>
      </c>
      <c r="E225" s="2">
        <v>10</v>
      </c>
      <c r="F225" s="2">
        <v>15</v>
      </c>
      <c r="G225" s="2">
        <v>11</v>
      </c>
      <c r="H225" s="2">
        <v>9</v>
      </c>
      <c r="I225" s="84">
        <f>(D225*'General Data'!$B$4)+(E225*'General Data'!$C$4)+(F225*'General Data'!$D$4)+(G225*'General Data'!$E$4)+(H225*'General Data'!$F$4)</f>
        <v>195.00000000000003</v>
      </c>
      <c r="J225" s="5">
        <f>VLOOKUP(I225,'Tarrif for Outgoing Transport'!$A$6:$G$15,Bremen!C225-49998,1)</f>
        <v>0.26</v>
      </c>
      <c r="K225" s="80">
        <f t="shared" si="6"/>
        <v>50.70000000000001</v>
      </c>
      <c r="L225" s="83">
        <f>VLOOKUP(I225,'Tarrif for Outgoing Transport'!$A$40:$G$49,C225-49998,TRUE)</f>
        <v>0.37</v>
      </c>
      <c r="M225" s="4">
        <f t="shared" si="7"/>
        <v>72.150000000000006</v>
      </c>
      <c r="N225" s="81">
        <f>VLOOKUP(C225,'Transport Time'!$A$3:$C$7,3,0)</f>
        <v>1</v>
      </c>
      <c r="O225" s="81">
        <f>VLOOKUP(C225,'Transport Time'!$K$3:$M$12,3,0)</f>
        <v>2</v>
      </c>
      <c r="P225" s="81">
        <f>VLOOKUP(C225,'Data for CO2 Calculation'!$A$3:$C$7,3,0)</f>
        <v>407</v>
      </c>
      <c r="Q225" s="83">
        <f>I225*P225*'Data for CO2 Calculation'!$B$17</f>
        <v>4325.3925000000008</v>
      </c>
      <c r="R225" s="2">
        <f>VLOOKUP(C225,'Data for CO2 Calculation'!$K$3:$M$12,3,1)</f>
        <v>1048</v>
      </c>
      <c r="S225" s="3">
        <f>R225*I225*'Data for CO2 Calculation'!$B$17</f>
        <v>11137.62</v>
      </c>
    </row>
    <row r="226" spans="1:19" x14ac:dyDescent="0.2">
      <c r="A226" s="2" t="s">
        <v>242</v>
      </c>
      <c r="B226" s="13">
        <v>39473</v>
      </c>
      <c r="C226" s="2">
        <v>50003</v>
      </c>
      <c r="D226" s="2">
        <v>15</v>
      </c>
      <c r="E226" s="2">
        <v>10</v>
      </c>
      <c r="F226" s="2">
        <v>15</v>
      </c>
      <c r="G226" s="2">
        <v>11</v>
      </c>
      <c r="H226" s="2">
        <v>9</v>
      </c>
      <c r="I226" s="84">
        <f>(D226*'General Data'!$B$4)+(E226*'General Data'!$C$4)+(F226*'General Data'!$D$4)+(G226*'General Data'!$E$4)+(H226*'General Data'!$F$4)</f>
        <v>211.1</v>
      </c>
      <c r="J226" s="5">
        <f>VLOOKUP(I226,'Tarrif for Outgoing Transport'!$A$6:$G$15,Bremen!C226-49998,1)</f>
        <v>0.26</v>
      </c>
      <c r="K226" s="80">
        <f t="shared" si="6"/>
        <v>54.886000000000003</v>
      </c>
      <c r="L226" s="83">
        <f>VLOOKUP(I226,'Tarrif for Outgoing Transport'!$A$40:$G$49,C226-49998,TRUE)</f>
        <v>0.37</v>
      </c>
      <c r="M226" s="4">
        <f t="shared" si="7"/>
        <v>78.106999999999999</v>
      </c>
      <c r="N226" s="81">
        <f>VLOOKUP(C226,'Transport Time'!$A$3:$C$7,3,0)</f>
        <v>1</v>
      </c>
      <c r="O226" s="81">
        <f>VLOOKUP(C226,'Transport Time'!$K$3:$M$12,3,0)</f>
        <v>2</v>
      </c>
      <c r="P226" s="81">
        <f>VLOOKUP(C226,'Data for CO2 Calculation'!$A$3:$C$7,3,0)</f>
        <v>407</v>
      </c>
      <c r="Q226" s="83">
        <f>I226*P226*'Data for CO2 Calculation'!$B$17</f>
        <v>4682.5146500000001</v>
      </c>
      <c r="R226" s="2">
        <f>VLOOKUP(C226,'Data for CO2 Calculation'!$K$3:$M$12,3,1)</f>
        <v>1048</v>
      </c>
      <c r="S226" s="3">
        <f>R226*I226*'Data for CO2 Calculation'!$B$17</f>
        <v>12057.187599999999</v>
      </c>
    </row>
    <row r="227" spans="1:19" x14ac:dyDescent="0.2">
      <c r="A227" s="2" t="s">
        <v>243</v>
      </c>
      <c r="B227" s="13">
        <v>39479</v>
      </c>
      <c r="C227" s="2">
        <v>50003</v>
      </c>
      <c r="D227" s="2">
        <v>8</v>
      </c>
      <c r="E227" s="2">
        <v>10</v>
      </c>
      <c r="F227" s="2">
        <v>15</v>
      </c>
      <c r="G227" s="2">
        <v>11</v>
      </c>
      <c r="H227" s="2">
        <v>9</v>
      </c>
      <c r="I227" s="84">
        <f>(D227*'General Data'!$B$4)+(E227*'General Data'!$C$4)+(F227*'General Data'!$D$4)+(G227*'General Data'!$E$4)+(H227*'General Data'!$F$4)</f>
        <v>195.00000000000003</v>
      </c>
      <c r="J227" s="5">
        <f>VLOOKUP(I227,'Tarrif for Outgoing Transport'!$A$6:$G$15,Bremen!C227-49998,1)</f>
        <v>0.26</v>
      </c>
      <c r="K227" s="80">
        <f t="shared" si="6"/>
        <v>50.70000000000001</v>
      </c>
      <c r="L227" s="83">
        <f>VLOOKUP(I227,'Tarrif for Outgoing Transport'!$A$40:$G$49,C227-49998,TRUE)</f>
        <v>0.37</v>
      </c>
      <c r="M227" s="4">
        <f t="shared" si="7"/>
        <v>72.150000000000006</v>
      </c>
      <c r="N227" s="81">
        <f>VLOOKUP(C227,'Transport Time'!$A$3:$C$7,3,0)</f>
        <v>1</v>
      </c>
      <c r="O227" s="81">
        <f>VLOOKUP(C227,'Transport Time'!$K$3:$M$12,3,0)</f>
        <v>2</v>
      </c>
      <c r="P227" s="81">
        <f>VLOOKUP(C227,'Data for CO2 Calculation'!$A$3:$C$7,3,0)</f>
        <v>407</v>
      </c>
      <c r="Q227" s="83">
        <f>I227*P227*'Data for CO2 Calculation'!$B$17</f>
        <v>4325.3925000000008</v>
      </c>
      <c r="R227" s="2">
        <f>VLOOKUP(C227,'Data for CO2 Calculation'!$K$3:$M$12,3,1)</f>
        <v>1048</v>
      </c>
      <c r="S227" s="3">
        <f>R227*I227*'Data for CO2 Calculation'!$B$17</f>
        <v>11137.62</v>
      </c>
    </row>
    <row r="228" spans="1:19" x14ac:dyDescent="0.2">
      <c r="A228" s="2" t="s">
        <v>244</v>
      </c>
      <c r="B228" s="13">
        <v>39480</v>
      </c>
      <c r="C228" s="2">
        <v>50003</v>
      </c>
      <c r="D228" s="2">
        <v>7</v>
      </c>
      <c r="E228" s="2">
        <v>10</v>
      </c>
      <c r="F228" s="2">
        <v>15</v>
      </c>
      <c r="G228" s="2">
        <v>11</v>
      </c>
      <c r="H228" s="2">
        <v>9</v>
      </c>
      <c r="I228" s="84">
        <f>(D228*'General Data'!$B$4)+(E228*'General Data'!$C$4)+(F228*'General Data'!$D$4)+(G228*'General Data'!$E$4)+(H228*'General Data'!$F$4)</f>
        <v>192.70000000000002</v>
      </c>
      <c r="J228" s="5">
        <f>VLOOKUP(I228,'Tarrif for Outgoing Transport'!$A$6:$G$15,Bremen!C228-49998,1)</f>
        <v>0.26</v>
      </c>
      <c r="K228" s="80">
        <f t="shared" si="6"/>
        <v>50.102000000000004</v>
      </c>
      <c r="L228" s="83">
        <f>VLOOKUP(I228,'Tarrif for Outgoing Transport'!$A$40:$G$49,C228-49998,TRUE)</f>
        <v>0.37</v>
      </c>
      <c r="M228" s="4">
        <f t="shared" si="7"/>
        <v>71.299000000000007</v>
      </c>
      <c r="N228" s="81">
        <f>VLOOKUP(C228,'Transport Time'!$A$3:$C$7,3,0)</f>
        <v>1</v>
      </c>
      <c r="O228" s="81">
        <f>VLOOKUP(C228,'Transport Time'!$K$3:$M$12,3,0)</f>
        <v>2</v>
      </c>
      <c r="P228" s="81">
        <f>VLOOKUP(C228,'Data for CO2 Calculation'!$A$3:$C$7,3,0)</f>
        <v>407</v>
      </c>
      <c r="Q228" s="83">
        <f>I228*P228*'Data for CO2 Calculation'!$B$17</f>
        <v>4274.3750500000006</v>
      </c>
      <c r="R228" s="2">
        <f>VLOOKUP(C228,'Data for CO2 Calculation'!$K$3:$M$12,3,1)</f>
        <v>1048</v>
      </c>
      <c r="S228" s="3">
        <f>R228*I228*'Data for CO2 Calculation'!$B$17</f>
        <v>11006.253200000001</v>
      </c>
    </row>
    <row r="229" spans="1:19" x14ac:dyDescent="0.2">
      <c r="A229" s="2" t="s">
        <v>245</v>
      </c>
      <c r="B229" s="13">
        <v>39481</v>
      </c>
      <c r="C229" s="2">
        <v>50003</v>
      </c>
      <c r="D229" s="2">
        <v>8</v>
      </c>
      <c r="E229" s="2">
        <v>10</v>
      </c>
      <c r="F229" s="2">
        <v>15</v>
      </c>
      <c r="G229" s="2">
        <v>11</v>
      </c>
      <c r="H229" s="2">
        <v>9</v>
      </c>
      <c r="I229" s="84">
        <f>(D229*'General Data'!$B$4)+(E229*'General Data'!$C$4)+(F229*'General Data'!$D$4)+(G229*'General Data'!$E$4)+(H229*'General Data'!$F$4)</f>
        <v>195.00000000000003</v>
      </c>
      <c r="J229" s="5">
        <f>VLOOKUP(I229,'Tarrif for Outgoing Transport'!$A$6:$G$15,Bremen!C229-49998,1)</f>
        <v>0.26</v>
      </c>
      <c r="K229" s="80">
        <f t="shared" si="6"/>
        <v>50.70000000000001</v>
      </c>
      <c r="L229" s="83">
        <f>VLOOKUP(I229,'Tarrif for Outgoing Transport'!$A$40:$G$49,C229-49998,TRUE)</f>
        <v>0.37</v>
      </c>
      <c r="M229" s="4">
        <f t="shared" si="7"/>
        <v>72.150000000000006</v>
      </c>
      <c r="N229" s="81">
        <f>VLOOKUP(C229,'Transport Time'!$A$3:$C$7,3,0)</f>
        <v>1</v>
      </c>
      <c r="O229" s="81">
        <f>VLOOKUP(C229,'Transport Time'!$K$3:$M$12,3,0)</f>
        <v>2</v>
      </c>
      <c r="P229" s="81">
        <f>VLOOKUP(C229,'Data for CO2 Calculation'!$A$3:$C$7,3,0)</f>
        <v>407</v>
      </c>
      <c r="Q229" s="83">
        <f>I229*P229*'Data for CO2 Calculation'!$B$17</f>
        <v>4325.3925000000008</v>
      </c>
      <c r="R229" s="2">
        <f>VLOOKUP(C229,'Data for CO2 Calculation'!$K$3:$M$12,3,1)</f>
        <v>1048</v>
      </c>
      <c r="S229" s="3">
        <f>R229*I229*'Data for CO2 Calculation'!$B$17</f>
        <v>11137.62</v>
      </c>
    </row>
    <row r="230" spans="1:19" x14ac:dyDescent="0.2">
      <c r="A230" s="2" t="s">
        <v>246</v>
      </c>
      <c r="B230" s="13">
        <v>39482</v>
      </c>
      <c r="C230" s="2">
        <v>50003</v>
      </c>
      <c r="D230" s="2">
        <v>8</v>
      </c>
      <c r="E230" s="2">
        <v>10</v>
      </c>
      <c r="F230" s="2">
        <v>15</v>
      </c>
      <c r="G230" s="2">
        <v>11</v>
      </c>
      <c r="H230" s="2">
        <v>9</v>
      </c>
      <c r="I230" s="84">
        <f>(D230*'General Data'!$B$4)+(E230*'General Data'!$C$4)+(F230*'General Data'!$D$4)+(G230*'General Data'!$E$4)+(H230*'General Data'!$F$4)</f>
        <v>195.00000000000003</v>
      </c>
      <c r="J230" s="5">
        <f>VLOOKUP(I230,'Tarrif for Outgoing Transport'!$A$6:$G$15,Bremen!C230-49998,1)</f>
        <v>0.26</v>
      </c>
      <c r="K230" s="80">
        <f t="shared" si="6"/>
        <v>50.70000000000001</v>
      </c>
      <c r="L230" s="83">
        <f>VLOOKUP(I230,'Tarrif for Outgoing Transport'!$A$40:$G$49,C230-49998,TRUE)</f>
        <v>0.37</v>
      </c>
      <c r="M230" s="4">
        <f t="shared" si="7"/>
        <v>72.150000000000006</v>
      </c>
      <c r="N230" s="81">
        <f>VLOOKUP(C230,'Transport Time'!$A$3:$C$7,3,0)</f>
        <v>1</v>
      </c>
      <c r="O230" s="81">
        <f>VLOOKUP(C230,'Transport Time'!$K$3:$M$12,3,0)</f>
        <v>2</v>
      </c>
      <c r="P230" s="81">
        <f>VLOOKUP(C230,'Data for CO2 Calculation'!$A$3:$C$7,3,0)</f>
        <v>407</v>
      </c>
      <c r="Q230" s="83">
        <f>I230*P230*'Data for CO2 Calculation'!$B$17</f>
        <v>4325.3925000000008</v>
      </c>
      <c r="R230" s="2">
        <f>VLOOKUP(C230,'Data for CO2 Calculation'!$K$3:$M$12,3,1)</f>
        <v>1048</v>
      </c>
      <c r="S230" s="3">
        <f>R230*I230*'Data for CO2 Calculation'!$B$17</f>
        <v>11137.62</v>
      </c>
    </row>
    <row r="231" spans="1:19" x14ac:dyDescent="0.2">
      <c r="A231" s="2" t="s">
        <v>247</v>
      </c>
      <c r="B231" s="13">
        <v>39485</v>
      </c>
      <c r="C231" s="2">
        <v>50003</v>
      </c>
      <c r="D231" s="2">
        <v>9</v>
      </c>
      <c r="E231" s="2">
        <v>10</v>
      </c>
      <c r="F231" s="2">
        <v>15</v>
      </c>
      <c r="G231" s="2">
        <v>11</v>
      </c>
      <c r="H231" s="2">
        <v>9</v>
      </c>
      <c r="I231" s="84">
        <f>(D231*'General Data'!$B$4)+(E231*'General Data'!$C$4)+(F231*'General Data'!$D$4)+(G231*'General Data'!$E$4)+(H231*'General Data'!$F$4)</f>
        <v>197.3</v>
      </c>
      <c r="J231" s="5">
        <f>VLOOKUP(I231,'Tarrif for Outgoing Transport'!$A$6:$G$15,Bremen!C231-49998,1)</f>
        <v>0.26</v>
      </c>
      <c r="K231" s="80">
        <f t="shared" si="6"/>
        <v>51.298000000000002</v>
      </c>
      <c r="L231" s="83">
        <f>VLOOKUP(I231,'Tarrif for Outgoing Transport'!$A$40:$G$49,C231-49998,TRUE)</f>
        <v>0.37</v>
      </c>
      <c r="M231" s="4">
        <f t="shared" si="7"/>
        <v>73.001000000000005</v>
      </c>
      <c r="N231" s="81">
        <f>VLOOKUP(C231,'Transport Time'!$A$3:$C$7,3,0)</f>
        <v>1</v>
      </c>
      <c r="O231" s="81">
        <f>VLOOKUP(C231,'Transport Time'!$K$3:$M$12,3,0)</f>
        <v>2</v>
      </c>
      <c r="P231" s="81">
        <f>VLOOKUP(C231,'Data for CO2 Calculation'!$A$3:$C$7,3,0)</f>
        <v>407</v>
      </c>
      <c r="Q231" s="83">
        <f>I231*P231*'Data for CO2 Calculation'!$B$17</f>
        <v>4376.4099500000002</v>
      </c>
      <c r="R231" s="2">
        <f>VLOOKUP(C231,'Data for CO2 Calculation'!$K$3:$M$12,3,1)</f>
        <v>1048</v>
      </c>
      <c r="S231" s="3">
        <f>R231*I231*'Data for CO2 Calculation'!$B$17</f>
        <v>11268.986800000001</v>
      </c>
    </row>
    <row r="232" spans="1:19" x14ac:dyDescent="0.2">
      <c r="A232" s="2" t="s">
        <v>248</v>
      </c>
      <c r="B232" s="13">
        <v>39487</v>
      </c>
      <c r="C232" s="2">
        <v>50003</v>
      </c>
      <c r="D232" s="2">
        <v>8</v>
      </c>
      <c r="E232" s="2">
        <v>10</v>
      </c>
      <c r="F232" s="2">
        <v>15</v>
      </c>
      <c r="G232" s="2">
        <v>11</v>
      </c>
      <c r="H232" s="2">
        <v>9</v>
      </c>
      <c r="I232" s="84">
        <f>(D232*'General Data'!$B$4)+(E232*'General Data'!$C$4)+(F232*'General Data'!$D$4)+(G232*'General Data'!$E$4)+(H232*'General Data'!$F$4)</f>
        <v>195.00000000000003</v>
      </c>
      <c r="J232" s="5">
        <f>VLOOKUP(I232,'Tarrif for Outgoing Transport'!$A$6:$G$15,Bremen!C232-49998,1)</f>
        <v>0.26</v>
      </c>
      <c r="K232" s="80">
        <f t="shared" si="6"/>
        <v>50.70000000000001</v>
      </c>
      <c r="L232" s="83">
        <f>VLOOKUP(I232,'Tarrif for Outgoing Transport'!$A$40:$G$49,C232-49998,TRUE)</f>
        <v>0.37</v>
      </c>
      <c r="M232" s="4">
        <f t="shared" si="7"/>
        <v>72.150000000000006</v>
      </c>
      <c r="N232" s="81">
        <f>VLOOKUP(C232,'Transport Time'!$A$3:$C$7,3,0)</f>
        <v>1</v>
      </c>
      <c r="O232" s="81">
        <f>VLOOKUP(C232,'Transport Time'!$K$3:$M$12,3,0)</f>
        <v>2</v>
      </c>
      <c r="P232" s="81">
        <f>VLOOKUP(C232,'Data for CO2 Calculation'!$A$3:$C$7,3,0)</f>
        <v>407</v>
      </c>
      <c r="Q232" s="83">
        <f>I232*P232*'Data for CO2 Calculation'!$B$17</f>
        <v>4325.3925000000008</v>
      </c>
      <c r="R232" s="2">
        <f>VLOOKUP(C232,'Data for CO2 Calculation'!$K$3:$M$12,3,1)</f>
        <v>1048</v>
      </c>
      <c r="S232" s="3">
        <f>R232*I232*'Data for CO2 Calculation'!$B$17</f>
        <v>11137.62</v>
      </c>
    </row>
    <row r="233" spans="1:19" x14ac:dyDescent="0.2">
      <c r="A233" s="2" t="s">
        <v>249</v>
      </c>
      <c r="B233" s="13">
        <v>39497</v>
      </c>
      <c r="C233" s="2">
        <v>50003</v>
      </c>
      <c r="D233" s="2">
        <v>8</v>
      </c>
      <c r="E233" s="2">
        <v>10</v>
      </c>
      <c r="F233" s="2">
        <v>15</v>
      </c>
      <c r="G233" s="2">
        <v>11</v>
      </c>
      <c r="H233" s="2">
        <v>9</v>
      </c>
      <c r="I233" s="84">
        <f>(D233*'General Data'!$B$4)+(E233*'General Data'!$C$4)+(F233*'General Data'!$D$4)+(G233*'General Data'!$E$4)+(H233*'General Data'!$F$4)</f>
        <v>195.00000000000003</v>
      </c>
      <c r="J233" s="5">
        <f>VLOOKUP(I233,'Tarrif for Outgoing Transport'!$A$6:$G$15,Bremen!C233-49998,1)</f>
        <v>0.26</v>
      </c>
      <c r="K233" s="80">
        <f t="shared" si="6"/>
        <v>50.70000000000001</v>
      </c>
      <c r="L233" s="83">
        <f>VLOOKUP(I233,'Tarrif for Outgoing Transport'!$A$40:$G$49,C233-49998,TRUE)</f>
        <v>0.37</v>
      </c>
      <c r="M233" s="4">
        <f t="shared" si="7"/>
        <v>72.150000000000006</v>
      </c>
      <c r="N233" s="81">
        <f>VLOOKUP(C233,'Transport Time'!$A$3:$C$7,3,0)</f>
        <v>1</v>
      </c>
      <c r="O233" s="81">
        <f>VLOOKUP(C233,'Transport Time'!$K$3:$M$12,3,0)</f>
        <v>2</v>
      </c>
      <c r="P233" s="81">
        <f>VLOOKUP(C233,'Data for CO2 Calculation'!$A$3:$C$7,3,0)</f>
        <v>407</v>
      </c>
      <c r="Q233" s="83">
        <f>I233*P233*'Data for CO2 Calculation'!$B$17</f>
        <v>4325.3925000000008</v>
      </c>
      <c r="R233" s="2">
        <f>VLOOKUP(C233,'Data for CO2 Calculation'!$K$3:$M$12,3,1)</f>
        <v>1048</v>
      </c>
      <c r="S233" s="3">
        <f>R233*I233*'Data for CO2 Calculation'!$B$17</f>
        <v>11137.62</v>
      </c>
    </row>
    <row r="234" spans="1:19" x14ac:dyDescent="0.2">
      <c r="A234" s="2" t="s">
        <v>250</v>
      </c>
      <c r="B234" s="13">
        <v>39497</v>
      </c>
      <c r="C234" s="2">
        <v>50003</v>
      </c>
      <c r="D234" s="2">
        <v>4</v>
      </c>
      <c r="E234" s="2">
        <v>10</v>
      </c>
      <c r="F234" s="2">
        <v>15</v>
      </c>
      <c r="G234" s="2">
        <v>11</v>
      </c>
      <c r="H234" s="2">
        <v>9</v>
      </c>
      <c r="I234" s="84">
        <f>(D234*'General Data'!$B$4)+(E234*'General Data'!$C$4)+(F234*'General Data'!$D$4)+(G234*'General Data'!$E$4)+(H234*'General Data'!$F$4)</f>
        <v>185.8</v>
      </c>
      <c r="J234" s="5">
        <f>VLOOKUP(I234,'Tarrif for Outgoing Transport'!$A$6:$G$15,Bremen!C234-49998,1)</f>
        <v>0.26</v>
      </c>
      <c r="K234" s="80">
        <f t="shared" si="6"/>
        <v>48.308000000000007</v>
      </c>
      <c r="L234" s="83">
        <f>VLOOKUP(I234,'Tarrif for Outgoing Transport'!$A$40:$G$49,C234-49998,TRUE)</f>
        <v>0.37</v>
      </c>
      <c r="M234" s="4">
        <f t="shared" si="7"/>
        <v>68.746000000000009</v>
      </c>
      <c r="N234" s="81">
        <f>VLOOKUP(C234,'Transport Time'!$A$3:$C$7,3,0)</f>
        <v>1</v>
      </c>
      <c r="O234" s="81">
        <f>VLOOKUP(C234,'Transport Time'!$K$3:$M$12,3,0)</f>
        <v>2</v>
      </c>
      <c r="P234" s="81">
        <f>VLOOKUP(C234,'Data for CO2 Calculation'!$A$3:$C$7,3,0)</f>
        <v>407</v>
      </c>
      <c r="Q234" s="83">
        <f>I234*P234*'Data for CO2 Calculation'!$B$17</f>
        <v>4121.3227000000006</v>
      </c>
      <c r="R234" s="2">
        <f>VLOOKUP(C234,'Data for CO2 Calculation'!$K$3:$M$12,3,1)</f>
        <v>1048</v>
      </c>
      <c r="S234" s="3">
        <f>R234*I234*'Data for CO2 Calculation'!$B$17</f>
        <v>10612.152800000002</v>
      </c>
    </row>
    <row r="235" spans="1:19" x14ac:dyDescent="0.2">
      <c r="A235" s="2" t="s">
        <v>251</v>
      </c>
      <c r="B235" s="13">
        <v>39497</v>
      </c>
      <c r="C235" s="2">
        <v>50003</v>
      </c>
      <c r="D235" s="2">
        <v>8</v>
      </c>
      <c r="E235" s="2">
        <v>10</v>
      </c>
      <c r="F235" s="2">
        <v>15</v>
      </c>
      <c r="G235" s="2">
        <v>11</v>
      </c>
      <c r="H235" s="2">
        <v>9</v>
      </c>
      <c r="I235" s="84">
        <f>(D235*'General Data'!$B$4)+(E235*'General Data'!$C$4)+(F235*'General Data'!$D$4)+(G235*'General Data'!$E$4)+(H235*'General Data'!$F$4)</f>
        <v>195.00000000000003</v>
      </c>
      <c r="J235" s="5">
        <f>VLOOKUP(I235,'Tarrif for Outgoing Transport'!$A$6:$G$15,Bremen!C235-49998,1)</f>
        <v>0.26</v>
      </c>
      <c r="K235" s="80">
        <f t="shared" si="6"/>
        <v>50.70000000000001</v>
      </c>
      <c r="L235" s="83">
        <f>VLOOKUP(I235,'Tarrif for Outgoing Transport'!$A$40:$G$49,C235-49998,TRUE)</f>
        <v>0.37</v>
      </c>
      <c r="M235" s="4">
        <f t="shared" si="7"/>
        <v>72.150000000000006</v>
      </c>
      <c r="N235" s="81">
        <f>VLOOKUP(C235,'Transport Time'!$A$3:$C$7,3,0)</f>
        <v>1</v>
      </c>
      <c r="O235" s="81">
        <f>VLOOKUP(C235,'Transport Time'!$K$3:$M$12,3,0)</f>
        <v>2</v>
      </c>
      <c r="P235" s="81">
        <f>VLOOKUP(C235,'Data for CO2 Calculation'!$A$3:$C$7,3,0)</f>
        <v>407</v>
      </c>
      <c r="Q235" s="83">
        <f>I235*P235*'Data for CO2 Calculation'!$B$17</f>
        <v>4325.3925000000008</v>
      </c>
      <c r="R235" s="2">
        <f>VLOOKUP(C235,'Data for CO2 Calculation'!$K$3:$M$12,3,1)</f>
        <v>1048</v>
      </c>
      <c r="S235" s="3">
        <f>R235*I235*'Data for CO2 Calculation'!$B$17</f>
        <v>11137.62</v>
      </c>
    </row>
    <row r="236" spans="1:19" x14ac:dyDescent="0.2">
      <c r="A236" s="2" t="s">
        <v>252</v>
      </c>
      <c r="B236" s="13">
        <v>39499</v>
      </c>
      <c r="C236" s="2">
        <v>50003</v>
      </c>
      <c r="D236" s="2">
        <v>5</v>
      </c>
      <c r="E236" s="2">
        <v>10</v>
      </c>
      <c r="F236" s="2">
        <v>15</v>
      </c>
      <c r="G236" s="2">
        <v>11</v>
      </c>
      <c r="H236" s="2">
        <v>9</v>
      </c>
      <c r="I236" s="84">
        <f>(D236*'General Data'!$B$4)+(E236*'General Data'!$C$4)+(F236*'General Data'!$D$4)+(G236*'General Data'!$E$4)+(H236*'General Data'!$F$4)</f>
        <v>188.1</v>
      </c>
      <c r="J236" s="5">
        <f>VLOOKUP(I236,'Tarrif for Outgoing Transport'!$A$6:$G$15,Bremen!C236-49998,1)</f>
        <v>0.26</v>
      </c>
      <c r="K236" s="80">
        <f t="shared" si="6"/>
        <v>48.905999999999999</v>
      </c>
      <c r="L236" s="83">
        <f>VLOOKUP(I236,'Tarrif for Outgoing Transport'!$A$40:$G$49,C236-49998,TRUE)</f>
        <v>0.37</v>
      </c>
      <c r="M236" s="4">
        <f t="shared" si="7"/>
        <v>69.596999999999994</v>
      </c>
      <c r="N236" s="81">
        <f>VLOOKUP(C236,'Transport Time'!$A$3:$C$7,3,0)</f>
        <v>1</v>
      </c>
      <c r="O236" s="81">
        <f>VLOOKUP(C236,'Transport Time'!$K$3:$M$12,3,0)</f>
        <v>2</v>
      </c>
      <c r="P236" s="81">
        <f>VLOOKUP(C236,'Data for CO2 Calculation'!$A$3:$C$7,3,0)</f>
        <v>407</v>
      </c>
      <c r="Q236" s="83">
        <f>I236*P236*'Data for CO2 Calculation'!$B$17</f>
        <v>4172.34015</v>
      </c>
      <c r="R236" s="2">
        <f>VLOOKUP(C236,'Data for CO2 Calculation'!$K$3:$M$12,3,1)</f>
        <v>1048</v>
      </c>
      <c r="S236" s="3">
        <f>R236*I236*'Data for CO2 Calculation'!$B$17</f>
        <v>10743.5196</v>
      </c>
    </row>
    <row r="237" spans="1:19" x14ac:dyDescent="0.2">
      <c r="A237" s="2" t="s">
        <v>253</v>
      </c>
      <c r="B237" s="13">
        <v>39502</v>
      </c>
      <c r="C237" s="2">
        <v>50003</v>
      </c>
      <c r="D237" s="2">
        <v>7</v>
      </c>
      <c r="E237" s="2">
        <v>10</v>
      </c>
      <c r="F237" s="2">
        <v>15</v>
      </c>
      <c r="G237" s="2">
        <v>11</v>
      </c>
      <c r="H237" s="2">
        <v>9</v>
      </c>
      <c r="I237" s="84">
        <f>(D237*'General Data'!$B$4)+(E237*'General Data'!$C$4)+(F237*'General Data'!$D$4)+(G237*'General Data'!$E$4)+(H237*'General Data'!$F$4)</f>
        <v>192.70000000000002</v>
      </c>
      <c r="J237" s="5">
        <f>VLOOKUP(I237,'Tarrif for Outgoing Transport'!$A$6:$G$15,Bremen!C237-49998,1)</f>
        <v>0.26</v>
      </c>
      <c r="K237" s="80">
        <f t="shared" si="6"/>
        <v>50.102000000000004</v>
      </c>
      <c r="L237" s="83">
        <f>VLOOKUP(I237,'Tarrif for Outgoing Transport'!$A$40:$G$49,C237-49998,TRUE)</f>
        <v>0.37</v>
      </c>
      <c r="M237" s="4">
        <f t="shared" si="7"/>
        <v>71.299000000000007</v>
      </c>
      <c r="N237" s="81">
        <f>VLOOKUP(C237,'Transport Time'!$A$3:$C$7,3,0)</f>
        <v>1</v>
      </c>
      <c r="O237" s="81">
        <f>VLOOKUP(C237,'Transport Time'!$K$3:$M$12,3,0)</f>
        <v>2</v>
      </c>
      <c r="P237" s="81">
        <f>VLOOKUP(C237,'Data for CO2 Calculation'!$A$3:$C$7,3,0)</f>
        <v>407</v>
      </c>
      <c r="Q237" s="83">
        <f>I237*P237*'Data for CO2 Calculation'!$B$17</f>
        <v>4274.3750500000006</v>
      </c>
      <c r="R237" s="2">
        <f>VLOOKUP(C237,'Data for CO2 Calculation'!$K$3:$M$12,3,1)</f>
        <v>1048</v>
      </c>
      <c r="S237" s="3">
        <f>R237*I237*'Data for CO2 Calculation'!$B$17</f>
        <v>11006.253200000001</v>
      </c>
    </row>
    <row r="238" spans="1:19" x14ac:dyDescent="0.2">
      <c r="A238" s="2" t="s">
        <v>254</v>
      </c>
      <c r="B238" s="13">
        <v>39512</v>
      </c>
      <c r="C238" s="2">
        <v>50003</v>
      </c>
      <c r="D238" s="2">
        <v>3</v>
      </c>
      <c r="E238" s="2">
        <v>3</v>
      </c>
      <c r="F238" s="2">
        <v>15</v>
      </c>
      <c r="G238" s="2">
        <v>11</v>
      </c>
      <c r="H238" s="2">
        <v>9</v>
      </c>
      <c r="I238" s="84">
        <f>(D238*'General Data'!$B$4)+(E238*'General Data'!$C$4)+(F238*'General Data'!$D$4)+(G238*'General Data'!$E$4)+(H238*'General Data'!$F$4)</f>
        <v>153.4</v>
      </c>
      <c r="J238" s="5">
        <f>VLOOKUP(I238,'Tarrif for Outgoing Transport'!$A$6:$G$15,Bremen!C238-49998,1)</f>
        <v>0.26</v>
      </c>
      <c r="K238" s="80">
        <f t="shared" si="6"/>
        <v>39.884</v>
      </c>
      <c r="L238" s="83">
        <f>VLOOKUP(I238,'Tarrif for Outgoing Transport'!$A$40:$G$49,C238-49998,TRUE)</f>
        <v>0.37</v>
      </c>
      <c r="M238" s="4">
        <f t="shared" si="7"/>
        <v>56.758000000000003</v>
      </c>
      <c r="N238" s="81">
        <f>VLOOKUP(C238,'Transport Time'!$A$3:$C$7,3,0)</f>
        <v>1</v>
      </c>
      <c r="O238" s="81">
        <f>VLOOKUP(C238,'Transport Time'!$K$3:$M$12,3,0)</f>
        <v>2</v>
      </c>
      <c r="P238" s="81">
        <f>VLOOKUP(C238,'Data for CO2 Calculation'!$A$3:$C$7,3,0)</f>
        <v>407</v>
      </c>
      <c r="Q238" s="83">
        <f>I238*P238*'Data for CO2 Calculation'!$B$17</f>
        <v>3402.6421</v>
      </c>
      <c r="R238" s="2">
        <f>VLOOKUP(C238,'Data for CO2 Calculation'!$K$3:$M$12,3,1)</f>
        <v>1048</v>
      </c>
      <c r="S238" s="3">
        <f>R238*I238*'Data for CO2 Calculation'!$B$17</f>
        <v>8761.5944</v>
      </c>
    </row>
    <row r="239" spans="1:19" x14ac:dyDescent="0.2">
      <c r="A239" s="2" t="s">
        <v>255</v>
      </c>
      <c r="B239" s="13">
        <v>39513</v>
      </c>
      <c r="C239" s="2">
        <v>50003</v>
      </c>
      <c r="D239" s="2">
        <v>8</v>
      </c>
      <c r="E239" s="2">
        <v>10</v>
      </c>
      <c r="F239" s="2">
        <v>19</v>
      </c>
      <c r="G239" s="2">
        <v>10</v>
      </c>
      <c r="H239" s="2">
        <v>9</v>
      </c>
      <c r="I239" s="84">
        <f>(D239*'General Data'!$B$4)+(E239*'General Data'!$C$4)+(F239*'General Data'!$D$4)+(G239*'General Data'!$E$4)+(H239*'General Data'!$F$4)</f>
        <v>207</v>
      </c>
      <c r="J239" s="5">
        <f>VLOOKUP(I239,'Tarrif for Outgoing Transport'!$A$6:$G$15,Bremen!C239-49998,1)</f>
        <v>0.26</v>
      </c>
      <c r="K239" s="80">
        <f t="shared" si="6"/>
        <v>53.82</v>
      </c>
      <c r="L239" s="83">
        <f>VLOOKUP(I239,'Tarrif for Outgoing Transport'!$A$40:$G$49,C239-49998,TRUE)</f>
        <v>0.37</v>
      </c>
      <c r="M239" s="4">
        <f t="shared" si="7"/>
        <v>76.59</v>
      </c>
      <c r="N239" s="81">
        <f>VLOOKUP(C239,'Transport Time'!$A$3:$C$7,3,0)</f>
        <v>1</v>
      </c>
      <c r="O239" s="81">
        <f>VLOOKUP(C239,'Transport Time'!$K$3:$M$12,3,0)</f>
        <v>2</v>
      </c>
      <c r="P239" s="81">
        <f>VLOOKUP(C239,'Data for CO2 Calculation'!$A$3:$C$7,3,0)</f>
        <v>407</v>
      </c>
      <c r="Q239" s="83">
        <f>I239*P239*'Data for CO2 Calculation'!$B$17</f>
        <v>4591.5704999999998</v>
      </c>
      <c r="R239" s="2">
        <f>VLOOKUP(C239,'Data for CO2 Calculation'!$K$3:$M$12,3,1)</f>
        <v>1048</v>
      </c>
      <c r="S239" s="3">
        <f>R239*I239*'Data for CO2 Calculation'!$B$17</f>
        <v>11823.012000000001</v>
      </c>
    </row>
    <row r="240" spans="1:19" x14ac:dyDescent="0.2">
      <c r="A240" s="2" t="s">
        <v>256</v>
      </c>
      <c r="B240" s="13">
        <v>39514</v>
      </c>
      <c r="C240" s="2">
        <v>50003</v>
      </c>
      <c r="D240" s="2">
        <v>10</v>
      </c>
      <c r="E240" s="2">
        <v>15</v>
      </c>
      <c r="F240" s="2">
        <v>15</v>
      </c>
      <c r="G240" s="2">
        <v>11</v>
      </c>
      <c r="H240" s="2">
        <v>9</v>
      </c>
      <c r="I240" s="84">
        <f>(D240*'General Data'!$B$4)+(E240*'General Data'!$C$4)+(F240*'General Data'!$D$4)+(G240*'General Data'!$E$4)+(H240*'General Data'!$F$4)</f>
        <v>221.1</v>
      </c>
      <c r="J240" s="5">
        <f>VLOOKUP(I240,'Tarrif for Outgoing Transport'!$A$6:$G$15,Bremen!C240-49998,1)</f>
        <v>0.26</v>
      </c>
      <c r="K240" s="80">
        <f t="shared" si="6"/>
        <v>57.485999999999997</v>
      </c>
      <c r="L240" s="83">
        <f>VLOOKUP(I240,'Tarrif for Outgoing Transport'!$A$40:$G$49,C240-49998,TRUE)</f>
        <v>0.37</v>
      </c>
      <c r="M240" s="4">
        <f t="shared" si="7"/>
        <v>81.807000000000002</v>
      </c>
      <c r="N240" s="81">
        <f>VLOOKUP(C240,'Transport Time'!$A$3:$C$7,3,0)</f>
        <v>1</v>
      </c>
      <c r="O240" s="81">
        <f>VLOOKUP(C240,'Transport Time'!$K$3:$M$12,3,0)</f>
        <v>2</v>
      </c>
      <c r="P240" s="81">
        <f>VLOOKUP(C240,'Data for CO2 Calculation'!$A$3:$C$7,3,0)</f>
        <v>407</v>
      </c>
      <c r="Q240" s="83">
        <f>I240*P240*'Data for CO2 Calculation'!$B$17</f>
        <v>4904.3296499999997</v>
      </c>
      <c r="R240" s="2">
        <f>VLOOKUP(C240,'Data for CO2 Calculation'!$K$3:$M$12,3,1)</f>
        <v>1048</v>
      </c>
      <c r="S240" s="3">
        <f>R240*I240*'Data for CO2 Calculation'!$B$17</f>
        <v>12628.347599999999</v>
      </c>
    </row>
    <row r="241" spans="1:19" x14ac:dyDescent="0.2">
      <c r="A241" s="2" t="s">
        <v>257</v>
      </c>
      <c r="B241" s="13">
        <v>39517</v>
      </c>
      <c r="C241" s="2">
        <v>50003</v>
      </c>
      <c r="D241" s="2">
        <v>8</v>
      </c>
      <c r="E241" s="2">
        <v>10</v>
      </c>
      <c r="F241" s="2">
        <v>15</v>
      </c>
      <c r="G241" s="2">
        <v>11</v>
      </c>
      <c r="H241" s="2">
        <v>9</v>
      </c>
      <c r="I241" s="84">
        <f>(D241*'General Data'!$B$4)+(E241*'General Data'!$C$4)+(F241*'General Data'!$D$4)+(G241*'General Data'!$E$4)+(H241*'General Data'!$F$4)</f>
        <v>195.00000000000003</v>
      </c>
      <c r="J241" s="5">
        <f>VLOOKUP(I241,'Tarrif for Outgoing Transport'!$A$6:$G$15,Bremen!C241-49998,1)</f>
        <v>0.26</v>
      </c>
      <c r="K241" s="80">
        <f t="shared" si="6"/>
        <v>50.70000000000001</v>
      </c>
      <c r="L241" s="83">
        <f>VLOOKUP(I241,'Tarrif for Outgoing Transport'!$A$40:$G$49,C241-49998,TRUE)</f>
        <v>0.37</v>
      </c>
      <c r="M241" s="4">
        <f t="shared" si="7"/>
        <v>72.150000000000006</v>
      </c>
      <c r="N241" s="81">
        <f>VLOOKUP(C241,'Transport Time'!$A$3:$C$7,3,0)</f>
        <v>1</v>
      </c>
      <c r="O241" s="81">
        <f>VLOOKUP(C241,'Transport Time'!$K$3:$M$12,3,0)</f>
        <v>2</v>
      </c>
      <c r="P241" s="81">
        <f>VLOOKUP(C241,'Data for CO2 Calculation'!$A$3:$C$7,3,0)</f>
        <v>407</v>
      </c>
      <c r="Q241" s="83">
        <f>I241*P241*'Data for CO2 Calculation'!$B$17</f>
        <v>4325.3925000000008</v>
      </c>
      <c r="R241" s="2">
        <f>VLOOKUP(C241,'Data for CO2 Calculation'!$K$3:$M$12,3,1)</f>
        <v>1048</v>
      </c>
      <c r="S241" s="3">
        <f>R241*I241*'Data for CO2 Calculation'!$B$17</f>
        <v>11137.62</v>
      </c>
    </row>
    <row r="242" spans="1:19" x14ac:dyDescent="0.2">
      <c r="A242" s="2" t="s">
        <v>258</v>
      </c>
      <c r="B242" s="13">
        <v>39522</v>
      </c>
      <c r="C242" s="2">
        <v>50003</v>
      </c>
      <c r="D242" s="2">
        <v>9</v>
      </c>
      <c r="E242" s="2">
        <v>8</v>
      </c>
      <c r="F242" s="2">
        <v>0</v>
      </c>
      <c r="G242" s="2">
        <v>11</v>
      </c>
      <c r="H242" s="2">
        <v>9</v>
      </c>
      <c r="I242" s="84">
        <f>(D242*'General Data'!$B$4)+(E242*'General Data'!$C$4)+(F242*'General Data'!$D$4)+(G242*'General Data'!$E$4)+(H242*'General Data'!$F$4)</f>
        <v>131.69999999999999</v>
      </c>
      <c r="J242" s="5">
        <f>VLOOKUP(I242,'Tarrif for Outgoing Transport'!$A$6:$G$15,Bremen!C242-49998,1)</f>
        <v>0.26</v>
      </c>
      <c r="K242" s="80">
        <f t="shared" si="6"/>
        <v>34.241999999999997</v>
      </c>
      <c r="L242" s="83">
        <f>VLOOKUP(I242,'Tarrif for Outgoing Transport'!$A$40:$G$49,C242-49998,TRUE)</f>
        <v>0.37</v>
      </c>
      <c r="M242" s="4">
        <f t="shared" si="7"/>
        <v>48.728999999999992</v>
      </c>
      <c r="N242" s="81">
        <f>VLOOKUP(C242,'Transport Time'!$A$3:$C$7,3,0)</f>
        <v>1</v>
      </c>
      <c r="O242" s="81">
        <f>VLOOKUP(C242,'Transport Time'!$K$3:$M$12,3,0)</f>
        <v>2</v>
      </c>
      <c r="P242" s="81">
        <f>VLOOKUP(C242,'Data for CO2 Calculation'!$A$3:$C$7,3,0)</f>
        <v>407</v>
      </c>
      <c r="Q242" s="83">
        <f>I242*P242*'Data for CO2 Calculation'!$B$17</f>
        <v>2921.3035499999996</v>
      </c>
      <c r="R242" s="2">
        <f>VLOOKUP(C242,'Data for CO2 Calculation'!$K$3:$M$12,3,1)</f>
        <v>1048</v>
      </c>
      <c r="S242" s="3">
        <f>R242*I242*'Data for CO2 Calculation'!$B$17</f>
        <v>7522.1771999999983</v>
      </c>
    </row>
    <row r="243" spans="1:19" x14ac:dyDescent="0.2">
      <c r="A243" s="2" t="s">
        <v>259</v>
      </c>
      <c r="B243" s="13">
        <v>39525</v>
      </c>
      <c r="C243" s="2">
        <v>50003</v>
      </c>
      <c r="D243" s="2">
        <v>9</v>
      </c>
      <c r="E243" s="2">
        <v>11</v>
      </c>
      <c r="F243" s="2">
        <v>10</v>
      </c>
      <c r="G243" s="2">
        <v>15</v>
      </c>
      <c r="H243" s="2">
        <v>9</v>
      </c>
      <c r="I243" s="84">
        <f>(D243*'General Data'!$B$4)+(E243*'General Data'!$C$4)+(F243*'General Data'!$D$4)+(G243*'General Data'!$E$4)+(H243*'General Data'!$F$4)</f>
        <v>195.4</v>
      </c>
      <c r="J243" s="5">
        <f>VLOOKUP(I243,'Tarrif for Outgoing Transport'!$A$6:$G$15,Bremen!C243-49998,1)</f>
        <v>0.26</v>
      </c>
      <c r="K243" s="80">
        <f t="shared" si="6"/>
        <v>50.804000000000002</v>
      </c>
      <c r="L243" s="83">
        <f>VLOOKUP(I243,'Tarrif for Outgoing Transport'!$A$40:$G$49,C243-49998,TRUE)</f>
        <v>0.37</v>
      </c>
      <c r="M243" s="4">
        <f t="shared" si="7"/>
        <v>72.298000000000002</v>
      </c>
      <c r="N243" s="81">
        <f>VLOOKUP(C243,'Transport Time'!$A$3:$C$7,3,0)</f>
        <v>1</v>
      </c>
      <c r="O243" s="81">
        <f>VLOOKUP(C243,'Transport Time'!$K$3:$M$12,3,0)</f>
        <v>2</v>
      </c>
      <c r="P243" s="81">
        <f>VLOOKUP(C243,'Data for CO2 Calculation'!$A$3:$C$7,3,0)</f>
        <v>407</v>
      </c>
      <c r="Q243" s="83">
        <f>I243*P243*'Data for CO2 Calculation'!$B$17</f>
        <v>4334.2651000000005</v>
      </c>
      <c r="R243" s="2">
        <f>VLOOKUP(C243,'Data for CO2 Calculation'!$K$3:$M$12,3,1)</f>
        <v>1048</v>
      </c>
      <c r="S243" s="3">
        <f>R243*I243*'Data for CO2 Calculation'!$B$17</f>
        <v>11160.466400000001</v>
      </c>
    </row>
    <row r="244" spans="1:19" x14ac:dyDescent="0.2">
      <c r="A244" s="2" t="s">
        <v>260</v>
      </c>
      <c r="B244" s="13">
        <v>39526</v>
      </c>
      <c r="C244" s="2">
        <v>50003</v>
      </c>
      <c r="D244" s="2">
        <v>9</v>
      </c>
      <c r="E244" s="2">
        <v>21</v>
      </c>
      <c r="F244" s="2">
        <v>12</v>
      </c>
      <c r="G244" s="2">
        <v>6</v>
      </c>
      <c r="H244" s="2">
        <v>9</v>
      </c>
      <c r="I244" s="84">
        <f>(D244*'General Data'!$B$4)+(E244*'General Data'!$C$4)+(F244*'General Data'!$D$4)+(G244*'General Data'!$E$4)+(H244*'General Data'!$F$4)</f>
        <v>217.20000000000002</v>
      </c>
      <c r="J244" s="5">
        <f>VLOOKUP(I244,'Tarrif for Outgoing Transport'!$A$6:$G$15,Bremen!C244-49998,1)</f>
        <v>0.26</v>
      </c>
      <c r="K244" s="80">
        <f t="shared" si="6"/>
        <v>56.472000000000008</v>
      </c>
      <c r="L244" s="83">
        <f>VLOOKUP(I244,'Tarrif for Outgoing Transport'!$A$40:$G$49,C244-49998,TRUE)</f>
        <v>0.37</v>
      </c>
      <c r="M244" s="4">
        <f t="shared" si="7"/>
        <v>80.364000000000004</v>
      </c>
      <c r="N244" s="81">
        <f>VLOOKUP(C244,'Transport Time'!$A$3:$C$7,3,0)</f>
        <v>1</v>
      </c>
      <c r="O244" s="81">
        <f>VLOOKUP(C244,'Transport Time'!$K$3:$M$12,3,0)</f>
        <v>2</v>
      </c>
      <c r="P244" s="81">
        <f>VLOOKUP(C244,'Data for CO2 Calculation'!$A$3:$C$7,3,0)</f>
        <v>407</v>
      </c>
      <c r="Q244" s="83">
        <f>I244*P244*'Data for CO2 Calculation'!$B$17</f>
        <v>4817.8218000000006</v>
      </c>
      <c r="R244" s="2">
        <f>VLOOKUP(C244,'Data for CO2 Calculation'!$K$3:$M$12,3,1)</f>
        <v>1048</v>
      </c>
      <c r="S244" s="3">
        <f>R244*I244*'Data for CO2 Calculation'!$B$17</f>
        <v>12405.5952</v>
      </c>
    </row>
    <row r="245" spans="1:19" x14ac:dyDescent="0.2">
      <c r="A245" s="2" t="s">
        <v>261</v>
      </c>
      <c r="B245" s="13">
        <v>39531</v>
      </c>
      <c r="C245" s="2">
        <v>50003</v>
      </c>
      <c r="D245" s="2">
        <v>11</v>
      </c>
      <c r="E245" s="2">
        <v>16</v>
      </c>
      <c r="F245" s="2">
        <v>12</v>
      </c>
      <c r="G245" s="2">
        <v>9</v>
      </c>
      <c r="H245" s="2">
        <v>14</v>
      </c>
      <c r="I245" s="84">
        <f>(D245*'General Data'!$B$4)+(E245*'General Data'!$C$4)+(F245*'General Data'!$D$4)+(G245*'General Data'!$E$4)+(H245*'General Data'!$F$4)</f>
        <v>232.89999999999998</v>
      </c>
      <c r="J245" s="5">
        <f>VLOOKUP(I245,'Tarrif for Outgoing Transport'!$A$6:$G$15,Bremen!C245-49998,1)</f>
        <v>0.26</v>
      </c>
      <c r="K245" s="80">
        <f t="shared" si="6"/>
        <v>60.553999999999995</v>
      </c>
      <c r="L245" s="83">
        <f>VLOOKUP(I245,'Tarrif for Outgoing Transport'!$A$40:$G$49,C245-49998,TRUE)</f>
        <v>0.37</v>
      </c>
      <c r="M245" s="4">
        <f t="shared" si="7"/>
        <v>86.172999999999988</v>
      </c>
      <c r="N245" s="81">
        <f>VLOOKUP(C245,'Transport Time'!$A$3:$C$7,3,0)</f>
        <v>1</v>
      </c>
      <c r="O245" s="81">
        <f>VLOOKUP(C245,'Transport Time'!$K$3:$M$12,3,0)</f>
        <v>2</v>
      </c>
      <c r="P245" s="81">
        <f>VLOOKUP(C245,'Data for CO2 Calculation'!$A$3:$C$7,3,0)</f>
        <v>407</v>
      </c>
      <c r="Q245" s="83">
        <f>I245*P245*'Data for CO2 Calculation'!$B$17</f>
        <v>5166.0713499999993</v>
      </c>
      <c r="R245" s="2">
        <f>VLOOKUP(C245,'Data for CO2 Calculation'!$K$3:$M$12,3,1)</f>
        <v>1048</v>
      </c>
      <c r="S245" s="3">
        <f>R245*I245*'Data for CO2 Calculation'!$B$17</f>
        <v>13302.3164</v>
      </c>
    </row>
    <row r="246" spans="1:19" x14ac:dyDescent="0.2">
      <c r="A246" s="2" t="s">
        <v>262</v>
      </c>
      <c r="B246" s="13">
        <v>39540</v>
      </c>
      <c r="C246" s="2">
        <v>50003</v>
      </c>
      <c r="D246" s="2">
        <v>15</v>
      </c>
      <c r="E246" s="2">
        <v>8</v>
      </c>
      <c r="F246" s="2">
        <v>12</v>
      </c>
      <c r="G246" s="2">
        <v>11</v>
      </c>
      <c r="H246" s="2">
        <v>9</v>
      </c>
      <c r="I246" s="84">
        <f>(D246*'General Data'!$B$4)+(E246*'General Data'!$C$4)+(F246*'General Data'!$D$4)+(G246*'General Data'!$E$4)+(H246*'General Data'!$F$4)</f>
        <v>191.1</v>
      </c>
      <c r="J246" s="5">
        <f>VLOOKUP(I246,'Tarrif for Outgoing Transport'!$A$6:$G$15,Bremen!C246-49998,1)</f>
        <v>0.26</v>
      </c>
      <c r="K246" s="80">
        <f t="shared" si="6"/>
        <v>49.686</v>
      </c>
      <c r="L246" s="83">
        <f>VLOOKUP(I246,'Tarrif for Outgoing Transport'!$A$40:$G$49,C246-49998,TRUE)</f>
        <v>0.37</v>
      </c>
      <c r="M246" s="4">
        <f t="shared" si="7"/>
        <v>70.706999999999994</v>
      </c>
      <c r="N246" s="81">
        <f>VLOOKUP(C246,'Transport Time'!$A$3:$C$7,3,0)</f>
        <v>1</v>
      </c>
      <c r="O246" s="81">
        <f>VLOOKUP(C246,'Transport Time'!$K$3:$M$12,3,0)</f>
        <v>2</v>
      </c>
      <c r="P246" s="81">
        <f>VLOOKUP(C246,'Data for CO2 Calculation'!$A$3:$C$7,3,0)</f>
        <v>407</v>
      </c>
      <c r="Q246" s="83">
        <f>I246*P246*'Data for CO2 Calculation'!$B$17</f>
        <v>4238.88465</v>
      </c>
      <c r="R246" s="2">
        <f>VLOOKUP(C246,'Data for CO2 Calculation'!$K$3:$M$12,3,1)</f>
        <v>1048</v>
      </c>
      <c r="S246" s="3">
        <f>R246*I246*'Data for CO2 Calculation'!$B$17</f>
        <v>10914.8676</v>
      </c>
    </row>
    <row r="247" spans="1:19" x14ac:dyDescent="0.2">
      <c r="A247" s="2" t="s">
        <v>263</v>
      </c>
      <c r="B247" s="13">
        <v>39541</v>
      </c>
      <c r="C247" s="2">
        <v>50003</v>
      </c>
      <c r="D247" s="2">
        <v>9</v>
      </c>
      <c r="E247" s="2">
        <v>7</v>
      </c>
      <c r="F247" s="2">
        <v>12</v>
      </c>
      <c r="G247" s="2">
        <v>11</v>
      </c>
      <c r="H247" s="2">
        <v>15</v>
      </c>
      <c r="I247" s="84">
        <f>(D247*'General Data'!$B$4)+(E247*'General Data'!$C$4)+(F247*'General Data'!$D$4)+(G247*'General Data'!$E$4)+(H247*'General Data'!$F$4)</f>
        <v>200.6</v>
      </c>
      <c r="J247" s="5">
        <f>VLOOKUP(I247,'Tarrif for Outgoing Transport'!$A$6:$G$15,Bremen!C247-49998,1)</f>
        <v>0.26</v>
      </c>
      <c r="K247" s="80">
        <f t="shared" si="6"/>
        <v>52.155999999999999</v>
      </c>
      <c r="L247" s="83">
        <f>VLOOKUP(I247,'Tarrif for Outgoing Transport'!$A$40:$G$49,C247-49998,TRUE)</f>
        <v>0.37</v>
      </c>
      <c r="M247" s="4">
        <f t="shared" si="7"/>
        <v>74.221999999999994</v>
      </c>
      <c r="N247" s="81">
        <f>VLOOKUP(C247,'Transport Time'!$A$3:$C$7,3,0)</f>
        <v>1</v>
      </c>
      <c r="O247" s="81">
        <f>VLOOKUP(C247,'Transport Time'!$K$3:$M$12,3,0)</f>
        <v>2</v>
      </c>
      <c r="P247" s="81">
        <f>VLOOKUP(C247,'Data for CO2 Calculation'!$A$3:$C$7,3,0)</f>
        <v>407</v>
      </c>
      <c r="Q247" s="83">
        <f>I247*P247*'Data for CO2 Calculation'!$B$17</f>
        <v>4449.6089000000002</v>
      </c>
      <c r="R247" s="2">
        <f>VLOOKUP(C247,'Data for CO2 Calculation'!$K$3:$M$12,3,1)</f>
        <v>1048</v>
      </c>
      <c r="S247" s="3">
        <f>R247*I247*'Data for CO2 Calculation'!$B$17</f>
        <v>11457.469599999999</v>
      </c>
    </row>
    <row r="248" spans="1:19" x14ac:dyDescent="0.2">
      <c r="A248" s="2" t="s">
        <v>264</v>
      </c>
      <c r="B248" s="13">
        <v>39542</v>
      </c>
      <c r="C248" s="2">
        <v>50003</v>
      </c>
      <c r="D248" s="2">
        <v>9</v>
      </c>
      <c r="E248" s="2">
        <v>8</v>
      </c>
      <c r="F248" s="2">
        <v>12</v>
      </c>
      <c r="G248" s="2">
        <v>11</v>
      </c>
      <c r="H248" s="2">
        <v>11</v>
      </c>
      <c r="I248" s="84">
        <f>(D248*'General Data'!$B$4)+(E248*'General Data'!$C$4)+(F248*'General Data'!$D$4)+(G248*'General Data'!$E$4)+(H248*'General Data'!$F$4)</f>
        <v>186.49999999999997</v>
      </c>
      <c r="J248" s="5">
        <f>VLOOKUP(I248,'Tarrif for Outgoing Transport'!$A$6:$G$15,Bremen!C248-49998,1)</f>
        <v>0.26</v>
      </c>
      <c r="K248" s="80">
        <f t="shared" si="6"/>
        <v>48.489999999999995</v>
      </c>
      <c r="L248" s="83">
        <f>VLOOKUP(I248,'Tarrif for Outgoing Transport'!$A$40:$G$49,C248-49998,TRUE)</f>
        <v>0.37</v>
      </c>
      <c r="M248" s="4">
        <f t="shared" si="7"/>
        <v>69.004999999999995</v>
      </c>
      <c r="N248" s="81">
        <f>VLOOKUP(C248,'Transport Time'!$A$3:$C$7,3,0)</f>
        <v>1</v>
      </c>
      <c r="O248" s="81">
        <f>VLOOKUP(C248,'Transport Time'!$K$3:$M$12,3,0)</f>
        <v>2</v>
      </c>
      <c r="P248" s="81">
        <f>VLOOKUP(C248,'Data for CO2 Calculation'!$A$3:$C$7,3,0)</f>
        <v>407</v>
      </c>
      <c r="Q248" s="83">
        <f>I248*P248*'Data for CO2 Calculation'!$B$17</f>
        <v>4136.8497499999994</v>
      </c>
      <c r="R248" s="2">
        <f>VLOOKUP(C248,'Data for CO2 Calculation'!$K$3:$M$12,3,1)</f>
        <v>1048</v>
      </c>
      <c r="S248" s="3">
        <f>R248*I248*'Data for CO2 Calculation'!$B$17</f>
        <v>10652.133999999998</v>
      </c>
    </row>
    <row r="249" spans="1:19" x14ac:dyDescent="0.2">
      <c r="A249" s="2" t="s">
        <v>265</v>
      </c>
      <c r="B249" s="13">
        <v>39553</v>
      </c>
      <c r="C249" s="2">
        <v>50003</v>
      </c>
      <c r="D249" s="2">
        <v>9</v>
      </c>
      <c r="E249" s="2">
        <v>8</v>
      </c>
      <c r="F249" s="2">
        <v>12</v>
      </c>
      <c r="G249" s="2">
        <v>11</v>
      </c>
      <c r="H249" s="2">
        <v>21</v>
      </c>
      <c r="I249" s="84">
        <f>(D249*'General Data'!$B$4)+(E249*'General Data'!$C$4)+(F249*'General Data'!$D$4)+(G249*'General Data'!$E$4)+(H249*'General Data'!$F$4)</f>
        <v>232.49999999999997</v>
      </c>
      <c r="J249" s="5">
        <f>VLOOKUP(I249,'Tarrif for Outgoing Transport'!$A$6:$G$15,Bremen!C249-49998,1)</f>
        <v>0.26</v>
      </c>
      <c r="K249" s="80">
        <f t="shared" si="6"/>
        <v>60.449999999999996</v>
      </c>
      <c r="L249" s="83">
        <f>VLOOKUP(I249,'Tarrif for Outgoing Transport'!$A$40:$G$49,C249-49998,TRUE)</f>
        <v>0.37</v>
      </c>
      <c r="M249" s="4">
        <f t="shared" si="7"/>
        <v>86.024999999999991</v>
      </c>
      <c r="N249" s="81">
        <f>VLOOKUP(C249,'Transport Time'!$A$3:$C$7,3,0)</f>
        <v>1</v>
      </c>
      <c r="O249" s="81">
        <f>VLOOKUP(C249,'Transport Time'!$K$3:$M$12,3,0)</f>
        <v>2</v>
      </c>
      <c r="P249" s="81">
        <f>VLOOKUP(C249,'Data for CO2 Calculation'!$A$3:$C$7,3,0)</f>
        <v>407</v>
      </c>
      <c r="Q249" s="83">
        <f>I249*P249*'Data for CO2 Calculation'!$B$17</f>
        <v>5157.1987499999996</v>
      </c>
      <c r="R249" s="2">
        <f>VLOOKUP(C249,'Data for CO2 Calculation'!$K$3:$M$12,3,1)</f>
        <v>1048</v>
      </c>
      <c r="S249" s="3">
        <f>R249*I249*'Data for CO2 Calculation'!$B$17</f>
        <v>13279.469999999998</v>
      </c>
    </row>
    <row r="250" spans="1:19" x14ac:dyDescent="0.2">
      <c r="A250" s="2" t="s">
        <v>266</v>
      </c>
      <c r="B250" s="13">
        <v>39554</v>
      </c>
      <c r="C250" s="2">
        <v>50003</v>
      </c>
      <c r="D250" s="2">
        <v>15</v>
      </c>
      <c r="E250" s="2">
        <v>8</v>
      </c>
      <c r="F250" s="2">
        <v>0</v>
      </c>
      <c r="G250" s="2">
        <v>11</v>
      </c>
      <c r="H250" s="2">
        <v>9</v>
      </c>
      <c r="I250" s="84">
        <f>(D250*'General Data'!$B$4)+(E250*'General Data'!$C$4)+(F250*'General Data'!$D$4)+(G250*'General Data'!$E$4)+(H250*'General Data'!$F$4)</f>
        <v>145.5</v>
      </c>
      <c r="J250" s="5">
        <f>VLOOKUP(I250,'Tarrif for Outgoing Transport'!$A$6:$G$15,Bremen!C250-49998,1)</f>
        <v>0.26</v>
      </c>
      <c r="K250" s="80">
        <f t="shared" si="6"/>
        <v>37.83</v>
      </c>
      <c r="L250" s="83">
        <f>VLOOKUP(I250,'Tarrif for Outgoing Transport'!$A$40:$G$49,C250-49998,TRUE)</f>
        <v>0.37</v>
      </c>
      <c r="M250" s="4">
        <f t="shared" si="7"/>
        <v>53.835000000000001</v>
      </c>
      <c r="N250" s="81">
        <f>VLOOKUP(C250,'Transport Time'!$A$3:$C$7,3,0)</f>
        <v>1</v>
      </c>
      <c r="O250" s="81">
        <f>VLOOKUP(C250,'Transport Time'!$K$3:$M$12,3,0)</f>
        <v>2</v>
      </c>
      <c r="P250" s="81">
        <f>VLOOKUP(C250,'Data for CO2 Calculation'!$A$3:$C$7,3,0)</f>
        <v>407</v>
      </c>
      <c r="Q250" s="83">
        <f>I250*P250*'Data for CO2 Calculation'!$B$17</f>
        <v>3227.40825</v>
      </c>
      <c r="R250" s="2">
        <f>VLOOKUP(C250,'Data for CO2 Calculation'!$K$3:$M$12,3,1)</f>
        <v>1048</v>
      </c>
      <c r="S250" s="3">
        <f>R250*I250*'Data for CO2 Calculation'!$B$17</f>
        <v>8310.3780000000006</v>
      </c>
    </row>
    <row r="251" spans="1:19" x14ac:dyDescent="0.2">
      <c r="A251" s="2" t="s">
        <v>267</v>
      </c>
      <c r="B251" s="13">
        <v>39557</v>
      </c>
      <c r="C251" s="2">
        <v>50003</v>
      </c>
      <c r="D251" s="2">
        <v>9</v>
      </c>
      <c r="E251" s="2">
        <v>8</v>
      </c>
      <c r="F251" s="2">
        <v>12</v>
      </c>
      <c r="G251" s="2">
        <v>11</v>
      </c>
      <c r="H251" s="2">
        <v>9</v>
      </c>
      <c r="I251" s="84">
        <f>(D251*'General Data'!$B$4)+(E251*'General Data'!$C$4)+(F251*'General Data'!$D$4)+(G251*'General Data'!$E$4)+(H251*'General Data'!$F$4)</f>
        <v>177.29999999999998</v>
      </c>
      <c r="J251" s="5">
        <f>VLOOKUP(I251,'Tarrif for Outgoing Transport'!$A$6:$G$15,Bremen!C251-49998,1)</f>
        <v>0.26</v>
      </c>
      <c r="K251" s="80">
        <f t="shared" si="6"/>
        <v>46.097999999999999</v>
      </c>
      <c r="L251" s="83">
        <f>VLOOKUP(I251,'Tarrif for Outgoing Transport'!$A$40:$G$49,C251-49998,TRUE)</f>
        <v>0.37</v>
      </c>
      <c r="M251" s="4">
        <f t="shared" si="7"/>
        <v>65.600999999999999</v>
      </c>
      <c r="N251" s="81">
        <f>VLOOKUP(C251,'Transport Time'!$A$3:$C$7,3,0)</f>
        <v>1</v>
      </c>
      <c r="O251" s="81">
        <f>VLOOKUP(C251,'Transport Time'!$K$3:$M$12,3,0)</f>
        <v>2</v>
      </c>
      <c r="P251" s="81">
        <f>VLOOKUP(C251,'Data for CO2 Calculation'!$A$3:$C$7,3,0)</f>
        <v>407</v>
      </c>
      <c r="Q251" s="83">
        <f>I251*P251*'Data for CO2 Calculation'!$B$17</f>
        <v>3932.7799499999996</v>
      </c>
      <c r="R251" s="2">
        <f>VLOOKUP(C251,'Data for CO2 Calculation'!$K$3:$M$12,3,1)</f>
        <v>1048</v>
      </c>
      <c r="S251" s="3">
        <f>R251*I251*'Data for CO2 Calculation'!$B$17</f>
        <v>10126.666799999999</v>
      </c>
    </row>
    <row r="252" spans="1:19" x14ac:dyDescent="0.2">
      <c r="A252" s="2" t="s">
        <v>268</v>
      </c>
      <c r="B252" s="13">
        <v>39563</v>
      </c>
      <c r="C252" s="2">
        <v>50003</v>
      </c>
      <c r="D252" s="2">
        <v>0</v>
      </c>
      <c r="E252" s="2">
        <v>8</v>
      </c>
      <c r="F252" s="2">
        <v>12</v>
      </c>
      <c r="G252" s="2">
        <v>0</v>
      </c>
      <c r="H252" s="2">
        <v>9</v>
      </c>
      <c r="I252" s="84">
        <f>(D252*'General Data'!$B$4)+(E252*'General Data'!$C$4)+(F252*'General Data'!$D$4)+(G252*'General Data'!$E$4)+(H252*'General Data'!$F$4)</f>
        <v>121.4</v>
      </c>
      <c r="J252" s="5">
        <f>VLOOKUP(I252,'Tarrif for Outgoing Transport'!$A$6:$G$15,Bremen!C252-49998,1)</f>
        <v>0.26</v>
      </c>
      <c r="K252" s="80">
        <f t="shared" si="6"/>
        <v>31.564000000000004</v>
      </c>
      <c r="L252" s="83">
        <f>VLOOKUP(I252,'Tarrif for Outgoing Transport'!$A$40:$G$49,C252-49998,TRUE)</f>
        <v>0.37</v>
      </c>
      <c r="M252" s="4">
        <f t="shared" si="7"/>
        <v>44.917999999999999</v>
      </c>
      <c r="N252" s="81">
        <f>VLOOKUP(C252,'Transport Time'!$A$3:$C$7,3,0)</f>
        <v>1</v>
      </c>
      <c r="O252" s="81">
        <f>VLOOKUP(C252,'Transport Time'!$K$3:$M$12,3,0)</f>
        <v>2</v>
      </c>
      <c r="P252" s="81">
        <f>VLOOKUP(C252,'Data for CO2 Calculation'!$A$3:$C$7,3,0)</f>
        <v>407</v>
      </c>
      <c r="Q252" s="83">
        <f>I252*P252*'Data for CO2 Calculation'!$B$17</f>
        <v>2692.8341</v>
      </c>
      <c r="R252" s="2">
        <f>VLOOKUP(C252,'Data for CO2 Calculation'!$K$3:$M$12,3,1)</f>
        <v>1048</v>
      </c>
      <c r="S252" s="3">
        <f>R252*I252*'Data for CO2 Calculation'!$B$17</f>
        <v>6933.8824000000004</v>
      </c>
    </row>
    <row r="253" spans="1:19" x14ac:dyDescent="0.2">
      <c r="A253" s="2" t="s">
        <v>269</v>
      </c>
      <c r="B253" s="13">
        <v>39573</v>
      </c>
      <c r="C253" s="2">
        <v>50003</v>
      </c>
      <c r="D253" s="2">
        <v>4</v>
      </c>
      <c r="E253" s="2">
        <v>8</v>
      </c>
      <c r="F253" s="2">
        <v>8</v>
      </c>
      <c r="G253" s="2">
        <v>21</v>
      </c>
      <c r="H253" s="2">
        <v>14</v>
      </c>
      <c r="I253" s="84">
        <f>(D253*'General Data'!$B$4)+(E253*'General Data'!$C$4)+(F253*'General Data'!$D$4)+(G253*'General Data'!$E$4)+(H253*'General Data'!$F$4)</f>
        <v>205.59999999999997</v>
      </c>
      <c r="J253" s="5">
        <f>VLOOKUP(I253,'Tarrif for Outgoing Transport'!$A$6:$G$15,Bremen!C253-49998,1)</f>
        <v>0.26</v>
      </c>
      <c r="K253" s="80">
        <f t="shared" si="6"/>
        <v>53.455999999999996</v>
      </c>
      <c r="L253" s="83">
        <f>VLOOKUP(I253,'Tarrif for Outgoing Transport'!$A$40:$G$49,C253-49998,TRUE)</f>
        <v>0.37</v>
      </c>
      <c r="M253" s="4">
        <f t="shared" si="7"/>
        <v>76.071999999999989</v>
      </c>
      <c r="N253" s="81">
        <f>VLOOKUP(C253,'Transport Time'!$A$3:$C$7,3,0)</f>
        <v>1</v>
      </c>
      <c r="O253" s="81">
        <f>VLOOKUP(C253,'Transport Time'!$K$3:$M$12,3,0)</f>
        <v>2</v>
      </c>
      <c r="P253" s="81">
        <f>VLOOKUP(C253,'Data for CO2 Calculation'!$A$3:$C$7,3,0)</f>
        <v>407</v>
      </c>
      <c r="Q253" s="83">
        <f>I253*P253*'Data for CO2 Calculation'!$B$17</f>
        <v>4560.5163999999986</v>
      </c>
      <c r="R253" s="2">
        <f>VLOOKUP(C253,'Data for CO2 Calculation'!$K$3:$M$12,3,1)</f>
        <v>1048</v>
      </c>
      <c r="S253" s="3">
        <f>R253*I253*'Data for CO2 Calculation'!$B$17</f>
        <v>11743.049599999998</v>
      </c>
    </row>
    <row r="254" spans="1:19" x14ac:dyDescent="0.2">
      <c r="A254" s="2" t="s">
        <v>270</v>
      </c>
      <c r="B254" s="13">
        <v>39574</v>
      </c>
      <c r="C254" s="2">
        <v>50003</v>
      </c>
      <c r="D254" s="2">
        <v>9</v>
      </c>
      <c r="E254" s="2">
        <v>8</v>
      </c>
      <c r="F254" s="2">
        <v>12</v>
      </c>
      <c r="G254" s="2">
        <v>11</v>
      </c>
      <c r="H254" s="2">
        <v>8</v>
      </c>
      <c r="I254" s="84">
        <f>(D254*'General Data'!$B$4)+(E254*'General Data'!$C$4)+(F254*'General Data'!$D$4)+(G254*'General Data'!$E$4)+(H254*'General Data'!$F$4)</f>
        <v>172.7</v>
      </c>
      <c r="J254" s="5">
        <f>VLOOKUP(I254,'Tarrif for Outgoing Transport'!$A$6:$G$15,Bremen!C254-49998,1)</f>
        <v>0.26</v>
      </c>
      <c r="K254" s="80">
        <f t="shared" si="6"/>
        <v>44.902000000000001</v>
      </c>
      <c r="L254" s="83">
        <f>VLOOKUP(I254,'Tarrif for Outgoing Transport'!$A$40:$G$49,C254-49998,TRUE)</f>
        <v>0.37</v>
      </c>
      <c r="M254" s="4">
        <f t="shared" si="7"/>
        <v>63.898999999999994</v>
      </c>
      <c r="N254" s="81">
        <f>VLOOKUP(C254,'Transport Time'!$A$3:$C$7,3,0)</f>
        <v>1</v>
      </c>
      <c r="O254" s="81">
        <f>VLOOKUP(C254,'Transport Time'!$K$3:$M$12,3,0)</f>
        <v>2</v>
      </c>
      <c r="P254" s="81">
        <f>VLOOKUP(C254,'Data for CO2 Calculation'!$A$3:$C$7,3,0)</f>
        <v>407</v>
      </c>
      <c r="Q254" s="83">
        <f>I254*P254*'Data for CO2 Calculation'!$B$17</f>
        <v>3830.7450499999995</v>
      </c>
      <c r="R254" s="2">
        <f>VLOOKUP(C254,'Data for CO2 Calculation'!$K$3:$M$12,3,1)</f>
        <v>1048</v>
      </c>
      <c r="S254" s="3">
        <f>R254*I254*'Data for CO2 Calculation'!$B$17</f>
        <v>9863.9331999999995</v>
      </c>
    </row>
    <row r="255" spans="1:19" x14ac:dyDescent="0.2">
      <c r="A255" s="2" t="s">
        <v>271</v>
      </c>
      <c r="B255" s="13">
        <v>39574</v>
      </c>
      <c r="C255" s="2">
        <v>50003</v>
      </c>
      <c r="D255" s="2">
        <v>9</v>
      </c>
      <c r="E255" s="2">
        <v>8</v>
      </c>
      <c r="F255" s="2">
        <v>12</v>
      </c>
      <c r="G255" s="2">
        <v>5</v>
      </c>
      <c r="H255" s="2">
        <v>8</v>
      </c>
      <c r="I255" s="84">
        <f>(D255*'General Data'!$B$4)+(E255*'General Data'!$C$4)+(F255*'General Data'!$D$4)+(G255*'General Data'!$E$4)+(H255*'General Data'!$F$4)</f>
        <v>153.5</v>
      </c>
      <c r="J255" s="5">
        <f>VLOOKUP(I255,'Tarrif for Outgoing Transport'!$A$6:$G$15,Bremen!C255-49998,1)</f>
        <v>0.26</v>
      </c>
      <c r="K255" s="80">
        <f t="shared" si="6"/>
        <v>39.910000000000004</v>
      </c>
      <c r="L255" s="83">
        <f>VLOOKUP(I255,'Tarrif for Outgoing Transport'!$A$40:$G$49,C255-49998,TRUE)</f>
        <v>0.37</v>
      </c>
      <c r="M255" s="4">
        <f t="shared" si="7"/>
        <v>56.795000000000002</v>
      </c>
      <c r="N255" s="81">
        <f>VLOOKUP(C255,'Transport Time'!$A$3:$C$7,3,0)</f>
        <v>1</v>
      </c>
      <c r="O255" s="81">
        <f>VLOOKUP(C255,'Transport Time'!$K$3:$M$12,3,0)</f>
        <v>2</v>
      </c>
      <c r="P255" s="81">
        <f>VLOOKUP(C255,'Data for CO2 Calculation'!$A$3:$C$7,3,0)</f>
        <v>407</v>
      </c>
      <c r="Q255" s="83">
        <f>I255*P255*'Data for CO2 Calculation'!$B$17</f>
        <v>3404.8602500000002</v>
      </c>
      <c r="R255" s="2">
        <f>VLOOKUP(C255,'Data for CO2 Calculation'!$K$3:$M$12,3,1)</f>
        <v>1048</v>
      </c>
      <c r="S255" s="3">
        <f>R255*I255*'Data for CO2 Calculation'!$B$17</f>
        <v>8767.3060000000005</v>
      </c>
    </row>
    <row r="256" spans="1:19" x14ac:dyDescent="0.2">
      <c r="A256" s="2" t="s">
        <v>272</v>
      </c>
      <c r="B256" s="13">
        <v>39575</v>
      </c>
      <c r="C256" s="2">
        <v>50003</v>
      </c>
      <c r="D256" s="2">
        <v>9</v>
      </c>
      <c r="E256" s="2">
        <v>16</v>
      </c>
      <c r="F256" s="2">
        <v>0</v>
      </c>
      <c r="G256" s="2">
        <v>11</v>
      </c>
      <c r="H256" s="2">
        <v>8</v>
      </c>
      <c r="I256" s="84">
        <f>(D256*'General Data'!$B$4)+(E256*'General Data'!$C$4)+(F256*'General Data'!$D$4)+(G256*'General Data'!$E$4)+(H256*'General Data'!$F$4)</f>
        <v>161.5</v>
      </c>
      <c r="J256" s="5">
        <f>VLOOKUP(I256,'Tarrif for Outgoing Transport'!$A$6:$G$15,Bremen!C256-49998,1)</f>
        <v>0.26</v>
      </c>
      <c r="K256" s="80">
        <f t="shared" si="6"/>
        <v>41.99</v>
      </c>
      <c r="L256" s="83">
        <f>VLOOKUP(I256,'Tarrif for Outgoing Transport'!$A$40:$G$49,C256-49998,TRUE)</f>
        <v>0.37</v>
      </c>
      <c r="M256" s="4">
        <f t="shared" si="7"/>
        <v>59.755000000000003</v>
      </c>
      <c r="N256" s="81">
        <f>VLOOKUP(C256,'Transport Time'!$A$3:$C$7,3,0)</f>
        <v>1</v>
      </c>
      <c r="O256" s="81">
        <f>VLOOKUP(C256,'Transport Time'!$K$3:$M$12,3,0)</f>
        <v>2</v>
      </c>
      <c r="P256" s="81">
        <f>VLOOKUP(C256,'Data for CO2 Calculation'!$A$3:$C$7,3,0)</f>
        <v>407</v>
      </c>
      <c r="Q256" s="83">
        <f>I256*P256*'Data for CO2 Calculation'!$B$17</f>
        <v>3582.3122499999999</v>
      </c>
      <c r="R256" s="2">
        <f>VLOOKUP(C256,'Data for CO2 Calculation'!$K$3:$M$12,3,1)</f>
        <v>1048</v>
      </c>
      <c r="S256" s="3">
        <f>R256*I256*'Data for CO2 Calculation'!$B$17</f>
        <v>9224.2340000000004</v>
      </c>
    </row>
    <row r="257" spans="1:19" x14ac:dyDescent="0.2">
      <c r="A257" s="2" t="s">
        <v>273</v>
      </c>
      <c r="B257" s="13">
        <v>39576</v>
      </c>
      <c r="C257" s="2">
        <v>50003</v>
      </c>
      <c r="D257" s="2">
        <v>12</v>
      </c>
      <c r="E257" s="2">
        <v>8</v>
      </c>
      <c r="F257" s="2">
        <v>9</v>
      </c>
      <c r="G257" s="2">
        <v>11</v>
      </c>
      <c r="H257" s="2">
        <v>12</v>
      </c>
      <c r="I257" s="84">
        <f>(D257*'General Data'!$B$4)+(E257*'General Data'!$C$4)+(F257*'General Data'!$D$4)+(G257*'General Data'!$E$4)+(H257*'General Data'!$F$4)</f>
        <v>186.59999999999997</v>
      </c>
      <c r="J257" s="5">
        <f>VLOOKUP(I257,'Tarrif for Outgoing Transport'!$A$6:$G$15,Bremen!C257-49998,1)</f>
        <v>0.26</v>
      </c>
      <c r="K257" s="80">
        <f t="shared" si="6"/>
        <v>48.515999999999991</v>
      </c>
      <c r="L257" s="83">
        <f>VLOOKUP(I257,'Tarrif for Outgoing Transport'!$A$40:$G$49,C257-49998,TRUE)</f>
        <v>0.37</v>
      </c>
      <c r="M257" s="4">
        <f t="shared" si="7"/>
        <v>69.041999999999987</v>
      </c>
      <c r="N257" s="81">
        <f>VLOOKUP(C257,'Transport Time'!$A$3:$C$7,3,0)</f>
        <v>1</v>
      </c>
      <c r="O257" s="81">
        <f>VLOOKUP(C257,'Transport Time'!$K$3:$M$12,3,0)</f>
        <v>2</v>
      </c>
      <c r="P257" s="81">
        <f>VLOOKUP(C257,'Data for CO2 Calculation'!$A$3:$C$7,3,0)</f>
        <v>407</v>
      </c>
      <c r="Q257" s="83">
        <f>I257*P257*'Data for CO2 Calculation'!$B$17</f>
        <v>4139.0678999999991</v>
      </c>
      <c r="R257" s="2">
        <f>VLOOKUP(C257,'Data for CO2 Calculation'!$K$3:$M$12,3,1)</f>
        <v>1048</v>
      </c>
      <c r="S257" s="3">
        <f>R257*I257*'Data for CO2 Calculation'!$B$17</f>
        <v>10657.845599999997</v>
      </c>
    </row>
    <row r="258" spans="1:19" x14ac:dyDescent="0.2">
      <c r="A258" s="2" t="s">
        <v>274</v>
      </c>
      <c r="B258" s="13">
        <v>39583</v>
      </c>
      <c r="C258" s="2">
        <v>50003</v>
      </c>
      <c r="D258" s="2">
        <v>12</v>
      </c>
      <c r="E258" s="2">
        <v>9</v>
      </c>
      <c r="F258" s="2">
        <v>12</v>
      </c>
      <c r="G258" s="2">
        <v>9</v>
      </c>
      <c r="H258" s="2">
        <v>0</v>
      </c>
      <c r="I258" s="84">
        <f>(D258*'General Data'!$B$4)+(E258*'General Data'!$C$4)+(F258*'General Data'!$D$4)+(G258*'General Data'!$E$4)+(H258*'General Data'!$F$4)</f>
        <v>140.69999999999999</v>
      </c>
      <c r="J258" s="5">
        <f>VLOOKUP(I258,'Tarrif for Outgoing Transport'!$A$6:$G$15,Bremen!C258-49998,1)</f>
        <v>0.26</v>
      </c>
      <c r="K258" s="80">
        <f t="shared" si="6"/>
        <v>36.582000000000001</v>
      </c>
      <c r="L258" s="83">
        <f>VLOOKUP(I258,'Tarrif for Outgoing Transport'!$A$40:$G$49,C258-49998,TRUE)</f>
        <v>0.37</v>
      </c>
      <c r="M258" s="4">
        <f t="shared" si="7"/>
        <v>52.058999999999997</v>
      </c>
      <c r="N258" s="81">
        <f>VLOOKUP(C258,'Transport Time'!$A$3:$C$7,3,0)</f>
        <v>1</v>
      </c>
      <c r="O258" s="81">
        <f>VLOOKUP(C258,'Transport Time'!$K$3:$M$12,3,0)</f>
        <v>2</v>
      </c>
      <c r="P258" s="81">
        <f>VLOOKUP(C258,'Data for CO2 Calculation'!$A$3:$C$7,3,0)</f>
        <v>407</v>
      </c>
      <c r="Q258" s="83">
        <f>I258*P258*'Data for CO2 Calculation'!$B$17</f>
        <v>3120.9370499999995</v>
      </c>
      <c r="R258" s="2">
        <f>VLOOKUP(C258,'Data for CO2 Calculation'!$K$3:$M$12,3,1)</f>
        <v>1048</v>
      </c>
      <c r="S258" s="3">
        <f>R258*I258*'Data for CO2 Calculation'!$B$17</f>
        <v>8036.221199999999</v>
      </c>
    </row>
    <row r="259" spans="1:19" x14ac:dyDescent="0.2">
      <c r="A259" s="2" t="s">
        <v>275</v>
      </c>
      <c r="B259" s="13">
        <v>39585</v>
      </c>
      <c r="C259" s="2">
        <v>50003</v>
      </c>
      <c r="D259" s="2">
        <v>12</v>
      </c>
      <c r="E259" s="2">
        <v>0</v>
      </c>
      <c r="F259" s="2">
        <v>12</v>
      </c>
      <c r="G259" s="2">
        <v>11</v>
      </c>
      <c r="H259" s="2">
        <v>9</v>
      </c>
      <c r="I259" s="84">
        <f>(D259*'General Data'!$B$4)+(E259*'General Data'!$C$4)+(F259*'General Data'!$D$4)+(G259*'General Data'!$E$4)+(H259*'General Data'!$F$4)</f>
        <v>149.79999999999998</v>
      </c>
      <c r="J259" s="5">
        <f>VLOOKUP(I259,'Tarrif for Outgoing Transport'!$A$6:$G$15,Bremen!C259-49998,1)</f>
        <v>0.26</v>
      </c>
      <c r="K259" s="80">
        <f t="shared" si="6"/>
        <v>38.948</v>
      </c>
      <c r="L259" s="83">
        <f>VLOOKUP(I259,'Tarrif for Outgoing Transport'!$A$40:$G$49,C259-49998,TRUE)</f>
        <v>0.37</v>
      </c>
      <c r="M259" s="4">
        <f t="shared" si="7"/>
        <v>55.425999999999995</v>
      </c>
      <c r="N259" s="81">
        <f>VLOOKUP(C259,'Transport Time'!$A$3:$C$7,3,0)</f>
        <v>1</v>
      </c>
      <c r="O259" s="81">
        <f>VLOOKUP(C259,'Transport Time'!$K$3:$M$12,3,0)</f>
        <v>2</v>
      </c>
      <c r="P259" s="81">
        <f>VLOOKUP(C259,'Data for CO2 Calculation'!$A$3:$C$7,3,0)</f>
        <v>407</v>
      </c>
      <c r="Q259" s="83">
        <f>I259*P259*'Data for CO2 Calculation'!$B$17</f>
        <v>3322.7886999999996</v>
      </c>
      <c r="R259" s="2">
        <f>VLOOKUP(C259,'Data for CO2 Calculation'!$K$3:$M$12,3,1)</f>
        <v>1048</v>
      </c>
      <c r="S259" s="3">
        <f>R259*I259*'Data for CO2 Calculation'!$B$17</f>
        <v>8555.9768000000004</v>
      </c>
    </row>
    <row r="260" spans="1:19" x14ac:dyDescent="0.2">
      <c r="A260" s="2" t="s">
        <v>276</v>
      </c>
      <c r="B260" s="13">
        <v>39587</v>
      </c>
      <c r="C260" s="2">
        <v>50003</v>
      </c>
      <c r="D260" s="2">
        <v>9</v>
      </c>
      <c r="E260" s="2">
        <v>19</v>
      </c>
      <c r="F260" s="2">
        <v>12</v>
      </c>
      <c r="G260" s="2">
        <v>9</v>
      </c>
      <c r="H260" s="2">
        <v>9</v>
      </c>
      <c r="I260" s="84">
        <f>(D260*'General Data'!$B$4)+(E260*'General Data'!$C$4)+(F260*'General Data'!$D$4)+(G260*'General Data'!$E$4)+(H260*'General Data'!$F$4)</f>
        <v>218.20000000000002</v>
      </c>
      <c r="J260" s="5">
        <f>VLOOKUP(I260,'Tarrif for Outgoing Transport'!$A$6:$G$15,Bremen!C260-49998,1)</f>
        <v>0.26</v>
      </c>
      <c r="K260" s="80">
        <f t="shared" si="6"/>
        <v>56.732000000000006</v>
      </c>
      <c r="L260" s="83">
        <f>VLOOKUP(I260,'Tarrif for Outgoing Transport'!$A$40:$G$49,C260-49998,TRUE)</f>
        <v>0.37</v>
      </c>
      <c r="M260" s="4">
        <f t="shared" si="7"/>
        <v>80.734000000000009</v>
      </c>
      <c r="N260" s="81">
        <f>VLOOKUP(C260,'Transport Time'!$A$3:$C$7,3,0)</f>
        <v>1</v>
      </c>
      <c r="O260" s="81">
        <f>VLOOKUP(C260,'Transport Time'!$K$3:$M$12,3,0)</f>
        <v>2</v>
      </c>
      <c r="P260" s="81">
        <f>VLOOKUP(C260,'Data for CO2 Calculation'!$A$3:$C$7,3,0)</f>
        <v>407</v>
      </c>
      <c r="Q260" s="83">
        <f>I260*P260*'Data for CO2 Calculation'!$B$17</f>
        <v>4840.0033000000003</v>
      </c>
      <c r="R260" s="2">
        <f>VLOOKUP(C260,'Data for CO2 Calculation'!$K$3:$M$12,3,1)</f>
        <v>1048</v>
      </c>
      <c r="S260" s="3">
        <f>R260*I260*'Data for CO2 Calculation'!$B$17</f>
        <v>12462.7112</v>
      </c>
    </row>
    <row r="261" spans="1:19" x14ac:dyDescent="0.2">
      <c r="A261" s="2" t="s">
        <v>277</v>
      </c>
      <c r="B261" s="13">
        <v>39593</v>
      </c>
      <c r="C261" s="2">
        <v>50003</v>
      </c>
      <c r="D261" s="2">
        <v>9</v>
      </c>
      <c r="E261" s="2">
        <v>8</v>
      </c>
      <c r="F261" s="2">
        <v>12</v>
      </c>
      <c r="G261" s="2">
        <v>11</v>
      </c>
      <c r="H261" s="2">
        <v>9</v>
      </c>
      <c r="I261" s="84">
        <f>(D261*'General Data'!$B$4)+(E261*'General Data'!$C$4)+(F261*'General Data'!$D$4)+(G261*'General Data'!$E$4)+(H261*'General Data'!$F$4)</f>
        <v>177.29999999999998</v>
      </c>
      <c r="J261" s="5">
        <f>VLOOKUP(I261,'Tarrif for Outgoing Transport'!$A$6:$G$15,Bremen!C261-49998,1)</f>
        <v>0.26</v>
      </c>
      <c r="K261" s="80">
        <f t="shared" ref="K261:K324" si="8">IF(I261&gt;100,J261*I261,J261)</f>
        <v>46.097999999999999</v>
      </c>
      <c r="L261" s="83">
        <f>VLOOKUP(I261,'Tarrif for Outgoing Transport'!$A$40:$G$49,C261-49998,TRUE)</f>
        <v>0.37</v>
      </c>
      <c r="M261" s="4">
        <f t="shared" ref="M261:M324" si="9">IF(I261&gt;100,I261*L261,L261)</f>
        <v>65.600999999999999</v>
      </c>
      <c r="N261" s="81">
        <f>VLOOKUP(C261,'Transport Time'!$A$3:$C$7,3,0)</f>
        <v>1</v>
      </c>
      <c r="O261" s="81">
        <f>VLOOKUP(C261,'Transport Time'!$K$3:$M$12,3,0)</f>
        <v>2</v>
      </c>
      <c r="P261" s="81">
        <f>VLOOKUP(C261,'Data for CO2 Calculation'!$A$3:$C$7,3,0)</f>
        <v>407</v>
      </c>
      <c r="Q261" s="83">
        <f>I261*P261*'Data for CO2 Calculation'!$B$17</f>
        <v>3932.7799499999996</v>
      </c>
      <c r="R261" s="2">
        <f>VLOOKUP(C261,'Data for CO2 Calculation'!$K$3:$M$12,3,1)</f>
        <v>1048</v>
      </c>
      <c r="S261" s="3">
        <f>R261*I261*'Data for CO2 Calculation'!$B$17</f>
        <v>10126.666799999999</v>
      </c>
    </row>
    <row r="262" spans="1:19" x14ac:dyDescent="0.2">
      <c r="A262" s="2" t="s">
        <v>278</v>
      </c>
      <c r="B262" s="13">
        <v>39594</v>
      </c>
      <c r="C262" s="2">
        <v>50003</v>
      </c>
      <c r="D262" s="2">
        <v>9</v>
      </c>
      <c r="E262" s="2">
        <v>8</v>
      </c>
      <c r="F262" s="2">
        <v>12</v>
      </c>
      <c r="G262" s="2">
        <v>13</v>
      </c>
      <c r="H262" s="2">
        <v>9</v>
      </c>
      <c r="I262" s="84">
        <f>(D262*'General Data'!$B$4)+(E262*'General Data'!$C$4)+(F262*'General Data'!$D$4)+(G262*'General Data'!$E$4)+(H262*'General Data'!$F$4)</f>
        <v>183.7</v>
      </c>
      <c r="J262" s="5">
        <f>VLOOKUP(I262,'Tarrif for Outgoing Transport'!$A$6:$G$15,Bremen!C262-49998,1)</f>
        <v>0.26</v>
      </c>
      <c r="K262" s="80">
        <f t="shared" si="8"/>
        <v>47.762</v>
      </c>
      <c r="L262" s="83">
        <f>VLOOKUP(I262,'Tarrif for Outgoing Transport'!$A$40:$G$49,C262-49998,TRUE)</f>
        <v>0.37</v>
      </c>
      <c r="M262" s="4">
        <f t="shared" si="9"/>
        <v>67.968999999999994</v>
      </c>
      <c r="N262" s="81">
        <f>VLOOKUP(C262,'Transport Time'!$A$3:$C$7,3,0)</f>
        <v>1</v>
      </c>
      <c r="O262" s="81">
        <f>VLOOKUP(C262,'Transport Time'!$K$3:$M$12,3,0)</f>
        <v>2</v>
      </c>
      <c r="P262" s="81">
        <f>VLOOKUP(C262,'Data for CO2 Calculation'!$A$3:$C$7,3,0)</f>
        <v>407</v>
      </c>
      <c r="Q262" s="83">
        <f>I262*P262*'Data for CO2 Calculation'!$B$17</f>
        <v>4074.7415499999997</v>
      </c>
      <c r="R262" s="2">
        <f>VLOOKUP(C262,'Data for CO2 Calculation'!$K$3:$M$12,3,1)</f>
        <v>1048</v>
      </c>
      <c r="S262" s="3">
        <f>R262*I262*'Data for CO2 Calculation'!$B$17</f>
        <v>10492.209199999999</v>
      </c>
    </row>
    <row r="263" spans="1:19" x14ac:dyDescent="0.2">
      <c r="A263" s="2" t="s">
        <v>279</v>
      </c>
      <c r="B263" s="13">
        <v>39601</v>
      </c>
      <c r="C263" s="2">
        <v>50003</v>
      </c>
      <c r="D263" s="2">
        <v>10</v>
      </c>
      <c r="E263" s="2">
        <v>8</v>
      </c>
      <c r="F263" s="2">
        <v>11</v>
      </c>
      <c r="G263" s="2">
        <v>11</v>
      </c>
      <c r="H263" s="2">
        <v>15</v>
      </c>
      <c r="I263" s="84">
        <f>(D263*'General Data'!$B$4)+(E263*'General Data'!$C$4)+(F263*'General Data'!$D$4)+(G263*'General Data'!$E$4)+(H263*'General Data'!$F$4)</f>
        <v>203.39999999999998</v>
      </c>
      <c r="J263" s="5">
        <f>VLOOKUP(I263,'Tarrif for Outgoing Transport'!$A$6:$G$15,Bremen!C263-49998,1)</f>
        <v>0.26</v>
      </c>
      <c r="K263" s="80">
        <f t="shared" si="8"/>
        <v>52.883999999999993</v>
      </c>
      <c r="L263" s="83">
        <f>VLOOKUP(I263,'Tarrif for Outgoing Transport'!$A$40:$G$49,C263-49998,TRUE)</f>
        <v>0.37</v>
      </c>
      <c r="M263" s="4">
        <f t="shared" si="9"/>
        <v>75.257999999999996</v>
      </c>
      <c r="N263" s="81">
        <f>VLOOKUP(C263,'Transport Time'!$A$3:$C$7,3,0)</f>
        <v>1</v>
      </c>
      <c r="O263" s="81">
        <f>VLOOKUP(C263,'Transport Time'!$K$3:$M$12,3,0)</f>
        <v>2</v>
      </c>
      <c r="P263" s="81">
        <f>VLOOKUP(C263,'Data for CO2 Calculation'!$A$3:$C$7,3,0)</f>
        <v>407</v>
      </c>
      <c r="Q263" s="83">
        <f>I263*P263*'Data for CO2 Calculation'!$B$17</f>
        <v>4511.7170999999989</v>
      </c>
      <c r="R263" s="2">
        <f>VLOOKUP(C263,'Data for CO2 Calculation'!$K$3:$M$12,3,1)</f>
        <v>1048</v>
      </c>
      <c r="S263" s="3">
        <f>R263*I263*'Data for CO2 Calculation'!$B$17</f>
        <v>11617.394399999999</v>
      </c>
    </row>
    <row r="264" spans="1:19" x14ac:dyDescent="0.2">
      <c r="A264" s="2" t="s">
        <v>280</v>
      </c>
      <c r="B264" s="13">
        <v>39602</v>
      </c>
      <c r="C264" s="2">
        <v>50003</v>
      </c>
      <c r="D264" s="2">
        <v>9</v>
      </c>
      <c r="E264" s="2">
        <v>8</v>
      </c>
      <c r="F264" s="2">
        <v>12</v>
      </c>
      <c r="G264" s="2">
        <v>12</v>
      </c>
      <c r="H264" s="2">
        <v>5</v>
      </c>
      <c r="I264" s="84">
        <f>(D264*'General Data'!$B$4)+(E264*'General Data'!$C$4)+(F264*'General Data'!$D$4)+(G264*'General Data'!$E$4)+(H264*'General Data'!$F$4)</f>
        <v>162.1</v>
      </c>
      <c r="J264" s="5">
        <f>VLOOKUP(I264,'Tarrif for Outgoing Transport'!$A$6:$G$15,Bremen!C264-49998,1)</f>
        <v>0.26</v>
      </c>
      <c r="K264" s="80">
        <f t="shared" si="8"/>
        <v>42.146000000000001</v>
      </c>
      <c r="L264" s="83">
        <f>VLOOKUP(I264,'Tarrif for Outgoing Transport'!$A$40:$G$49,C264-49998,TRUE)</f>
        <v>0.37</v>
      </c>
      <c r="M264" s="4">
        <f t="shared" si="9"/>
        <v>59.976999999999997</v>
      </c>
      <c r="N264" s="81">
        <f>VLOOKUP(C264,'Transport Time'!$A$3:$C$7,3,0)</f>
        <v>1</v>
      </c>
      <c r="O264" s="81">
        <f>VLOOKUP(C264,'Transport Time'!$K$3:$M$12,3,0)</f>
        <v>2</v>
      </c>
      <c r="P264" s="81">
        <f>VLOOKUP(C264,'Data for CO2 Calculation'!$A$3:$C$7,3,0)</f>
        <v>407</v>
      </c>
      <c r="Q264" s="83">
        <f>I264*P264*'Data for CO2 Calculation'!$B$17</f>
        <v>3595.6211499999999</v>
      </c>
      <c r="R264" s="2">
        <f>VLOOKUP(C264,'Data for CO2 Calculation'!$K$3:$M$12,3,1)</f>
        <v>1048</v>
      </c>
      <c r="S264" s="3">
        <f>R264*I264*'Data for CO2 Calculation'!$B$17</f>
        <v>9258.5036</v>
      </c>
    </row>
    <row r="265" spans="1:19" x14ac:dyDescent="0.2">
      <c r="A265" s="2" t="s">
        <v>281</v>
      </c>
      <c r="B265" s="13">
        <v>39603</v>
      </c>
      <c r="C265" s="2">
        <v>50003</v>
      </c>
      <c r="D265" s="2">
        <v>12</v>
      </c>
      <c r="E265" s="2">
        <v>5</v>
      </c>
      <c r="F265" s="2">
        <v>12</v>
      </c>
      <c r="G265" s="2">
        <v>10</v>
      </c>
      <c r="H265" s="2">
        <v>9</v>
      </c>
      <c r="I265" s="84">
        <f>(D265*'General Data'!$B$4)+(E265*'General Data'!$C$4)+(F265*'General Data'!$D$4)+(G265*'General Data'!$E$4)+(H265*'General Data'!$F$4)</f>
        <v>168.1</v>
      </c>
      <c r="J265" s="5">
        <f>VLOOKUP(I265,'Tarrif for Outgoing Transport'!$A$6:$G$15,Bremen!C265-49998,1)</f>
        <v>0.26</v>
      </c>
      <c r="K265" s="80">
        <f t="shared" si="8"/>
        <v>43.706000000000003</v>
      </c>
      <c r="L265" s="83">
        <f>VLOOKUP(I265,'Tarrif for Outgoing Transport'!$A$40:$G$49,C265-49998,TRUE)</f>
        <v>0.37</v>
      </c>
      <c r="M265" s="4">
        <f t="shared" si="9"/>
        <v>62.196999999999996</v>
      </c>
      <c r="N265" s="81">
        <f>VLOOKUP(C265,'Transport Time'!$A$3:$C$7,3,0)</f>
        <v>1</v>
      </c>
      <c r="O265" s="81">
        <f>VLOOKUP(C265,'Transport Time'!$K$3:$M$12,3,0)</f>
        <v>2</v>
      </c>
      <c r="P265" s="81">
        <f>VLOOKUP(C265,'Data for CO2 Calculation'!$A$3:$C$7,3,0)</f>
        <v>407</v>
      </c>
      <c r="Q265" s="83">
        <f>I265*P265*'Data for CO2 Calculation'!$B$17</f>
        <v>3728.7101499999999</v>
      </c>
      <c r="R265" s="2">
        <f>VLOOKUP(C265,'Data for CO2 Calculation'!$K$3:$M$12,3,1)</f>
        <v>1048</v>
      </c>
      <c r="S265" s="3">
        <f>R265*I265*'Data for CO2 Calculation'!$B$17</f>
        <v>9601.1995999999999</v>
      </c>
    </row>
    <row r="266" spans="1:19" x14ac:dyDescent="0.2">
      <c r="A266" s="2" t="s">
        <v>282</v>
      </c>
      <c r="B266" s="13">
        <v>39604</v>
      </c>
      <c r="C266" s="2">
        <v>50003</v>
      </c>
      <c r="D266" s="2">
        <v>9</v>
      </c>
      <c r="E266" s="2">
        <v>8</v>
      </c>
      <c r="F266" s="2">
        <v>12</v>
      </c>
      <c r="G266" s="2">
        <v>10</v>
      </c>
      <c r="H266" s="2">
        <v>8</v>
      </c>
      <c r="I266" s="84">
        <f>(D266*'General Data'!$B$4)+(E266*'General Data'!$C$4)+(F266*'General Data'!$D$4)+(G266*'General Data'!$E$4)+(H266*'General Data'!$F$4)</f>
        <v>169.5</v>
      </c>
      <c r="J266" s="5">
        <f>VLOOKUP(I266,'Tarrif for Outgoing Transport'!$A$6:$G$15,Bremen!C266-49998,1)</f>
        <v>0.26</v>
      </c>
      <c r="K266" s="80">
        <f t="shared" si="8"/>
        <v>44.07</v>
      </c>
      <c r="L266" s="83">
        <f>VLOOKUP(I266,'Tarrif for Outgoing Transport'!$A$40:$G$49,C266-49998,TRUE)</f>
        <v>0.37</v>
      </c>
      <c r="M266" s="4">
        <f t="shared" si="9"/>
        <v>62.714999999999996</v>
      </c>
      <c r="N266" s="81">
        <f>VLOOKUP(C266,'Transport Time'!$A$3:$C$7,3,0)</f>
        <v>1</v>
      </c>
      <c r="O266" s="81">
        <f>VLOOKUP(C266,'Transport Time'!$K$3:$M$12,3,0)</f>
        <v>2</v>
      </c>
      <c r="P266" s="81">
        <f>VLOOKUP(C266,'Data for CO2 Calculation'!$A$3:$C$7,3,0)</f>
        <v>407</v>
      </c>
      <c r="Q266" s="83">
        <f>I266*P266*'Data for CO2 Calculation'!$B$17</f>
        <v>3759.7642500000002</v>
      </c>
      <c r="R266" s="2">
        <f>VLOOKUP(C266,'Data for CO2 Calculation'!$K$3:$M$12,3,1)</f>
        <v>1048</v>
      </c>
      <c r="S266" s="3">
        <f>R266*I266*'Data for CO2 Calculation'!$B$17</f>
        <v>9681.1620000000003</v>
      </c>
    </row>
    <row r="267" spans="1:19" x14ac:dyDescent="0.2">
      <c r="A267" s="2" t="s">
        <v>283</v>
      </c>
      <c r="B267" s="13">
        <v>39609</v>
      </c>
      <c r="C267" s="2">
        <v>50003</v>
      </c>
      <c r="D267" s="2">
        <v>6</v>
      </c>
      <c r="E267" s="2">
        <v>8</v>
      </c>
      <c r="F267" s="2">
        <v>12</v>
      </c>
      <c r="G267" s="2">
        <v>12</v>
      </c>
      <c r="H267" s="2">
        <v>9</v>
      </c>
      <c r="I267" s="84">
        <f>(D267*'General Data'!$B$4)+(E267*'General Data'!$C$4)+(F267*'General Data'!$D$4)+(G267*'General Data'!$E$4)+(H267*'General Data'!$F$4)</f>
        <v>173.6</v>
      </c>
      <c r="J267" s="5">
        <f>VLOOKUP(I267,'Tarrif for Outgoing Transport'!$A$6:$G$15,Bremen!C267-49998,1)</f>
        <v>0.26</v>
      </c>
      <c r="K267" s="80">
        <f t="shared" si="8"/>
        <v>45.136000000000003</v>
      </c>
      <c r="L267" s="83">
        <f>VLOOKUP(I267,'Tarrif for Outgoing Transport'!$A$40:$G$49,C267-49998,TRUE)</f>
        <v>0.37</v>
      </c>
      <c r="M267" s="4">
        <f t="shared" si="9"/>
        <v>64.231999999999999</v>
      </c>
      <c r="N267" s="81">
        <f>VLOOKUP(C267,'Transport Time'!$A$3:$C$7,3,0)</f>
        <v>1</v>
      </c>
      <c r="O267" s="81">
        <f>VLOOKUP(C267,'Transport Time'!$K$3:$M$12,3,0)</f>
        <v>2</v>
      </c>
      <c r="P267" s="81">
        <f>VLOOKUP(C267,'Data for CO2 Calculation'!$A$3:$C$7,3,0)</f>
        <v>407</v>
      </c>
      <c r="Q267" s="83">
        <f>I267*P267*'Data for CO2 Calculation'!$B$17</f>
        <v>3850.7084</v>
      </c>
      <c r="R267" s="2">
        <f>VLOOKUP(C267,'Data for CO2 Calculation'!$K$3:$M$12,3,1)</f>
        <v>1048</v>
      </c>
      <c r="S267" s="3">
        <f>R267*I267*'Data for CO2 Calculation'!$B$17</f>
        <v>9915.3375999999989</v>
      </c>
    </row>
    <row r="268" spans="1:19" x14ac:dyDescent="0.2">
      <c r="A268" s="2" t="s">
        <v>284</v>
      </c>
      <c r="B268" s="13">
        <v>39610</v>
      </c>
      <c r="C268" s="2">
        <v>50003</v>
      </c>
      <c r="D268" s="2">
        <v>9</v>
      </c>
      <c r="E268" s="2">
        <v>8</v>
      </c>
      <c r="F268" s="2">
        <v>12</v>
      </c>
      <c r="G268" s="2">
        <v>15</v>
      </c>
      <c r="H268" s="2">
        <v>9</v>
      </c>
      <c r="I268" s="84">
        <f>(D268*'General Data'!$B$4)+(E268*'General Data'!$C$4)+(F268*'General Data'!$D$4)+(G268*'General Data'!$E$4)+(H268*'General Data'!$F$4)</f>
        <v>190.1</v>
      </c>
      <c r="J268" s="5">
        <f>VLOOKUP(I268,'Tarrif for Outgoing Transport'!$A$6:$G$15,Bremen!C268-49998,1)</f>
        <v>0.26</v>
      </c>
      <c r="K268" s="80">
        <f t="shared" si="8"/>
        <v>49.426000000000002</v>
      </c>
      <c r="L268" s="83">
        <f>VLOOKUP(I268,'Tarrif for Outgoing Transport'!$A$40:$G$49,C268-49998,TRUE)</f>
        <v>0.37</v>
      </c>
      <c r="M268" s="4">
        <f t="shared" si="9"/>
        <v>70.337000000000003</v>
      </c>
      <c r="N268" s="81">
        <f>VLOOKUP(C268,'Transport Time'!$A$3:$C$7,3,0)</f>
        <v>1</v>
      </c>
      <c r="O268" s="81">
        <f>VLOOKUP(C268,'Transport Time'!$K$3:$M$12,3,0)</f>
        <v>2</v>
      </c>
      <c r="P268" s="81">
        <f>VLOOKUP(C268,'Data for CO2 Calculation'!$A$3:$C$7,3,0)</f>
        <v>407</v>
      </c>
      <c r="Q268" s="83">
        <f>I268*P268*'Data for CO2 Calculation'!$B$17</f>
        <v>4216.7031500000003</v>
      </c>
      <c r="R268" s="2">
        <f>VLOOKUP(C268,'Data for CO2 Calculation'!$K$3:$M$12,3,1)</f>
        <v>1048</v>
      </c>
      <c r="S268" s="3">
        <f>R268*I268*'Data for CO2 Calculation'!$B$17</f>
        <v>10857.7516</v>
      </c>
    </row>
    <row r="269" spans="1:19" x14ac:dyDescent="0.2">
      <c r="A269" s="2" t="s">
        <v>285</v>
      </c>
      <c r="B269" s="13">
        <v>39611</v>
      </c>
      <c r="C269" s="2">
        <v>50003</v>
      </c>
      <c r="D269" s="2">
        <v>9</v>
      </c>
      <c r="E269" s="2">
        <v>15</v>
      </c>
      <c r="F269" s="2">
        <v>12</v>
      </c>
      <c r="G269" s="2">
        <v>12</v>
      </c>
      <c r="H269" s="2">
        <v>9</v>
      </c>
      <c r="I269" s="84">
        <f>(D269*'General Data'!$B$4)+(E269*'General Data'!$C$4)+(F269*'General Data'!$D$4)+(G269*'General Data'!$E$4)+(H269*'General Data'!$F$4)</f>
        <v>210.60000000000002</v>
      </c>
      <c r="J269" s="5">
        <f>VLOOKUP(I269,'Tarrif for Outgoing Transport'!$A$6:$G$15,Bremen!C269-49998,1)</f>
        <v>0.26</v>
      </c>
      <c r="K269" s="80">
        <f t="shared" si="8"/>
        <v>54.756000000000007</v>
      </c>
      <c r="L269" s="83">
        <f>VLOOKUP(I269,'Tarrif for Outgoing Transport'!$A$40:$G$49,C269-49998,TRUE)</f>
        <v>0.37</v>
      </c>
      <c r="M269" s="4">
        <f t="shared" si="9"/>
        <v>77.922000000000011</v>
      </c>
      <c r="N269" s="81">
        <f>VLOOKUP(C269,'Transport Time'!$A$3:$C$7,3,0)</f>
        <v>1</v>
      </c>
      <c r="O269" s="81">
        <f>VLOOKUP(C269,'Transport Time'!$K$3:$M$12,3,0)</f>
        <v>2</v>
      </c>
      <c r="P269" s="81">
        <f>VLOOKUP(C269,'Data for CO2 Calculation'!$A$3:$C$7,3,0)</f>
        <v>407</v>
      </c>
      <c r="Q269" s="83">
        <f>I269*P269*'Data for CO2 Calculation'!$B$17</f>
        <v>4671.4239000000007</v>
      </c>
      <c r="R269" s="2">
        <f>VLOOKUP(C269,'Data for CO2 Calculation'!$K$3:$M$12,3,1)</f>
        <v>1048</v>
      </c>
      <c r="S269" s="3">
        <f>R269*I269*'Data for CO2 Calculation'!$B$17</f>
        <v>12028.6296</v>
      </c>
    </row>
    <row r="270" spans="1:19" x14ac:dyDescent="0.2">
      <c r="A270" s="2" t="s">
        <v>286</v>
      </c>
      <c r="B270" s="13">
        <v>39614</v>
      </c>
      <c r="C270" s="2">
        <v>50003</v>
      </c>
      <c r="D270" s="2">
        <v>6</v>
      </c>
      <c r="E270" s="2">
        <v>9</v>
      </c>
      <c r="F270" s="2">
        <v>12</v>
      </c>
      <c r="G270" s="2">
        <v>11</v>
      </c>
      <c r="H270" s="2">
        <v>8</v>
      </c>
      <c r="I270" s="84">
        <f>(D270*'General Data'!$B$4)+(E270*'General Data'!$C$4)+(F270*'General Data'!$D$4)+(G270*'General Data'!$E$4)+(H270*'General Data'!$F$4)</f>
        <v>170.10000000000002</v>
      </c>
      <c r="J270" s="5">
        <f>VLOOKUP(I270,'Tarrif for Outgoing Transport'!$A$6:$G$15,Bremen!C270-49998,1)</f>
        <v>0.26</v>
      </c>
      <c r="K270" s="80">
        <f t="shared" si="8"/>
        <v>44.226000000000006</v>
      </c>
      <c r="L270" s="83">
        <f>VLOOKUP(I270,'Tarrif for Outgoing Transport'!$A$40:$G$49,C270-49998,TRUE)</f>
        <v>0.37</v>
      </c>
      <c r="M270" s="4">
        <f t="shared" si="9"/>
        <v>62.937000000000005</v>
      </c>
      <c r="N270" s="81">
        <f>VLOOKUP(C270,'Transport Time'!$A$3:$C$7,3,0)</f>
        <v>1</v>
      </c>
      <c r="O270" s="81">
        <f>VLOOKUP(C270,'Transport Time'!$K$3:$M$12,3,0)</f>
        <v>2</v>
      </c>
      <c r="P270" s="81">
        <f>VLOOKUP(C270,'Data for CO2 Calculation'!$A$3:$C$7,3,0)</f>
        <v>407</v>
      </c>
      <c r="Q270" s="83">
        <f>I270*P270*'Data for CO2 Calculation'!$B$17</f>
        <v>3773.0731500000006</v>
      </c>
      <c r="R270" s="2">
        <f>VLOOKUP(C270,'Data for CO2 Calculation'!$K$3:$M$12,3,1)</f>
        <v>1048</v>
      </c>
      <c r="S270" s="3">
        <f>R270*I270*'Data for CO2 Calculation'!$B$17</f>
        <v>9715.4316000000017</v>
      </c>
    </row>
    <row r="271" spans="1:19" x14ac:dyDescent="0.2">
      <c r="A271" s="2" t="s">
        <v>287</v>
      </c>
      <c r="B271" s="13">
        <v>39617</v>
      </c>
      <c r="C271" s="2">
        <v>50003</v>
      </c>
      <c r="D271" s="2">
        <v>9</v>
      </c>
      <c r="E271" s="2">
        <v>0</v>
      </c>
      <c r="F271" s="2">
        <v>12</v>
      </c>
      <c r="G271" s="2">
        <v>11</v>
      </c>
      <c r="H271" s="2">
        <v>9</v>
      </c>
      <c r="I271" s="84">
        <f>(D271*'General Data'!$B$4)+(E271*'General Data'!$C$4)+(F271*'General Data'!$D$4)+(G271*'General Data'!$E$4)+(H271*'General Data'!$F$4)</f>
        <v>142.9</v>
      </c>
      <c r="J271" s="5">
        <f>VLOOKUP(I271,'Tarrif for Outgoing Transport'!$A$6:$G$15,Bremen!C271-49998,1)</f>
        <v>0.26</v>
      </c>
      <c r="K271" s="80">
        <f t="shared" si="8"/>
        <v>37.154000000000003</v>
      </c>
      <c r="L271" s="83">
        <f>VLOOKUP(I271,'Tarrif for Outgoing Transport'!$A$40:$G$49,C271-49998,TRUE)</f>
        <v>0.37</v>
      </c>
      <c r="M271" s="4">
        <f t="shared" si="9"/>
        <v>52.873000000000005</v>
      </c>
      <c r="N271" s="81">
        <f>VLOOKUP(C271,'Transport Time'!$A$3:$C$7,3,0)</f>
        <v>1</v>
      </c>
      <c r="O271" s="81">
        <f>VLOOKUP(C271,'Transport Time'!$K$3:$M$12,3,0)</f>
        <v>2</v>
      </c>
      <c r="P271" s="81">
        <f>VLOOKUP(C271,'Data for CO2 Calculation'!$A$3:$C$7,3,0)</f>
        <v>407</v>
      </c>
      <c r="Q271" s="83">
        <f>I271*P271*'Data for CO2 Calculation'!$B$17</f>
        <v>3169.7363500000001</v>
      </c>
      <c r="R271" s="2">
        <f>VLOOKUP(C271,'Data for CO2 Calculation'!$K$3:$M$12,3,1)</f>
        <v>1048</v>
      </c>
      <c r="S271" s="3">
        <f>R271*I271*'Data for CO2 Calculation'!$B$17</f>
        <v>8161.876400000001</v>
      </c>
    </row>
    <row r="272" spans="1:19" x14ac:dyDescent="0.2">
      <c r="A272" s="2" t="s">
        <v>288</v>
      </c>
      <c r="B272" s="13">
        <v>39618</v>
      </c>
      <c r="C272" s="2">
        <v>50003</v>
      </c>
      <c r="D272" s="2">
        <v>9</v>
      </c>
      <c r="E272" s="2">
        <v>19</v>
      </c>
      <c r="F272" s="2">
        <v>12</v>
      </c>
      <c r="G272" s="2">
        <v>11</v>
      </c>
      <c r="H272" s="2">
        <v>9</v>
      </c>
      <c r="I272" s="84">
        <f>(D272*'General Data'!$B$4)+(E272*'General Data'!$C$4)+(F272*'General Data'!$D$4)+(G272*'General Data'!$E$4)+(H272*'General Data'!$F$4)</f>
        <v>224.6</v>
      </c>
      <c r="J272" s="5">
        <f>VLOOKUP(I272,'Tarrif for Outgoing Transport'!$A$6:$G$15,Bremen!C272-49998,1)</f>
        <v>0.26</v>
      </c>
      <c r="K272" s="80">
        <f t="shared" si="8"/>
        <v>58.396000000000001</v>
      </c>
      <c r="L272" s="83">
        <f>VLOOKUP(I272,'Tarrif for Outgoing Transport'!$A$40:$G$49,C272-49998,TRUE)</f>
        <v>0.37</v>
      </c>
      <c r="M272" s="4">
        <f t="shared" si="9"/>
        <v>83.102000000000004</v>
      </c>
      <c r="N272" s="81">
        <f>VLOOKUP(C272,'Transport Time'!$A$3:$C$7,3,0)</f>
        <v>1</v>
      </c>
      <c r="O272" s="81">
        <f>VLOOKUP(C272,'Transport Time'!$K$3:$M$12,3,0)</f>
        <v>2</v>
      </c>
      <c r="P272" s="81">
        <f>VLOOKUP(C272,'Data for CO2 Calculation'!$A$3:$C$7,3,0)</f>
        <v>407</v>
      </c>
      <c r="Q272" s="83">
        <f>I272*P272*'Data for CO2 Calculation'!$B$17</f>
        <v>4981.9648999999999</v>
      </c>
      <c r="R272" s="2">
        <f>VLOOKUP(C272,'Data for CO2 Calculation'!$K$3:$M$12,3,1)</f>
        <v>1048</v>
      </c>
      <c r="S272" s="3">
        <f>R272*I272*'Data for CO2 Calculation'!$B$17</f>
        <v>12828.2536</v>
      </c>
    </row>
    <row r="273" spans="1:19" x14ac:dyDescent="0.2">
      <c r="A273" s="2" t="s">
        <v>289</v>
      </c>
      <c r="B273" s="13">
        <v>39624</v>
      </c>
      <c r="C273" s="2">
        <v>50003</v>
      </c>
      <c r="D273" s="2">
        <v>10</v>
      </c>
      <c r="E273" s="2">
        <v>8</v>
      </c>
      <c r="F273" s="2">
        <v>12</v>
      </c>
      <c r="G273" s="2">
        <v>11</v>
      </c>
      <c r="H273" s="2">
        <v>8</v>
      </c>
      <c r="I273" s="84">
        <f>(D273*'General Data'!$B$4)+(E273*'General Data'!$C$4)+(F273*'General Data'!$D$4)+(G273*'General Data'!$E$4)+(H273*'General Data'!$F$4)</f>
        <v>175</v>
      </c>
      <c r="J273" s="5">
        <f>VLOOKUP(I273,'Tarrif for Outgoing Transport'!$A$6:$G$15,Bremen!C273-49998,1)</f>
        <v>0.26</v>
      </c>
      <c r="K273" s="80">
        <f t="shared" si="8"/>
        <v>45.5</v>
      </c>
      <c r="L273" s="83">
        <f>VLOOKUP(I273,'Tarrif for Outgoing Transport'!$A$40:$G$49,C273-49998,TRUE)</f>
        <v>0.37</v>
      </c>
      <c r="M273" s="4">
        <f t="shared" si="9"/>
        <v>64.75</v>
      </c>
      <c r="N273" s="81">
        <f>VLOOKUP(C273,'Transport Time'!$A$3:$C$7,3,0)</f>
        <v>1</v>
      </c>
      <c r="O273" s="81">
        <f>VLOOKUP(C273,'Transport Time'!$K$3:$M$12,3,0)</f>
        <v>2</v>
      </c>
      <c r="P273" s="81">
        <f>VLOOKUP(C273,'Data for CO2 Calculation'!$A$3:$C$7,3,0)</f>
        <v>407</v>
      </c>
      <c r="Q273" s="83">
        <f>I273*P273*'Data for CO2 Calculation'!$B$17</f>
        <v>3881.7624999999998</v>
      </c>
      <c r="R273" s="2">
        <f>VLOOKUP(C273,'Data for CO2 Calculation'!$K$3:$M$12,3,1)</f>
        <v>1048</v>
      </c>
      <c r="S273" s="3">
        <f>R273*I273*'Data for CO2 Calculation'!$B$17</f>
        <v>9995.2999999999993</v>
      </c>
    </row>
    <row r="274" spans="1:19" x14ac:dyDescent="0.2">
      <c r="A274" s="2" t="s">
        <v>290</v>
      </c>
      <c r="B274" s="13">
        <v>39625</v>
      </c>
      <c r="C274" s="2">
        <v>50003</v>
      </c>
      <c r="D274" s="2">
        <v>9</v>
      </c>
      <c r="E274" s="2">
        <v>0</v>
      </c>
      <c r="F274" s="2">
        <v>19</v>
      </c>
      <c r="G274" s="2">
        <v>5</v>
      </c>
      <c r="H274" s="2">
        <v>8</v>
      </c>
      <c r="I274" s="84">
        <f>(D274*'General Data'!$B$4)+(E274*'General Data'!$C$4)+(F274*'General Data'!$D$4)+(G274*'General Data'!$E$4)+(H274*'General Data'!$F$4)</f>
        <v>145.69999999999999</v>
      </c>
      <c r="J274" s="5">
        <f>VLOOKUP(I274,'Tarrif for Outgoing Transport'!$A$6:$G$15,Bremen!C274-49998,1)</f>
        <v>0.26</v>
      </c>
      <c r="K274" s="80">
        <f t="shared" si="8"/>
        <v>37.881999999999998</v>
      </c>
      <c r="L274" s="83">
        <f>VLOOKUP(I274,'Tarrif for Outgoing Transport'!$A$40:$G$49,C274-49998,TRUE)</f>
        <v>0.37</v>
      </c>
      <c r="M274" s="4">
        <f t="shared" si="9"/>
        <v>53.908999999999992</v>
      </c>
      <c r="N274" s="81">
        <f>VLOOKUP(C274,'Transport Time'!$A$3:$C$7,3,0)</f>
        <v>1</v>
      </c>
      <c r="O274" s="81">
        <f>VLOOKUP(C274,'Transport Time'!$K$3:$M$12,3,0)</f>
        <v>2</v>
      </c>
      <c r="P274" s="81">
        <f>VLOOKUP(C274,'Data for CO2 Calculation'!$A$3:$C$7,3,0)</f>
        <v>407</v>
      </c>
      <c r="Q274" s="83">
        <f>I274*P274*'Data for CO2 Calculation'!$B$17</f>
        <v>3231.8445499999998</v>
      </c>
      <c r="R274" s="2">
        <f>VLOOKUP(C274,'Data for CO2 Calculation'!$K$3:$M$12,3,1)</f>
        <v>1048</v>
      </c>
      <c r="S274" s="3">
        <f>R274*I274*'Data for CO2 Calculation'!$B$17</f>
        <v>8321.8011999999981</v>
      </c>
    </row>
    <row r="275" spans="1:19" x14ac:dyDescent="0.2">
      <c r="A275" s="2" t="s">
        <v>291</v>
      </c>
      <c r="B275" s="13">
        <v>39626</v>
      </c>
      <c r="C275" s="2">
        <v>50003</v>
      </c>
      <c r="D275" s="2">
        <v>9</v>
      </c>
      <c r="E275" s="2">
        <v>9</v>
      </c>
      <c r="F275" s="2">
        <v>8</v>
      </c>
      <c r="G275" s="2">
        <v>11</v>
      </c>
      <c r="H275" s="2">
        <v>0</v>
      </c>
      <c r="I275" s="84">
        <f>(D275*'General Data'!$B$4)+(E275*'General Data'!$C$4)+(F275*'General Data'!$D$4)+(G275*'General Data'!$E$4)+(H275*'General Data'!$F$4)</f>
        <v>124.99999999999999</v>
      </c>
      <c r="J275" s="5">
        <f>VLOOKUP(I275,'Tarrif for Outgoing Transport'!$A$6:$G$15,Bremen!C275-49998,1)</f>
        <v>0.26</v>
      </c>
      <c r="K275" s="80">
        <f t="shared" si="8"/>
        <v>32.5</v>
      </c>
      <c r="L275" s="83">
        <f>VLOOKUP(I275,'Tarrif for Outgoing Transport'!$A$40:$G$49,C275-49998,TRUE)</f>
        <v>0.37</v>
      </c>
      <c r="M275" s="4">
        <f t="shared" si="9"/>
        <v>46.249999999999993</v>
      </c>
      <c r="N275" s="81">
        <f>VLOOKUP(C275,'Transport Time'!$A$3:$C$7,3,0)</f>
        <v>1</v>
      </c>
      <c r="O275" s="81">
        <f>VLOOKUP(C275,'Transport Time'!$K$3:$M$12,3,0)</f>
        <v>2</v>
      </c>
      <c r="P275" s="81">
        <f>VLOOKUP(C275,'Data for CO2 Calculation'!$A$3:$C$7,3,0)</f>
        <v>407</v>
      </c>
      <c r="Q275" s="83">
        <f>I275*P275*'Data for CO2 Calculation'!$B$17</f>
        <v>2772.6874999999995</v>
      </c>
      <c r="R275" s="2">
        <f>VLOOKUP(C275,'Data for CO2 Calculation'!$K$3:$M$12,3,1)</f>
        <v>1048</v>
      </c>
      <c r="S275" s="3">
        <f>R275*I275*'Data for CO2 Calculation'!$B$17</f>
        <v>7139.4999999999991</v>
      </c>
    </row>
    <row r="276" spans="1:19" x14ac:dyDescent="0.2">
      <c r="A276" s="2" t="s">
        <v>292</v>
      </c>
      <c r="B276" s="13">
        <v>39627</v>
      </c>
      <c r="C276" s="2">
        <v>50003</v>
      </c>
      <c r="D276" s="2">
        <v>9</v>
      </c>
      <c r="E276" s="2">
        <v>15</v>
      </c>
      <c r="F276" s="2">
        <v>12</v>
      </c>
      <c r="G276" s="2">
        <v>20</v>
      </c>
      <c r="H276" s="2">
        <v>0</v>
      </c>
      <c r="I276" s="84">
        <f>(D276*'General Data'!$B$4)+(E276*'General Data'!$C$4)+(F276*'General Data'!$D$4)+(G276*'General Data'!$E$4)+(H276*'General Data'!$F$4)</f>
        <v>194.8</v>
      </c>
      <c r="J276" s="5">
        <f>VLOOKUP(I276,'Tarrif for Outgoing Transport'!$A$6:$G$15,Bremen!C276-49998,1)</f>
        <v>0.26</v>
      </c>
      <c r="K276" s="80">
        <f t="shared" si="8"/>
        <v>50.648000000000003</v>
      </c>
      <c r="L276" s="83">
        <f>VLOOKUP(I276,'Tarrif for Outgoing Transport'!$A$40:$G$49,C276-49998,TRUE)</f>
        <v>0.37</v>
      </c>
      <c r="M276" s="4">
        <f t="shared" si="9"/>
        <v>72.076000000000008</v>
      </c>
      <c r="N276" s="81">
        <f>VLOOKUP(C276,'Transport Time'!$A$3:$C$7,3,0)</f>
        <v>1</v>
      </c>
      <c r="O276" s="81">
        <f>VLOOKUP(C276,'Transport Time'!$K$3:$M$12,3,0)</f>
        <v>2</v>
      </c>
      <c r="P276" s="81">
        <f>VLOOKUP(C276,'Data for CO2 Calculation'!$A$3:$C$7,3,0)</f>
        <v>407</v>
      </c>
      <c r="Q276" s="83">
        <f>I276*P276*'Data for CO2 Calculation'!$B$17</f>
        <v>4320.9562000000005</v>
      </c>
      <c r="R276" s="2">
        <f>VLOOKUP(C276,'Data for CO2 Calculation'!$K$3:$M$12,3,1)</f>
        <v>1048</v>
      </c>
      <c r="S276" s="3">
        <f>R276*I276*'Data for CO2 Calculation'!$B$17</f>
        <v>11126.196800000002</v>
      </c>
    </row>
    <row r="277" spans="1:19" x14ac:dyDescent="0.2">
      <c r="A277" s="2" t="s">
        <v>293</v>
      </c>
      <c r="B277" s="13">
        <v>39636</v>
      </c>
      <c r="C277" s="2">
        <v>50003</v>
      </c>
      <c r="D277" s="2">
        <v>9</v>
      </c>
      <c r="E277" s="2">
        <v>8</v>
      </c>
      <c r="F277" s="2">
        <v>0</v>
      </c>
      <c r="G277" s="2">
        <v>7</v>
      </c>
      <c r="H277" s="2">
        <v>11</v>
      </c>
      <c r="I277" s="84">
        <f>(D277*'General Data'!$B$4)+(E277*'General Data'!$C$4)+(F277*'General Data'!$D$4)+(G277*'General Data'!$E$4)+(H277*'General Data'!$F$4)</f>
        <v>128.1</v>
      </c>
      <c r="J277" s="5">
        <f>VLOOKUP(I277,'Tarrif for Outgoing Transport'!$A$6:$G$15,Bremen!C277-49998,1)</f>
        <v>0.26</v>
      </c>
      <c r="K277" s="80">
        <f t="shared" si="8"/>
        <v>33.305999999999997</v>
      </c>
      <c r="L277" s="83">
        <f>VLOOKUP(I277,'Tarrif for Outgoing Transport'!$A$40:$G$49,C277-49998,TRUE)</f>
        <v>0.37</v>
      </c>
      <c r="M277" s="4">
        <f t="shared" si="9"/>
        <v>47.396999999999998</v>
      </c>
      <c r="N277" s="81">
        <f>VLOOKUP(C277,'Transport Time'!$A$3:$C$7,3,0)</f>
        <v>1</v>
      </c>
      <c r="O277" s="81">
        <f>VLOOKUP(C277,'Transport Time'!$K$3:$M$12,3,0)</f>
        <v>2</v>
      </c>
      <c r="P277" s="81">
        <f>VLOOKUP(C277,'Data for CO2 Calculation'!$A$3:$C$7,3,0)</f>
        <v>407</v>
      </c>
      <c r="Q277" s="83">
        <f>I277*P277*'Data for CO2 Calculation'!$B$17</f>
        <v>2841.4501499999997</v>
      </c>
      <c r="R277" s="2">
        <f>VLOOKUP(C277,'Data for CO2 Calculation'!$K$3:$M$12,3,1)</f>
        <v>1048</v>
      </c>
      <c r="S277" s="3">
        <f>R277*I277*'Data for CO2 Calculation'!$B$17</f>
        <v>7316.5595999999996</v>
      </c>
    </row>
    <row r="278" spans="1:19" x14ac:dyDescent="0.2">
      <c r="A278" s="2" t="s">
        <v>294</v>
      </c>
      <c r="B278" s="13">
        <v>39639</v>
      </c>
      <c r="C278" s="2">
        <v>50003</v>
      </c>
      <c r="D278" s="2">
        <v>2</v>
      </c>
      <c r="E278" s="2">
        <v>8</v>
      </c>
      <c r="F278" s="2">
        <v>12</v>
      </c>
      <c r="G278" s="2">
        <v>11</v>
      </c>
      <c r="H278" s="2">
        <v>9</v>
      </c>
      <c r="I278" s="84">
        <f>(D278*'General Data'!$B$4)+(E278*'General Data'!$C$4)+(F278*'General Data'!$D$4)+(G278*'General Data'!$E$4)+(H278*'General Data'!$F$4)</f>
        <v>161.19999999999999</v>
      </c>
      <c r="J278" s="5">
        <f>VLOOKUP(I278,'Tarrif for Outgoing Transport'!$A$6:$G$15,Bremen!C278-49998,1)</f>
        <v>0.26</v>
      </c>
      <c r="K278" s="80">
        <f t="shared" si="8"/>
        <v>41.911999999999999</v>
      </c>
      <c r="L278" s="83">
        <f>VLOOKUP(I278,'Tarrif for Outgoing Transport'!$A$40:$G$49,C278-49998,TRUE)</f>
        <v>0.37</v>
      </c>
      <c r="M278" s="4">
        <f t="shared" si="9"/>
        <v>59.643999999999998</v>
      </c>
      <c r="N278" s="81">
        <f>VLOOKUP(C278,'Transport Time'!$A$3:$C$7,3,0)</f>
        <v>1</v>
      </c>
      <c r="O278" s="81">
        <f>VLOOKUP(C278,'Transport Time'!$K$3:$M$12,3,0)</f>
        <v>2</v>
      </c>
      <c r="P278" s="81">
        <f>VLOOKUP(C278,'Data for CO2 Calculation'!$A$3:$C$7,3,0)</f>
        <v>407</v>
      </c>
      <c r="Q278" s="83">
        <f>I278*P278*'Data for CO2 Calculation'!$B$17</f>
        <v>3575.6577999999995</v>
      </c>
      <c r="R278" s="2">
        <f>VLOOKUP(C278,'Data for CO2 Calculation'!$K$3:$M$12,3,1)</f>
        <v>1048</v>
      </c>
      <c r="S278" s="3">
        <f>R278*I278*'Data for CO2 Calculation'!$B$17</f>
        <v>9207.0991999999987</v>
      </c>
    </row>
    <row r="279" spans="1:19" x14ac:dyDescent="0.2">
      <c r="A279" s="2" t="s">
        <v>295</v>
      </c>
      <c r="B279" s="13">
        <v>39643</v>
      </c>
      <c r="C279" s="2">
        <v>50003</v>
      </c>
      <c r="D279" s="2">
        <v>7</v>
      </c>
      <c r="E279" s="2">
        <v>8</v>
      </c>
      <c r="F279" s="2">
        <v>13</v>
      </c>
      <c r="G279" s="2">
        <v>15</v>
      </c>
      <c r="H279" s="2">
        <v>9</v>
      </c>
      <c r="I279" s="84">
        <f>(D279*'General Data'!$B$4)+(E279*'General Data'!$C$4)+(F279*'General Data'!$D$4)+(G279*'General Data'!$E$4)+(H279*'General Data'!$F$4)</f>
        <v>189.3</v>
      </c>
      <c r="J279" s="5">
        <f>VLOOKUP(I279,'Tarrif for Outgoing Transport'!$A$6:$G$15,Bremen!C279-49998,1)</f>
        <v>0.26</v>
      </c>
      <c r="K279" s="80">
        <f t="shared" si="8"/>
        <v>49.218000000000004</v>
      </c>
      <c r="L279" s="83">
        <f>VLOOKUP(I279,'Tarrif for Outgoing Transport'!$A$40:$G$49,C279-49998,TRUE)</f>
        <v>0.37</v>
      </c>
      <c r="M279" s="4">
        <f t="shared" si="9"/>
        <v>70.040999999999997</v>
      </c>
      <c r="N279" s="81">
        <f>VLOOKUP(C279,'Transport Time'!$A$3:$C$7,3,0)</f>
        <v>1</v>
      </c>
      <c r="O279" s="81">
        <f>VLOOKUP(C279,'Transport Time'!$K$3:$M$12,3,0)</f>
        <v>2</v>
      </c>
      <c r="P279" s="81">
        <f>VLOOKUP(C279,'Data for CO2 Calculation'!$A$3:$C$7,3,0)</f>
        <v>407</v>
      </c>
      <c r="Q279" s="83">
        <f>I279*P279*'Data for CO2 Calculation'!$B$17</f>
        <v>4198.95795</v>
      </c>
      <c r="R279" s="2">
        <f>VLOOKUP(C279,'Data for CO2 Calculation'!$K$3:$M$12,3,1)</f>
        <v>1048</v>
      </c>
      <c r="S279" s="3">
        <f>R279*I279*'Data for CO2 Calculation'!$B$17</f>
        <v>10812.058800000001</v>
      </c>
    </row>
    <row r="280" spans="1:19" x14ac:dyDescent="0.2">
      <c r="A280" s="2" t="s">
        <v>296</v>
      </c>
      <c r="B280" s="13">
        <v>39646</v>
      </c>
      <c r="C280" s="2">
        <v>50003</v>
      </c>
      <c r="D280" s="2">
        <v>10</v>
      </c>
      <c r="E280" s="2">
        <v>8</v>
      </c>
      <c r="F280" s="2">
        <v>13</v>
      </c>
      <c r="G280" s="2">
        <v>11</v>
      </c>
      <c r="H280" s="2">
        <v>9</v>
      </c>
      <c r="I280" s="84">
        <f>(D280*'General Data'!$B$4)+(E280*'General Data'!$C$4)+(F280*'General Data'!$D$4)+(G280*'General Data'!$E$4)+(H280*'General Data'!$F$4)</f>
        <v>183.4</v>
      </c>
      <c r="J280" s="5">
        <f>VLOOKUP(I280,'Tarrif for Outgoing Transport'!$A$6:$G$15,Bremen!C280-49998,1)</f>
        <v>0.26</v>
      </c>
      <c r="K280" s="80">
        <f t="shared" si="8"/>
        <v>47.684000000000005</v>
      </c>
      <c r="L280" s="83">
        <f>VLOOKUP(I280,'Tarrif for Outgoing Transport'!$A$40:$G$49,C280-49998,TRUE)</f>
        <v>0.37</v>
      </c>
      <c r="M280" s="4">
        <f t="shared" si="9"/>
        <v>67.858000000000004</v>
      </c>
      <c r="N280" s="81">
        <f>VLOOKUP(C280,'Transport Time'!$A$3:$C$7,3,0)</f>
        <v>1</v>
      </c>
      <c r="O280" s="81">
        <f>VLOOKUP(C280,'Transport Time'!$K$3:$M$12,3,0)</f>
        <v>2</v>
      </c>
      <c r="P280" s="81">
        <f>VLOOKUP(C280,'Data for CO2 Calculation'!$A$3:$C$7,3,0)</f>
        <v>407</v>
      </c>
      <c r="Q280" s="83">
        <f>I280*P280*'Data for CO2 Calculation'!$B$17</f>
        <v>4068.0871000000002</v>
      </c>
      <c r="R280" s="2">
        <f>VLOOKUP(C280,'Data for CO2 Calculation'!$K$3:$M$12,3,1)</f>
        <v>1048</v>
      </c>
      <c r="S280" s="3">
        <f>R280*I280*'Data for CO2 Calculation'!$B$17</f>
        <v>10475.074400000001</v>
      </c>
    </row>
    <row r="281" spans="1:19" x14ac:dyDescent="0.2">
      <c r="A281" s="2" t="s">
        <v>297</v>
      </c>
      <c r="B281" s="13">
        <v>39655</v>
      </c>
      <c r="C281" s="2">
        <v>50003</v>
      </c>
      <c r="D281" s="2">
        <v>9</v>
      </c>
      <c r="E281" s="2">
        <v>0</v>
      </c>
      <c r="F281" s="2">
        <v>19</v>
      </c>
      <c r="G281" s="2">
        <v>12</v>
      </c>
      <c r="H281" s="2">
        <v>11</v>
      </c>
      <c r="I281" s="84">
        <f>(D281*'General Data'!$B$4)+(E281*'General Data'!$C$4)+(F281*'General Data'!$D$4)+(G281*'General Data'!$E$4)+(H281*'General Data'!$F$4)</f>
        <v>181.9</v>
      </c>
      <c r="J281" s="5">
        <f>VLOOKUP(I281,'Tarrif for Outgoing Transport'!$A$6:$G$15,Bremen!C281-49998,1)</f>
        <v>0.26</v>
      </c>
      <c r="K281" s="80">
        <f t="shared" si="8"/>
        <v>47.294000000000004</v>
      </c>
      <c r="L281" s="83">
        <f>VLOOKUP(I281,'Tarrif for Outgoing Transport'!$A$40:$G$49,C281-49998,TRUE)</f>
        <v>0.37</v>
      </c>
      <c r="M281" s="4">
        <f t="shared" si="9"/>
        <v>67.302999999999997</v>
      </c>
      <c r="N281" s="81">
        <f>VLOOKUP(C281,'Transport Time'!$A$3:$C$7,3,0)</f>
        <v>1</v>
      </c>
      <c r="O281" s="81">
        <f>VLOOKUP(C281,'Transport Time'!$K$3:$M$12,3,0)</f>
        <v>2</v>
      </c>
      <c r="P281" s="81">
        <f>VLOOKUP(C281,'Data for CO2 Calculation'!$A$3:$C$7,3,0)</f>
        <v>407</v>
      </c>
      <c r="Q281" s="83">
        <f>I281*P281*'Data for CO2 Calculation'!$B$17</f>
        <v>4034.8148500000002</v>
      </c>
      <c r="R281" s="2">
        <f>VLOOKUP(C281,'Data for CO2 Calculation'!$K$3:$M$12,3,1)</f>
        <v>1048</v>
      </c>
      <c r="S281" s="3">
        <f>R281*I281*'Data for CO2 Calculation'!$B$17</f>
        <v>10389.4004</v>
      </c>
    </row>
    <row r="282" spans="1:19" x14ac:dyDescent="0.2">
      <c r="A282" s="2" t="s">
        <v>298</v>
      </c>
      <c r="B282" s="13">
        <v>39656</v>
      </c>
      <c r="C282" s="2">
        <v>50003</v>
      </c>
      <c r="D282" s="2">
        <v>8</v>
      </c>
      <c r="E282" s="2">
        <v>10</v>
      </c>
      <c r="F282" s="2">
        <v>15</v>
      </c>
      <c r="G282" s="2">
        <v>11</v>
      </c>
      <c r="H282" s="2">
        <v>9</v>
      </c>
      <c r="I282" s="84">
        <f>(D282*'General Data'!$B$4)+(E282*'General Data'!$C$4)+(F282*'General Data'!$D$4)+(G282*'General Data'!$E$4)+(H282*'General Data'!$F$4)</f>
        <v>195.00000000000003</v>
      </c>
      <c r="J282" s="5">
        <f>VLOOKUP(I282,'Tarrif for Outgoing Transport'!$A$6:$G$15,Bremen!C282-49998,1)</f>
        <v>0.26</v>
      </c>
      <c r="K282" s="80">
        <f t="shared" si="8"/>
        <v>50.70000000000001</v>
      </c>
      <c r="L282" s="83">
        <f>VLOOKUP(I282,'Tarrif for Outgoing Transport'!$A$40:$G$49,C282-49998,TRUE)</f>
        <v>0.37</v>
      </c>
      <c r="M282" s="4">
        <f t="shared" si="9"/>
        <v>72.150000000000006</v>
      </c>
      <c r="N282" s="81">
        <f>VLOOKUP(C282,'Transport Time'!$A$3:$C$7,3,0)</f>
        <v>1</v>
      </c>
      <c r="O282" s="81">
        <f>VLOOKUP(C282,'Transport Time'!$K$3:$M$12,3,0)</f>
        <v>2</v>
      </c>
      <c r="P282" s="81">
        <f>VLOOKUP(C282,'Data for CO2 Calculation'!$A$3:$C$7,3,0)</f>
        <v>407</v>
      </c>
      <c r="Q282" s="83">
        <f>I282*P282*'Data for CO2 Calculation'!$B$17</f>
        <v>4325.3925000000008</v>
      </c>
      <c r="R282" s="2">
        <f>VLOOKUP(C282,'Data for CO2 Calculation'!$K$3:$M$12,3,1)</f>
        <v>1048</v>
      </c>
      <c r="S282" s="3">
        <f>R282*I282*'Data for CO2 Calculation'!$B$17</f>
        <v>11137.62</v>
      </c>
    </row>
    <row r="283" spans="1:19" x14ac:dyDescent="0.2">
      <c r="A283" s="2" t="s">
        <v>299</v>
      </c>
      <c r="B283" s="13">
        <v>39657</v>
      </c>
      <c r="C283" s="2">
        <v>50003</v>
      </c>
      <c r="D283" s="2">
        <v>8</v>
      </c>
      <c r="E283" s="2">
        <v>10</v>
      </c>
      <c r="F283" s="2">
        <v>15</v>
      </c>
      <c r="G283" s="2">
        <v>11</v>
      </c>
      <c r="H283" s="2">
        <v>9</v>
      </c>
      <c r="I283" s="84">
        <f>(D283*'General Data'!$B$4)+(E283*'General Data'!$C$4)+(F283*'General Data'!$D$4)+(G283*'General Data'!$E$4)+(H283*'General Data'!$F$4)</f>
        <v>195.00000000000003</v>
      </c>
      <c r="J283" s="5">
        <f>VLOOKUP(I283,'Tarrif for Outgoing Transport'!$A$6:$G$15,Bremen!C283-49998,1)</f>
        <v>0.26</v>
      </c>
      <c r="K283" s="80">
        <f t="shared" si="8"/>
        <v>50.70000000000001</v>
      </c>
      <c r="L283" s="83">
        <f>VLOOKUP(I283,'Tarrif for Outgoing Transport'!$A$40:$G$49,C283-49998,TRUE)</f>
        <v>0.37</v>
      </c>
      <c r="M283" s="4">
        <f t="shared" si="9"/>
        <v>72.150000000000006</v>
      </c>
      <c r="N283" s="81">
        <f>VLOOKUP(C283,'Transport Time'!$A$3:$C$7,3,0)</f>
        <v>1</v>
      </c>
      <c r="O283" s="81">
        <f>VLOOKUP(C283,'Transport Time'!$K$3:$M$12,3,0)</f>
        <v>2</v>
      </c>
      <c r="P283" s="81">
        <f>VLOOKUP(C283,'Data for CO2 Calculation'!$A$3:$C$7,3,0)</f>
        <v>407</v>
      </c>
      <c r="Q283" s="83">
        <f>I283*P283*'Data for CO2 Calculation'!$B$17</f>
        <v>4325.3925000000008</v>
      </c>
      <c r="R283" s="2">
        <f>VLOOKUP(C283,'Data for CO2 Calculation'!$K$3:$M$12,3,1)</f>
        <v>1048</v>
      </c>
      <c r="S283" s="3">
        <f>R283*I283*'Data for CO2 Calculation'!$B$17</f>
        <v>11137.62</v>
      </c>
    </row>
    <row r="284" spans="1:19" x14ac:dyDescent="0.2">
      <c r="A284" s="2" t="s">
        <v>300</v>
      </c>
      <c r="B284" s="13">
        <v>39658</v>
      </c>
      <c r="C284" s="2">
        <v>50003</v>
      </c>
      <c r="D284" s="2">
        <v>8</v>
      </c>
      <c r="E284" s="2">
        <v>10</v>
      </c>
      <c r="F284" s="2">
        <v>15</v>
      </c>
      <c r="G284" s="2">
        <v>11</v>
      </c>
      <c r="H284" s="2">
        <v>9</v>
      </c>
      <c r="I284" s="84">
        <f>(D284*'General Data'!$B$4)+(E284*'General Data'!$C$4)+(F284*'General Data'!$D$4)+(G284*'General Data'!$E$4)+(H284*'General Data'!$F$4)</f>
        <v>195.00000000000003</v>
      </c>
      <c r="J284" s="5">
        <f>VLOOKUP(I284,'Tarrif for Outgoing Transport'!$A$6:$G$15,Bremen!C284-49998,1)</f>
        <v>0.26</v>
      </c>
      <c r="K284" s="80">
        <f t="shared" si="8"/>
        <v>50.70000000000001</v>
      </c>
      <c r="L284" s="83">
        <f>VLOOKUP(I284,'Tarrif for Outgoing Transport'!$A$40:$G$49,C284-49998,TRUE)</f>
        <v>0.37</v>
      </c>
      <c r="M284" s="4">
        <f t="shared" si="9"/>
        <v>72.150000000000006</v>
      </c>
      <c r="N284" s="81">
        <f>VLOOKUP(C284,'Transport Time'!$A$3:$C$7,3,0)</f>
        <v>1</v>
      </c>
      <c r="O284" s="81">
        <f>VLOOKUP(C284,'Transport Time'!$K$3:$M$12,3,0)</f>
        <v>2</v>
      </c>
      <c r="P284" s="81">
        <f>VLOOKUP(C284,'Data for CO2 Calculation'!$A$3:$C$7,3,0)</f>
        <v>407</v>
      </c>
      <c r="Q284" s="83">
        <f>I284*P284*'Data for CO2 Calculation'!$B$17</f>
        <v>4325.3925000000008</v>
      </c>
      <c r="R284" s="2">
        <f>VLOOKUP(C284,'Data for CO2 Calculation'!$K$3:$M$12,3,1)</f>
        <v>1048</v>
      </c>
      <c r="S284" s="3">
        <f>R284*I284*'Data for CO2 Calculation'!$B$17</f>
        <v>11137.62</v>
      </c>
    </row>
    <row r="285" spans="1:19" x14ac:dyDescent="0.2">
      <c r="A285" s="2" t="s">
        <v>301</v>
      </c>
      <c r="B285" s="13">
        <v>39661</v>
      </c>
      <c r="C285" s="2">
        <v>50003</v>
      </c>
      <c r="D285" s="2">
        <v>8</v>
      </c>
      <c r="E285" s="2">
        <v>10</v>
      </c>
      <c r="F285" s="2">
        <v>15</v>
      </c>
      <c r="G285" s="2">
        <v>11</v>
      </c>
      <c r="H285" s="2">
        <v>9</v>
      </c>
      <c r="I285" s="84">
        <f>(D285*'General Data'!$B$4)+(E285*'General Data'!$C$4)+(F285*'General Data'!$D$4)+(G285*'General Data'!$E$4)+(H285*'General Data'!$F$4)</f>
        <v>195.00000000000003</v>
      </c>
      <c r="J285" s="5">
        <f>VLOOKUP(I285,'Tarrif for Outgoing Transport'!$A$6:$G$15,Bremen!C285-49998,1)</f>
        <v>0.26</v>
      </c>
      <c r="K285" s="80">
        <f t="shared" si="8"/>
        <v>50.70000000000001</v>
      </c>
      <c r="L285" s="83">
        <f>VLOOKUP(I285,'Tarrif for Outgoing Transport'!$A$40:$G$49,C285-49998,TRUE)</f>
        <v>0.37</v>
      </c>
      <c r="M285" s="4">
        <f t="shared" si="9"/>
        <v>72.150000000000006</v>
      </c>
      <c r="N285" s="81">
        <f>VLOOKUP(C285,'Transport Time'!$A$3:$C$7,3,0)</f>
        <v>1</v>
      </c>
      <c r="O285" s="81">
        <f>VLOOKUP(C285,'Transport Time'!$K$3:$M$12,3,0)</f>
        <v>2</v>
      </c>
      <c r="P285" s="81">
        <f>VLOOKUP(C285,'Data for CO2 Calculation'!$A$3:$C$7,3,0)</f>
        <v>407</v>
      </c>
      <c r="Q285" s="83">
        <f>I285*P285*'Data for CO2 Calculation'!$B$17</f>
        <v>4325.3925000000008</v>
      </c>
      <c r="R285" s="2">
        <f>VLOOKUP(C285,'Data for CO2 Calculation'!$K$3:$M$12,3,1)</f>
        <v>1048</v>
      </c>
      <c r="S285" s="3">
        <f>R285*I285*'Data for CO2 Calculation'!$B$17</f>
        <v>11137.62</v>
      </c>
    </row>
    <row r="286" spans="1:19" x14ac:dyDescent="0.2">
      <c r="A286" s="2" t="s">
        <v>302</v>
      </c>
      <c r="B286" s="13">
        <v>39666</v>
      </c>
      <c r="C286" s="2">
        <v>50003</v>
      </c>
      <c r="D286" s="2">
        <v>8</v>
      </c>
      <c r="E286" s="2">
        <v>10</v>
      </c>
      <c r="F286" s="2">
        <v>15</v>
      </c>
      <c r="G286" s="2">
        <v>11</v>
      </c>
      <c r="H286" s="2">
        <v>9</v>
      </c>
      <c r="I286" s="84">
        <f>(D286*'General Data'!$B$4)+(E286*'General Data'!$C$4)+(F286*'General Data'!$D$4)+(G286*'General Data'!$E$4)+(H286*'General Data'!$F$4)</f>
        <v>195.00000000000003</v>
      </c>
      <c r="J286" s="5">
        <f>VLOOKUP(I286,'Tarrif for Outgoing Transport'!$A$6:$G$15,Bremen!C286-49998,1)</f>
        <v>0.26</v>
      </c>
      <c r="K286" s="80">
        <f t="shared" si="8"/>
        <v>50.70000000000001</v>
      </c>
      <c r="L286" s="83">
        <f>VLOOKUP(I286,'Tarrif for Outgoing Transport'!$A$40:$G$49,C286-49998,TRUE)</f>
        <v>0.37</v>
      </c>
      <c r="M286" s="4">
        <f t="shared" si="9"/>
        <v>72.150000000000006</v>
      </c>
      <c r="N286" s="81">
        <f>VLOOKUP(C286,'Transport Time'!$A$3:$C$7,3,0)</f>
        <v>1</v>
      </c>
      <c r="O286" s="81">
        <f>VLOOKUP(C286,'Transport Time'!$K$3:$M$12,3,0)</f>
        <v>2</v>
      </c>
      <c r="P286" s="81">
        <f>VLOOKUP(C286,'Data for CO2 Calculation'!$A$3:$C$7,3,0)</f>
        <v>407</v>
      </c>
      <c r="Q286" s="83">
        <f>I286*P286*'Data for CO2 Calculation'!$B$17</f>
        <v>4325.3925000000008</v>
      </c>
      <c r="R286" s="2">
        <f>VLOOKUP(C286,'Data for CO2 Calculation'!$K$3:$M$12,3,1)</f>
        <v>1048</v>
      </c>
      <c r="S286" s="3">
        <f>R286*I286*'Data for CO2 Calculation'!$B$17</f>
        <v>11137.62</v>
      </c>
    </row>
    <row r="287" spans="1:19" x14ac:dyDescent="0.2">
      <c r="A287" s="2" t="s">
        <v>303</v>
      </c>
      <c r="B287" s="13">
        <v>39668</v>
      </c>
      <c r="C287" s="2">
        <v>50003</v>
      </c>
      <c r="D287" s="2">
        <v>8</v>
      </c>
      <c r="E287" s="2">
        <v>10</v>
      </c>
      <c r="F287" s="2">
        <v>15</v>
      </c>
      <c r="G287" s="2">
        <v>11</v>
      </c>
      <c r="H287" s="2">
        <v>9</v>
      </c>
      <c r="I287" s="84">
        <f>(D287*'General Data'!$B$4)+(E287*'General Data'!$C$4)+(F287*'General Data'!$D$4)+(G287*'General Data'!$E$4)+(H287*'General Data'!$F$4)</f>
        <v>195.00000000000003</v>
      </c>
      <c r="J287" s="5">
        <f>VLOOKUP(I287,'Tarrif for Outgoing Transport'!$A$6:$G$15,Bremen!C287-49998,1)</f>
        <v>0.26</v>
      </c>
      <c r="K287" s="80">
        <f t="shared" si="8"/>
        <v>50.70000000000001</v>
      </c>
      <c r="L287" s="83">
        <f>VLOOKUP(I287,'Tarrif for Outgoing Transport'!$A$40:$G$49,C287-49998,TRUE)</f>
        <v>0.37</v>
      </c>
      <c r="M287" s="4">
        <f t="shared" si="9"/>
        <v>72.150000000000006</v>
      </c>
      <c r="N287" s="81">
        <f>VLOOKUP(C287,'Transport Time'!$A$3:$C$7,3,0)</f>
        <v>1</v>
      </c>
      <c r="O287" s="81">
        <f>VLOOKUP(C287,'Transport Time'!$K$3:$M$12,3,0)</f>
        <v>2</v>
      </c>
      <c r="P287" s="81">
        <f>VLOOKUP(C287,'Data for CO2 Calculation'!$A$3:$C$7,3,0)</f>
        <v>407</v>
      </c>
      <c r="Q287" s="83">
        <f>I287*P287*'Data for CO2 Calculation'!$B$17</f>
        <v>4325.3925000000008</v>
      </c>
      <c r="R287" s="2">
        <f>VLOOKUP(C287,'Data for CO2 Calculation'!$K$3:$M$12,3,1)</f>
        <v>1048</v>
      </c>
      <c r="S287" s="3">
        <f>R287*I287*'Data for CO2 Calculation'!$B$17</f>
        <v>11137.62</v>
      </c>
    </row>
    <row r="288" spans="1:19" x14ac:dyDescent="0.2">
      <c r="A288" s="2" t="s">
        <v>304</v>
      </c>
      <c r="B288" s="13">
        <v>39669</v>
      </c>
      <c r="C288" s="2">
        <v>50003</v>
      </c>
      <c r="D288" s="2">
        <v>8</v>
      </c>
      <c r="E288" s="2">
        <v>10</v>
      </c>
      <c r="F288" s="2">
        <v>15</v>
      </c>
      <c r="G288" s="2">
        <v>11</v>
      </c>
      <c r="H288" s="2">
        <v>9</v>
      </c>
      <c r="I288" s="84">
        <f>(D288*'General Data'!$B$4)+(E288*'General Data'!$C$4)+(F288*'General Data'!$D$4)+(G288*'General Data'!$E$4)+(H288*'General Data'!$F$4)</f>
        <v>195.00000000000003</v>
      </c>
      <c r="J288" s="5">
        <f>VLOOKUP(I288,'Tarrif for Outgoing Transport'!$A$6:$G$15,Bremen!C288-49998,1)</f>
        <v>0.26</v>
      </c>
      <c r="K288" s="80">
        <f t="shared" si="8"/>
        <v>50.70000000000001</v>
      </c>
      <c r="L288" s="83">
        <f>VLOOKUP(I288,'Tarrif for Outgoing Transport'!$A$40:$G$49,C288-49998,TRUE)</f>
        <v>0.37</v>
      </c>
      <c r="M288" s="4">
        <f t="shared" si="9"/>
        <v>72.150000000000006</v>
      </c>
      <c r="N288" s="81">
        <f>VLOOKUP(C288,'Transport Time'!$A$3:$C$7,3,0)</f>
        <v>1</v>
      </c>
      <c r="O288" s="81">
        <f>VLOOKUP(C288,'Transport Time'!$K$3:$M$12,3,0)</f>
        <v>2</v>
      </c>
      <c r="P288" s="81">
        <f>VLOOKUP(C288,'Data for CO2 Calculation'!$A$3:$C$7,3,0)</f>
        <v>407</v>
      </c>
      <c r="Q288" s="83">
        <f>I288*P288*'Data for CO2 Calculation'!$B$17</f>
        <v>4325.3925000000008</v>
      </c>
      <c r="R288" s="2">
        <f>VLOOKUP(C288,'Data for CO2 Calculation'!$K$3:$M$12,3,1)</f>
        <v>1048</v>
      </c>
      <c r="S288" s="3">
        <f>R288*I288*'Data for CO2 Calculation'!$B$17</f>
        <v>11137.62</v>
      </c>
    </row>
    <row r="289" spans="1:19" x14ac:dyDescent="0.2">
      <c r="A289" s="2" t="s">
        <v>305</v>
      </c>
      <c r="B289" s="13">
        <v>39678</v>
      </c>
      <c r="C289" s="2">
        <v>50003</v>
      </c>
      <c r="D289" s="2">
        <v>8</v>
      </c>
      <c r="E289" s="2">
        <v>10</v>
      </c>
      <c r="F289" s="2">
        <v>15</v>
      </c>
      <c r="G289" s="2">
        <v>11</v>
      </c>
      <c r="H289" s="2">
        <v>9</v>
      </c>
      <c r="I289" s="84">
        <f>(D289*'General Data'!$B$4)+(E289*'General Data'!$C$4)+(F289*'General Data'!$D$4)+(G289*'General Data'!$E$4)+(H289*'General Data'!$F$4)</f>
        <v>195.00000000000003</v>
      </c>
      <c r="J289" s="5">
        <f>VLOOKUP(I289,'Tarrif for Outgoing Transport'!$A$6:$G$15,Bremen!C289-49998,1)</f>
        <v>0.26</v>
      </c>
      <c r="K289" s="80">
        <f t="shared" si="8"/>
        <v>50.70000000000001</v>
      </c>
      <c r="L289" s="83">
        <f>VLOOKUP(I289,'Tarrif for Outgoing Transport'!$A$40:$G$49,C289-49998,TRUE)</f>
        <v>0.37</v>
      </c>
      <c r="M289" s="4">
        <f t="shared" si="9"/>
        <v>72.150000000000006</v>
      </c>
      <c r="N289" s="81">
        <f>VLOOKUP(C289,'Transport Time'!$A$3:$C$7,3,0)</f>
        <v>1</v>
      </c>
      <c r="O289" s="81">
        <f>VLOOKUP(C289,'Transport Time'!$K$3:$M$12,3,0)</f>
        <v>2</v>
      </c>
      <c r="P289" s="81">
        <f>VLOOKUP(C289,'Data for CO2 Calculation'!$A$3:$C$7,3,0)</f>
        <v>407</v>
      </c>
      <c r="Q289" s="83">
        <f>I289*P289*'Data for CO2 Calculation'!$B$17</f>
        <v>4325.3925000000008</v>
      </c>
      <c r="R289" s="2">
        <f>VLOOKUP(C289,'Data for CO2 Calculation'!$K$3:$M$12,3,1)</f>
        <v>1048</v>
      </c>
      <c r="S289" s="3">
        <f>R289*I289*'Data for CO2 Calculation'!$B$17</f>
        <v>11137.62</v>
      </c>
    </row>
    <row r="290" spans="1:19" x14ac:dyDescent="0.2">
      <c r="A290" s="2" t="s">
        <v>306</v>
      </c>
      <c r="B290" s="13">
        <v>39679</v>
      </c>
      <c r="C290" s="2">
        <v>50003</v>
      </c>
      <c r="D290" s="2">
        <v>8</v>
      </c>
      <c r="E290" s="2">
        <v>10</v>
      </c>
      <c r="F290" s="2">
        <v>15</v>
      </c>
      <c r="G290" s="2">
        <v>11</v>
      </c>
      <c r="H290" s="2">
        <v>9</v>
      </c>
      <c r="I290" s="84">
        <f>(D290*'General Data'!$B$4)+(E290*'General Data'!$C$4)+(F290*'General Data'!$D$4)+(G290*'General Data'!$E$4)+(H290*'General Data'!$F$4)</f>
        <v>195.00000000000003</v>
      </c>
      <c r="J290" s="5">
        <f>VLOOKUP(I290,'Tarrif for Outgoing Transport'!$A$6:$G$15,Bremen!C290-49998,1)</f>
        <v>0.26</v>
      </c>
      <c r="K290" s="80">
        <f t="shared" si="8"/>
        <v>50.70000000000001</v>
      </c>
      <c r="L290" s="83">
        <f>VLOOKUP(I290,'Tarrif for Outgoing Transport'!$A$40:$G$49,C290-49998,TRUE)</f>
        <v>0.37</v>
      </c>
      <c r="M290" s="4">
        <f t="shared" si="9"/>
        <v>72.150000000000006</v>
      </c>
      <c r="N290" s="81">
        <f>VLOOKUP(C290,'Transport Time'!$A$3:$C$7,3,0)</f>
        <v>1</v>
      </c>
      <c r="O290" s="81">
        <f>VLOOKUP(C290,'Transport Time'!$K$3:$M$12,3,0)</f>
        <v>2</v>
      </c>
      <c r="P290" s="81">
        <f>VLOOKUP(C290,'Data for CO2 Calculation'!$A$3:$C$7,3,0)</f>
        <v>407</v>
      </c>
      <c r="Q290" s="83">
        <f>I290*P290*'Data for CO2 Calculation'!$B$17</f>
        <v>4325.3925000000008</v>
      </c>
      <c r="R290" s="2">
        <f>VLOOKUP(C290,'Data for CO2 Calculation'!$K$3:$M$12,3,1)</f>
        <v>1048</v>
      </c>
      <c r="S290" s="3">
        <f>R290*I290*'Data for CO2 Calculation'!$B$17</f>
        <v>11137.62</v>
      </c>
    </row>
    <row r="291" spans="1:19" x14ac:dyDescent="0.2">
      <c r="A291" s="2" t="s">
        <v>307</v>
      </c>
      <c r="B291" s="13">
        <v>39685</v>
      </c>
      <c r="C291" s="2">
        <v>50003</v>
      </c>
      <c r="D291" s="2">
        <v>8</v>
      </c>
      <c r="E291" s="2">
        <v>10</v>
      </c>
      <c r="F291" s="2">
        <v>15</v>
      </c>
      <c r="G291" s="2">
        <v>11</v>
      </c>
      <c r="H291" s="2">
        <v>9</v>
      </c>
      <c r="I291" s="84">
        <f>(D291*'General Data'!$B$4)+(E291*'General Data'!$C$4)+(F291*'General Data'!$D$4)+(G291*'General Data'!$E$4)+(H291*'General Data'!$F$4)</f>
        <v>195.00000000000003</v>
      </c>
      <c r="J291" s="5">
        <f>VLOOKUP(I291,'Tarrif for Outgoing Transport'!$A$6:$G$15,Bremen!C291-49998,1)</f>
        <v>0.26</v>
      </c>
      <c r="K291" s="80">
        <f t="shared" si="8"/>
        <v>50.70000000000001</v>
      </c>
      <c r="L291" s="83">
        <f>VLOOKUP(I291,'Tarrif for Outgoing Transport'!$A$40:$G$49,C291-49998,TRUE)</f>
        <v>0.37</v>
      </c>
      <c r="M291" s="4">
        <f t="shared" si="9"/>
        <v>72.150000000000006</v>
      </c>
      <c r="N291" s="81">
        <f>VLOOKUP(C291,'Transport Time'!$A$3:$C$7,3,0)</f>
        <v>1</v>
      </c>
      <c r="O291" s="81">
        <f>VLOOKUP(C291,'Transport Time'!$K$3:$M$12,3,0)</f>
        <v>2</v>
      </c>
      <c r="P291" s="81">
        <f>VLOOKUP(C291,'Data for CO2 Calculation'!$A$3:$C$7,3,0)</f>
        <v>407</v>
      </c>
      <c r="Q291" s="83">
        <f>I291*P291*'Data for CO2 Calculation'!$B$17</f>
        <v>4325.3925000000008</v>
      </c>
      <c r="R291" s="2">
        <f>VLOOKUP(C291,'Data for CO2 Calculation'!$K$3:$M$12,3,1)</f>
        <v>1048</v>
      </c>
      <c r="S291" s="3">
        <f>R291*I291*'Data for CO2 Calculation'!$B$17</f>
        <v>11137.62</v>
      </c>
    </row>
    <row r="292" spans="1:19" x14ac:dyDescent="0.2">
      <c r="A292" s="2" t="s">
        <v>308</v>
      </c>
      <c r="B292" s="13">
        <v>39686</v>
      </c>
      <c r="C292" s="2">
        <v>50003</v>
      </c>
      <c r="D292" s="2">
        <v>8</v>
      </c>
      <c r="E292" s="2">
        <v>10</v>
      </c>
      <c r="F292" s="2">
        <v>15</v>
      </c>
      <c r="G292" s="2">
        <v>11</v>
      </c>
      <c r="H292" s="2">
        <v>9</v>
      </c>
      <c r="I292" s="84">
        <f>(D292*'General Data'!$B$4)+(E292*'General Data'!$C$4)+(F292*'General Data'!$D$4)+(G292*'General Data'!$E$4)+(H292*'General Data'!$F$4)</f>
        <v>195.00000000000003</v>
      </c>
      <c r="J292" s="5">
        <f>VLOOKUP(I292,'Tarrif for Outgoing Transport'!$A$6:$G$15,Bremen!C292-49998,1)</f>
        <v>0.26</v>
      </c>
      <c r="K292" s="80">
        <f t="shared" si="8"/>
        <v>50.70000000000001</v>
      </c>
      <c r="L292" s="83">
        <f>VLOOKUP(I292,'Tarrif for Outgoing Transport'!$A$40:$G$49,C292-49998,TRUE)</f>
        <v>0.37</v>
      </c>
      <c r="M292" s="4">
        <f t="shared" si="9"/>
        <v>72.150000000000006</v>
      </c>
      <c r="N292" s="81">
        <f>VLOOKUP(C292,'Transport Time'!$A$3:$C$7,3,0)</f>
        <v>1</v>
      </c>
      <c r="O292" s="81">
        <f>VLOOKUP(C292,'Transport Time'!$K$3:$M$12,3,0)</f>
        <v>2</v>
      </c>
      <c r="P292" s="81">
        <f>VLOOKUP(C292,'Data for CO2 Calculation'!$A$3:$C$7,3,0)</f>
        <v>407</v>
      </c>
      <c r="Q292" s="83">
        <f>I292*P292*'Data for CO2 Calculation'!$B$17</f>
        <v>4325.3925000000008</v>
      </c>
      <c r="R292" s="2">
        <f>VLOOKUP(C292,'Data for CO2 Calculation'!$K$3:$M$12,3,1)</f>
        <v>1048</v>
      </c>
      <c r="S292" s="3">
        <f>R292*I292*'Data for CO2 Calculation'!$B$17</f>
        <v>11137.62</v>
      </c>
    </row>
    <row r="293" spans="1:19" x14ac:dyDescent="0.2">
      <c r="A293" s="2" t="s">
        <v>309</v>
      </c>
      <c r="B293" s="13">
        <v>39690</v>
      </c>
      <c r="C293" s="2">
        <v>50003</v>
      </c>
      <c r="D293" s="2">
        <v>9</v>
      </c>
      <c r="E293" s="2">
        <v>8</v>
      </c>
      <c r="F293" s="2">
        <v>10</v>
      </c>
      <c r="G293" s="2">
        <v>11</v>
      </c>
      <c r="H293" s="2">
        <v>9</v>
      </c>
      <c r="I293" s="84">
        <f>(D293*'General Data'!$B$4)+(E293*'General Data'!$C$4)+(F293*'General Data'!$D$4)+(G293*'General Data'!$E$4)+(H293*'General Data'!$F$4)</f>
        <v>169.70000000000002</v>
      </c>
      <c r="J293" s="5">
        <f>VLOOKUP(I293,'Tarrif for Outgoing Transport'!$A$6:$G$15,Bremen!C293-49998,1)</f>
        <v>0.26</v>
      </c>
      <c r="K293" s="80">
        <f t="shared" si="8"/>
        <v>44.122000000000007</v>
      </c>
      <c r="L293" s="83">
        <f>VLOOKUP(I293,'Tarrif for Outgoing Transport'!$A$40:$G$49,C293-49998,TRUE)</f>
        <v>0.37</v>
      </c>
      <c r="M293" s="4">
        <f t="shared" si="9"/>
        <v>62.789000000000009</v>
      </c>
      <c r="N293" s="81">
        <f>VLOOKUP(C293,'Transport Time'!$A$3:$C$7,3,0)</f>
        <v>1</v>
      </c>
      <c r="O293" s="81">
        <f>VLOOKUP(C293,'Transport Time'!$K$3:$M$12,3,0)</f>
        <v>2</v>
      </c>
      <c r="P293" s="81">
        <f>VLOOKUP(C293,'Data for CO2 Calculation'!$A$3:$C$7,3,0)</f>
        <v>407</v>
      </c>
      <c r="Q293" s="83">
        <f>I293*P293*'Data for CO2 Calculation'!$B$17</f>
        <v>3764.2005500000005</v>
      </c>
      <c r="R293" s="2">
        <f>VLOOKUP(C293,'Data for CO2 Calculation'!$K$3:$M$12,3,1)</f>
        <v>1048</v>
      </c>
      <c r="S293" s="3">
        <f>R293*I293*'Data for CO2 Calculation'!$B$17</f>
        <v>9692.5851999999995</v>
      </c>
    </row>
    <row r="294" spans="1:19" x14ac:dyDescent="0.2">
      <c r="A294" s="2" t="s">
        <v>310</v>
      </c>
      <c r="B294" s="13">
        <v>39693</v>
      </c>
      <c r="C294" s="2">
        <v>50003</v>
      </c>
      <c r="D294" s="2">
        <v>19</v>
      </c>
      <c r="E294" s="2">
        <v>8</v>
      </c>
      <c r="F294" s="2">
        <v>12</v>
      </c>
      <c r="G294" s="2">
        <v>11</v>
      </c>
      <c r="H294" s="2">
        <v>5</v>
      </c>
      <c r="I294" s="84">
        <f>(D294*'General Data'!$B$4)+(E294*'General Data'!$C$4)+(F294*'General Data'!$D$4)+(G294*'General Data'!$E$4)+(H294*'General Data'!$F$4)</f>
        <v>181.89999999999998</v>
      </c>
      <c r="J294" s="5">
        <f>VLOOKUP(I294,'Tarrif for Outgoing Transport'!$A$6:$G$15,Bremen!C294-49998,1)</f>
        <v>0.26</v>
      </c>
      <c r="K294" s="80">
        <f t="shared" si="8"/>
        <v>47.293999999999997</v>
      </c>
      <c r="L294" s="83">
        <f>VLOOKUP(I294,'Tarrif for Outgoing Transport'!$A$40:$G$49,C294-49998,TRUE)</f>
        <v>0.37</v>
      </c>
      <c r="M294" s="4">
        <f t="shared" si="9"/>
        <v>67.302999999999997</v>
      </c>
      <c r="N294" s="81">
        <f>VLOOKUP(C294,'Transport Time'!$A$3:$C$7,3,0)</f>
        <v>1</v>
      </c>
      <c r="O294" s="81">
        <f>VLOOKUP(C294,'Transport Time'!$K$3:$M$12,3,0)</f>
        <v>2</v>
      </c>
      <c r="P294" s="81">
        <f>VLOOKUP(C294,'Data for CO2 Calculation'!$A$3:$C$7,3,0)</f>
        <v>407</v>
      </c>
      <c r="Q294" s="83">
        <f>I294*P294*'Data for CO2 Calculation'!$B$17</f>
        <v>4034.8148499999993</v>
      </c>
      <c r="R294" s="2">
        <f>VLOOKUP(C294,'Data for CO2 Calculation'!$K$3:$M$12,3,1)</f>
        <v>1048</v>
      </c>
      <c r="S294" s="3">
        <f>R294*I294*'Data for CO2 Calculation'!$B$17</f>
        <v>10389.400399999999</v>
      </c>
    </row>
    <row r="295" spans="1:19" x14ac:dyDescent="0.2">
      <c r="A295" s="2" t="s">
        <v>311</v>
      </c>
      <c r="B295" s="13">
        <v>39694</v>
      </c>
      <c r="C295" s="2">
        <v>50003</v>
      </c>
      <c r="D295" s="2">
        <v>9</v>
      </c>
      <c r="E295" s="2">
        <v>8</v>
      </c>
      <c r="F295" s="2">
        <v>15</v>
      </c>
      <c r="G295" s="2">
        <v>11</v>
      </c>
      <c r="H295" s="2">
        <v>5</v>
      </c>
      <c r="I295" s="84">
        <f>(D295*'General Data'!$B$4)+(E295*'General Data'!$C$4)+(F295*'General Data'!$D$4)+(G295*'General Data'!$E$4)+(H295*'General Data'!$F$4)</f>
        <v>170.3</v>
      </c>
      <c r="J295" s="5">
        <f>VLOOKUP(I295,'Tarrif for Outgoing Transport'!$A$6:$G$15,Bremen!C295-49998,1)</f>
        <v>0.26</v>
      </c>
      <c r="K295" s="80">
        <f t="shared" si="8"/>
        <v>44.278000000000006</v>
      </c>
      <c r="L295" s="83">
        <f>VLOOKUP(I295,'Tarrif for Outgoing Transport'!$A$40:$G$49,C295-49998,TRUE)</f>
        <v>0.37</v>
      </c>
      <c r="M295" s="4">
        <f t="shared" si="9"/>
        <v>63.011000000000003</v>
      </c>
      <c r="N295" s="81">
        <f>VLOOKUP(C295,'Transport Time'!$A$3:$C$7,3,0)</f>
        <v>1</v>
      </c>
      <c r="O295" s="81">
        <f>VLOOKUP(C295,'Transport Time'!$K$3:$M$12,3,0)</f>
        <v>2</v>
      </c>
      <c r="P295" s="81">
        <f>VLOOKUP(C295,'Data for CO2 Calculation'!$A$3:$C$7,3,0)</f>
        <v>407</v>
      </c>
      <c r="Q295" s="83">
        <f>I295*P295*'Data for CO2 Calculation'!$B$17</f>
        <v>3777.5094500000005</v>
      </c>
      <c r="R295" s="2">
        <f>VLOOKUP(C295,'Data for CO2 Calculation'!$K$3:$M$12,3,1)</f>
        <v>1048</v>
      </c>
      <c r="S295" s="3">
        <f>R295*I295*'Data for CO2 Calculation'!$B$17</f>
        <v>9726.854800000001</v>
      </c>
    </row>
    <row r="296" spans="1:19" x14ac:dyDescent="0.2">
      <c r="A296" s="2" t="s">
        <v>312</v>
      </c>
      <c r="B296" s="13">
        <v>39695</v>
      </c>
      <c r="C296" s="2">
        <v>50003</v>
      </c>
      <c r="D296" s="2">
        <v>9</v>
      </c>
      <c r="E296" s="2">
        <v>8</v>
      </c>
      <c r="F296" s="2">
        <v>15</v>
      </c>
      <c r="G296" s="2">
        <v>11</v>
      </c>
      <c r="H296" s="2">
        <v>11</v>
      </c>
      <c r="I296" s="84">
        <f>(D296*'General Data'!$B$4)+(E296*'General Data'!$C$4)+(F296*'General Data'!$D$4)+(G296*'General Data'!$E$4)+(H296*'General Data'!$F$4)</f>
        <v>197.9</v>
      </c>
      <c r="J296" s="5">
        <f>VLOOKUP(I296,'Tarrif for Outgoing Transport'!$A$6:$G$15,Bremen!C296-49998,1)</f>
        <v>0.26</v>
      </c>
      <c r="K296" s="80">
        <f t="shared" si="8"/>
        <v>51.454000000000001</v>
      </c>
      <c r="L296" s="83">
        <f>VLOOKUP(I296,'Tarrif for Outgoing Transport'!$A$40:$G$49,C296-49998,TRUE)</f>
        <v>0.37</v>
      </c>
      <c r="M296" s="4">
        <f t="shared" si="9"/>
        <v>73.222999999999999</v>
      </c>
      <c r="N296" s="81">
        <f>VLOOKUP(C296,'Transport Time'!$A$3:$C$7,3,0)</f>
        <v>1</v>
      </c>
      <c r="O296" s="81">
        <f>VLOOKUP(C296,'Transport Time'!$K$3:$M$12,3,0)</f>
        <v>2</v>
      </c>
      <c r="P296" s="81">
        <f>VLOOKUP(C296,'Data for CO2 Calculation'!$A$3:$C$7,3,0)</f>
        <v>407</v>
      </c>
      <c r="Q296" s="83">
        <f>I296*P296*'Data for CO2 Calculation'!$B$17</f>
        <v>4389.7188500000002</v>
      </c>
      <c r="R296" s="2">
        <f>VLOOKUP(C296,'Data for CO2 Calculation'!$K$3:$M$12,3,1)</f>
        <v>1048</v>
      </c>
      <c r="S296" s="3">
        <f>R296*I296*'Data for CO2 Calculation'!$B$17</f>
        <v>11303.2564</v>
      </c>
    </row>
    <row r="297" spans="1:19" x14ac:dyDescent="0.2">
      <c r="A297" s="2" t="s">
        <v>313</v>
      </c>
      <c r="B297" s="13">
        <v>39698</v>
      </c>
      <c r="C297" s="2">
        <v>50003</v>
      </c>
      <c r="D297" s="2">
        <v>9</v>
      </c>
      <c r="E297" s="2">
        <v>8</v>
      </c>
      <c r="F297" s="2">
        <v>0</v>
      </c>
      <c r="G297" s="2">
        <v>11</v>
      </c>
      <c r="H297" s="2">
        <v>15</v>
      </c>
      <c r="I297" s="84">
        <f>(D297*'General Data'!$B$4)+(E297*'General Data'!$C$4)+(F297*'General Data'!$D$4)+(G297*'General Data'!$E$4)+(H297*'General Data'!$F$4)</f>
        <v>159.30000000000001</v>
      </c>
      <c r="J297" s="5">
        <f>VLOOKUP(I297,'Tarrif for Outgoing Transport'!$A$6:$G$15,Bremen!C297-49998,1)</f>
        <v>0.26</v>
      </c>
      <c r="K297" s="80">
        <f t="shared" si="8"/>
        <v>41.418000000000006</v>
      </c>
      <c r="L297" s="83">
        <f>VLOOKUP(I297,'Tarrif for Outgoing Transport'!$A$40:$G$49,C297-49998,TRUE)</f>
        <v>0.37</v>
      </c>
      <c r="M297" s="4">
        <f t="shared" si="9"/>
        <v>58.941000000000003</v>
      </c>
      <c r="N297" s="81">
        <f>VLOOKUP(C297,'Transport Time'!$A$3:$C$7,3,0)</f>
        <v>1</v>
      </c>
      <c r="O297" s="81">
        <f>VLOOKUP(C297,'Transport Time'!$K$3:$M$12,3,0)</f>
        <v>2</v>
      </c>
      <c r="P297" s="81">
        <f>VLOOKUP(C297,'Data for CO2 Calculation'!$A$3:$C$7,3,0)</f>
        <v>407</v>
      </c>
      <c r="Q297" s="83">
        <f>I297*P297*'Data for CO2 Calculation'!$B$17</f>
        <v>3533.5129500000003</v>
      </c>
      <c r="R297" s="2">
        <f>VLOOKUP(C297,'Data for CO2 Calculation'!$K$3:$M$12,3,1)</f>
        <v>1048</v>
      </c>
      <c r="S297" s="3">
        <f>R297*I297*'Data for CO2 Calculation'!$B$17</f>
        <v>9098.5788000000011</v>
      </c>
    </row>
    <row r="298" spans="1:19" x14ac:dyDescent="0.2">
      <c r="A298" s="2" t="s">
        <v>314</v>
      </c>
      <c r="B298" s="13">
        <v>39704</v>
      </c>
      <c r="C298" s="2">
        <v>50003</v>
      </c>
      <c r="D298" s="2">
        <v>15</v>
      </c>
      <c r="E298" s="2">
        <v>8</v>
      </c>
      <c r="F298" s="2">
        <v>8</v>
      </c>
      <c r="G298" s="2">
        <v>11</v>
      </c>
      <c r="H298" s="2">
        <v>5</v>
      </c>
      <c r="I298" s="84">
        <f>(D298*'General Data'!$B$4)+(E298*'General Data'!$C$4)+(F298*'General Data'!$D$4)+(G298*'General Data'!$E$4)+(H298*'General Data'!$F$4)</f>
        <v>157.5</v>
      </c>
      <c r="J298" s="5">
        <f>VLOOKUP(I298,'Tarrif for Outgoing Transport'!$A$6:$G$15,Bremen!C298-49998,1)</f>
        <v>0.26</v>
      </c>
      <c r="K298" s="80">
        <f t="shared" si="8"/>
        <v>40.950000000000003</v>
      </c>
      <c r="L298" s="83">
        <f>VLOOKUP(I298,'Tarrif for Outgoing Transport'!$A$40:$G$49,C298-49998,TRUE)</f>
        <v>0.37</v>
      </c>
      <c r="M298" s="4">
        <f t="shared" si="9"/>
        <v>58.274999999999999</v>
      </c>
      <c r="N298" s="81">
        <f>VLOOKUP(C298,'Transport Time'!$A$3:$C$7,3,0)</f>
        <v>1</v>
      </c>
      <c r="O298" s="81">
        <f>VLOOKUP(C298,'Transport Time'!$K$3:$M$12,3,0)</f>
        <v>2</v>
      </c>
      <c r="P298" s="81">
        <f>VLOOKUP(C298,'Data for CO2 Calculation'!$A$3:$C$7,3,0)</f>
        <v>407</v>
      </c>
      <c r="Q298" s="83">
        <f>I298*P298*'Data for CO2 Calculation'!$B$17</f>
        <v>3493.5862499999998</v>
      </c>
      <c r="R298" s="2">
        <f>VLOOKUP(C298,'Data for CO2 Calculation'!$K$3:$M$12,3,1)</f>
        <v>1048</v>
      </c>
      <c r="S298" s="3">
        <f>R298*I298*'Data for CO2 Calculation'!$B$17</f>
        <v>8995.77</v>
      </c>
    </row>
    <row r="299" spans="1:19" x14ac:dyDescent="0.2">
      <c r="A299" s="2" t="s">
        <v>315</v>
      </c>
      <c r="B299" s="13">
        <v>39709</v>
      </c>
      <c r="C299" s="2">
        <v>50003</v>
      </c>
      <c r="D299" s="2">
        <v>9</v>
      </c>
      <c r="E299" s="2">
        <v>8</v>
      </c>
      <c r="F299" s="2">
        <v>12</v>
      </c>
      <c r="G299" s="2">
        <v>11</v>
      </c>
      <c r="H299" s="2">
        <v>9</v>
      </c>
      <c r="I299" s="84">
        <f>(D299*'General Data'!$B$4)+(E299*'General Data'!$C$4)+(F299*'General Data'!$D$4)+(G299*'General Data'!$E$4)+(H299*'General Data'!$F$4)</f>
        <v>177.29999999999998</v>
      </c>
      <c r="J299" s="5">
        <f>VLOOKUP(I299,'Tarrif for Outgoing Transport'!$A$6:$G$15,Bremen!C299-49998,1)</f>
        <v>0.26</v>
      </c>
      <c r="K299" s="80">
        <f t="shared" si="8"/>
        <v>46.097999999999999</v>
      </c>
      <c r="L299" s="83">
        <f>VLOOKUP(I299,'Tarrif for Outgoing Transport'!$A$40:$G$49,C299-49998,TRUE)</f>
        <v>0.37</v>
      </c>
      <c r="M299" s="4">
        <f t="shared" si="9"/>
        <v>65.600999999999999</v>
      </c>
      <c r="N299" s="81">
        <f>VLOOKUP(C299,'Transport Time'!$A$3:$C$7,3,0)</f>
        <v>1</v>
      </c>
      <c r="O299" s="81">
        <f>VLOOKUP(C299,'Transport Time'!$K$3:$M$12,3,0)</f>
        <v>2</v>
      </c>
      <c r="P299" s="81">
        <f>VLOOKUP(C299,'Data for CO2 Calculation'!$A$3:$C$7,3,0)</f>
        <v>407</v>
      </c>
      <c r="Q299" s="83">
        <f>I299*P299*'Data for CO2 Calculation'!$B$17</f>
        <v>3932.7799499999996</v>
      </c>
      <c r="R299" s="2">
        <f>VLOOKUP(C299,'Data for CO2 Calculation'!$K$3:$M$12,3,1)</f>
        <v>1048</v>
      </c>
      <c r="S299" s="3">
        <f>R299*I299*'Data for CO2 Calculation'!$B$17</f>
        <v>10126.666799999999</v>
      </c>
    </row>
    <row r="300" spans="1:19" x14ac:dyDescent="0.2">
      <c r="A300" s="2" t="s">
        <v>316</v>
      </c>
      <c r="B300" s="13">
        <v>39710</v>
      </c>
      <c r="C300" s="2">
        <v>50003</v>
      </c>
      <c r="D300" s="2">
        <v>21</v>
      </c>
      <c r="E300" s="2">
        <v>8</v>
      </c>
      <c r="F300" s="2">
        <v>12</v>
      </c>
      <c r="G300" s="2">
        <v>11</v>
      </c>
      <c r="H300" s="2">
        <v>5</v>
      </c>
      <c r="I300" s="84">
        <f>(D300*'General Data'!$B$4)+(E300*'General Data'!$C$4)+(F300*'General Data'!$D$4)+(G300*'General Data'!$E$4)+(H300*'General Data'!$F$4)</f>
        <v>186.5</v>
      </c>
      <c r="J300" s="5">
        <f>VLOOKUP(I300,'Tarrif for Outgoing Transport'!$A$6:$G$15,Bremen!C300-49998,1)</f>
        <v>0.26</v>
      </c>
      <c r="K300" s="80">
        <f t="shared" si="8"/>
        <v>48.49</v>
      </c>
      <c r="L300" s="83">
        <f>VLOOKUP(I300,'Tarrif for Outgoing Transport'!$A$40:$G$49,C300-49998,TRUE)</f>
        <v>0.37</v>
      </c>
      <c r="M300" s="4">
        <f t="shared" si="9"/>
        <v>69.004999999999995</v>
      </c>
      <c r="N300" s="81">
        <f>VLOOKUP(C300,'Transport Time'!$A$3:$C$7,3,0)</f>
        <v>1</v>
      </c>
      <c r="O300" s="81">
        <f>VLOOKUP(C300,'Transport Time'!$K$3:$M$12,3,0)</f>
        <v>2</v>
      </c>
      <c r="P300" s="81">
        <f>VLOOKUP(C300,'Data for CO2 Calculation'!$A$3:$C$7,3,0)</f>
        <v>407</v>
      </c>
      <c r="Q300" s="83">
        <f>I300*P300*'Data for CO2 Calculation'!$B$17</f>
        <v>4136.8497500000003</v>
      </c>
      <c r="R300" s="2">
        <f>VLOOKUP(C300,'Data for CO2 Calculation'!$K$3:$M$12,3,1)</f>
        <v>1048</v>
      </c>
      <c r="S300" s="3">
        <f>R300*I300*'Data for CO2 Calculation'!$B$17</f>
        <v>10652.134</v>
      </c>
    </row>
    <row r="301" spans="1:19" x14ac:dyDescent="0.2">
      <c r="A301" s="2" t="s">
        <v>317</v>
      </c>
      <c r="B301" s="13">
        <v>39716</v>
      </c>
      <c r="C301" s="2">
        <v>50003</v>
      </c>
      <c r="D301" s="2">
        <v>15</v>
      </c>
      <c r="E301" s="2">
        <v>8</v>
      </c>
      <c r="F301" s="2">
        <v>12</v>
      </c>
      <c r="G301" s="2">
        <v>12</v>
      </c>
      <c r="H301" s="2">
        <v>11</v>
      </c>
      <c r="I301" s="84">
        <f>(D301*'General Data'!$B$4)+(E301*'General Data'!$C$4)+(F301*'General Data'!$D$4)+(G301*'General Data'!$E$4)+(H301*'General Data'!$F$4)</f>
        <v>203.5</v>
      </c>
      <c r="J301" s="5">
        <f>VLOOKUP(I301,'Tarrif for Outgoing Transport'!$A$6:$G$15,Bremen!C301-49998,1)</f>
        <v>0.26</v>
      </c>
      <c r="K301" s="80">
        <f t="shared" si="8"/>
        <v>52.910000000000004</v>
      </c>
      <c r="L301" s="83">
        <f>VLOOKUP(I301,'Tarrif for Outgoing Transport'!$A$40:$G$49,C301-49998,TRUE)</f>
        <v>0.37</v>
      </c>
      <c r="M301" s="4">
        <f t="shared" si="9"/>
        <v>75.295000000000002</v>
      </c>
      <c r="N301" s="81">
        <f>VLOOKUP(C301,'Transport Time'!$A$3:$C$7,3,0)</f>
        <v>1</v>
      </c>
      <c r="O301" s="81">
        <f>VLOOKUP(C301,'Transport Time'!$K$3:$M$12,3,0)</f>
        <v>2</v>
      </c>
      <c r="P301" s="81">
        <f>VLOOKUP(C301,'Data for CO2 Calculation'!$A$3:$C$7,3,0)</f>
        <v>407</v>
      </c>
      <c r="Q301" s="83">
        <f>I301*P301*'Data for CO2 Calculation'!$B$17</f>
        <v>4513.9352499999995</v>
      </c>
      <c r="R301" s="2">
        <f>VLOOKUP(C301,'Data for CO2 Calculation'!$K$3:$M$12,3,1)</f>
        <v>1048</v>
      </c>
      <c r="S301" s="3">
        <f>R301*I301*'Data for CO2 Calculation'!$B$17</f>
        <v>11623.106</v>
      </c>
    </row>
    <row r="302" spans="1:19" x14ac:dyDescent="0.2">
      <c r="A302" s="2" t="s">
        <v>318</v>
      </c>
      <c r="B302" s="13">
        <v>39717</v>
      </c>
      <c r="C302" s="2">
        <v>50003</v>
      </c>
      <c r="D302" s="2">
        <v>20</v>
      </c>
      <c r="E302" s="2">
        <v>8</v>
      </c>
      <c r="F302" s="2">
        <v>12</v>
      </c>
      <c r="G302" s="2">
        <v>12</v>
      </c>
      <c r="H302" s="2">
        <v>9</v>
      </c>
      <c r="I302" s="84">
        <f>(D302*'General Data'!$B$4)+(E302*'General Data'!$C$4)+(F302*'General Data'!$D$4)+(G302*'General Data'!$E$4)+(H302*'General Data'!$F$4)</f>
        <v>205.8</v>
      </c>
      <c r="J302" s="5">
        <f>VLOOKUP(I302,'Tarrif for Outgoing Transport'!$A$6:$G$15,Bremen!C302-49998,1)</f>
        <v>0.26</v>
      </c>
      <c r="K302" s="80">
        <f t="shared" si="8"/>
        <v>53.508000000000003</v>
      </c>
      <c r="L302" s="83">
        <f>VLOOKUP(I302,'Tarrif for Outgoing Transport'!$A$40:$G$49,C302-49998,TRUE)</f>
        <v>0.37</v>
      </c>
      <c r="M302" s="4">
        <f t="shared" si="9"/>
        <v>76.146000000000001</v>
      </c>
      <c r="N302" s="81">
        <f>VLOOKUP(C302,'Transport Time'!$A$3:$C$7,3,0)</f>
        <v>1</v>
      </c>
      <c r="O302" s="81">
        <f>VLOOKUP(C302,'Transport Time'!$K$3:$M$12,3,0)</f>
        <v>2</v>
      </c>
      <c r="P302" s="81">
        <f>VLOOKUP(C302,'Data for CO2 Calculation'!$A$3:$C$7,3,0)</f>
        <v>407</v>
      </c>
      <c r="Q302" s="83">
        <f>I302*P302*'Data for CO2 Calculation'!$B$17</f>
        <v>4564.9527000000007</v>
      </c>
      <c r="R302" s="2">
        <f>VLOOKUP(C302,'Data for CO2 Calculation'!$K$3:$M$12,3,1)</f>
        <v>1048</v>
      </c>
      <c r="S302" s="3">
        <f>R302*I302*'Data for CO2 Calculation'!$B$17</f>
        <v>11754.472800000001</v>
      </c>
    </row>
    <row r="303" spans="1:19" x14ac:dyDescent="0.2">
      <c r="A303" s="2" t="s">
        <v>319</v>
      </c>
      <c r="B303" s="13">
        <v>39720</v>
      </c>
      <c r="C303" s="2">
        <v>50003</v>
      </c>
      <c r="D303" s="2">
        <v>9</v>
      </c>
      <c r="E303" s="2">
        <v>8</v>
      </c>
      <c r="F303" s="2">
        <v>12</v>
      </c>
      <c r="G303" s="2">
        <v>11</v>
      </c>
      <c r="H303" s="2">
        <v>9</v>
      </c>
      <c r="I303" s="84">
        <f>(D303*'General Data'!$B$4)+(E303*'General Data'!$C$4)+(F303*'General Data'!$D$4)+(G303*'General Data'!$E$4)+(H303*'General Data'!$F$4)</f>
        <v>177.29999999999998</v>
      </c>
      <c r="J303" s="5">
        <f>VLOOKUP(I303,'Tarrif for Outgoing Transport'!$A$6:$G$15,Bremen!C303-49998,1)</f>
        <v>0.26</v>
      </c>
      <c r="K303" s="80">
        <f t="shared" si="8"/>
        <v>46.097999999999999</v>
      </c>
      <c r="L303" s="83">
        <f>VLOOKUP(I303,'Tarrif for Outgoing Transport'!$A$40:$G$49,C303-49998,TRUE)</f>
        <v>0.37</v>
      </c>
      <c r="M303" s="4">
        <f t="shared" si="9"/>
        <v>65.600999999999999</v>
      </c>
      <c r="N303" s="81">
        <f>VLOOKUP(C303,'Transport Time'!$A$3:$C$7,3,0)</f>
        <v>1</v>
      </c>
      <c r="O303" s="81">
        <f>VLOOKUP(C303,'Transport Time'!$K$3:$M$12,3,0)</f>
        <v>2</v>
      </c>
      <c r="P303" s="81">
        <f>VLOOKUP(C303,'Data for CO2 Calculation'!$A$3:$C$7,3,0)</f>
        <v>407</v>
      </c>
      <c r="Q303" s="83">
        <f>I303*P303*'Data for CO2 Calculation'!$B$17</f>
        <v>3932.7799499999996</v>
      </c>
      <c r="R303" s="2">
        <f>VLOOKUP(C303,'Data for CO2 Calculation'!$K$3:$M$12,3,1)</f>
        <v>1048</v>
      </c>
      <c r="S303" s="3">
        <f>R303*I303*'Data for CO2 Calculation'!$B$17</f>
        <v>10126.666799999999</v>
      </c>
    </row>
    <row r="304" spans="1:19" x14ac:dyDescent="0.2">
      <c r="A304" s="2" t="s">
        <v>320</v>
      </c>
      <c r="B304" s="13">
        <v>39726</v>
      </c>
      <c r="C304" s="2">
        <v>50003</v>
      </c>
      <c r="D304" s="2">
        <v>9</v>
      </c>
      <c r="E304" s="2">
        <v>8</v>
      </c>
      <c r="F304" s="2">
        <v>12</v>
      </c>
      <c r="G304" s="2">
        <v>11</v>
      </c>
      <c r="H304" s="2">
        <v>9</v>
      </c>
      <c r="I304" s="84">
        <f>(D304*'General Data'!$B$4)+(E304*'General Data'!$C$4)+(F304*'General Data'!$D$4)+(G304*'General Data'!$E$4)+(H304*'General Data'!$F$4)</f>
        <v>177.29999999999998</v>
      </c>
      <c r="J304" s="5">
        <f>VLOOKUP(I304,'Tarrif for Outgoing Transport'!$A$6:$G$15,Bremen!C304-49998,1)</f>
        <v>0.26</v>
      </c>
      <c r="K304" s="80">
        <f t="shared" si="8"/>
        <v>46.097999999999999</v>
      </c>
      <c r="L304" s="83">
        <f>VLOOKUP(I304,'Tarrif for Outgoing Transport'!$A$40:$G$49,C304-49998,TRUE)</f>
        <v>0.37</v>
      </c>
      <c r="M304" s="4">
        <f t="shared" si="9"/>
        <v>65.600999999999999</v>
      </c>
      <c r="N304" s="81">
        <f>VLOOKUP(C304,'Transport Time'!$A$3:$C$7,3,0)</f>
        <v>1</v>
      </c>
      <c r="O304" s="81">
        <f>VLOOKUP(C304,'Transport Time'!$K$3:$M$12,3,0)</f>
        <v>2</v>
      </c>
      <c r="P304" s="81">
        <f>VLOOKUP(C304,'Data for CO2 Calculation'!$A$3:$C$7,3,0)</f>
        <v>407</v>
      </c>
      <c r="Q304" s="83">
        <f>I304*P304*'Data for CO2 Calculation'!$B$17</f>
        <v>3932.7799499999996</v>
      </c>
      <c r="R304" s="2">
        <f>VLOOKUP(C304,'Data for CO2 Calculation'!$K$3:$M$12,3,1)</f>
        <v>1048</v>
      </c>
      <c r="S304" s="3">
        <f>R304*I304*'Data for CO2 Calculation'!$B$17</f>
        <v>10126.666799999999</v>
      </c>
    </row>
    <row r="305" spans="1:19" x14ac:dyDescent="0.2">
      <c r="A305" s="2" t="s">
        <v>321</v>
      </c>
      <c r="B305" s="13">
        <v>39727</v>
      </c>
      <c r="C305" s="2">
        <v>50003</v>
      </c>
      <c r="D305" s="2">
        <v>9</v>
      </c>
      <c r="E305" s="2">
        <v>8</v>
      </c>
      <c r="F305" s="2">
        <v>12</v>
      </c>
      <c r="G305" s="2">
        <v>11</v>
      </c>
      <c r="H305" s="2">
        <v>9</v>
      </c>
      <c r="I305" s="84">
        <f>(D305*'General Data'!$B$4)+(E305*'General Data'!$C$4)+(F305*'General Data'!$D$4)+(G305*'General Data'!$E$4)+(H305*'General Data'!$F$4)</f>
        <v>177.29999999999998</v>
      </c>
      <c r="J305" s="5">
        <f>VLOOKUP(I305,'Tarrif for Outgoing Transport'!$A$6:$G$15,Bremen!C305-49998,1)</f>
        <v>0.26</v>
      </c>
      <c r="K305" s="80">
        <f t="shared" si="8"/>
        <v>46.097999999999999</v>
      </c>
      <c r="L305" s="83">
        <f>VLOOKUP(I305,'Tarrif for Outgoing Transport'!$A$40:$G$49,C305-49998,TRUE)</f>
        <v>0.37</v>
      </c>
      <c r="M305" s="4">
        <f t="shared" si="9"/>
        <v>65.600999999999999</v>
      </c>
      <c r="N305" s="81">
        <f>VLOOKUP(C305,'Transport Time'!$A$3:$C$7,3,0)</f>
        <v>1</v>
      </c>
      <c r="O305" s="81">
        <f>VLOOKUP(C305,'Transport Time'!$K$3:$M$12,3,0)</f>
        <v>2</v>
      </c>
      <c r="P305" s="81">
        <f>VLOOKUP(C305,'Data for CO2 Calculation'!$A$3:$C$7,3,0)</f>
        <v>407</v>
      </c>
      <c r="Q305" s="83">
        <f>I305*P305*'Data for CO2 Calculation'!$B$17</f>
        <v>3932.7799499999996</v>
      </c>
      <c r="R305" s="2">
        <f>VLOOKUP(C305,'Data for CO2 Calculation'!$K$3:$M$12,3,1)</f>
        <v>1048</v>
      </c>
      <c r="S305" s="3">
        <f>R305*I305*'Data for CO2 Calculation'!$B$17</f>
        <v>10126.666799999999</v>
      </c>
    </row>
    <row r="306" spans="1:19" x14ac:dyDescent="0.2">
      <c r="A306" s="2" t="s">
        <v>322</v>
      </c>
      <c r="B306" s="13">
        <v>39729</v>
      </c>
      <c r="C306" s="2">
        <v>50003</v>
      </c>
      <c r="D306" s="2">
        <v>9</v>
      </c>
      <c r="E306" s="2">
        <v>8</v>
      </c>
      <c r="F306" s="2">
        <v>12</v>
      </c>
      <c r="G306" s="2">
        <v>11</v>
      </c>
      <c r="H306" s="2">
        <v>9</v>
      </c>
      <c r="I306" s="84">
        <f>(D306*'General Data'!$B$4)+(E306*'General Data'!$C$4)+(F306*'General Data'!$D$4)+(G306*'General Data'!$E$4)+(H306*'General Data'!$F$4)</f>
        <v>177.29999999999998</v>
      </c>
      <c r="J306" s="5">
        <f>VLOOKUP(I306,'Tarrif for Outgoing Transport'!$A$6:$G$15,Bremen!C306-49998,1)</f>
        <v>0.26</v>
      </c>
      <c r="K306" s="80">
        <f t="shared" si="8"/>
        <v>46.097999999999999</v>
      </c>
      <c r="L306" s="83">
        <f>VLOOKUP(I306,'Tarrif for Outgoing Transport'!$A$40:$G$49,C306-49998,TRUE)</f>
        <v>0.37</v>
      </c>
      <c r="M306" s="4">
        <f t="shared" si="9"/>
        <v>65.600999999999999</v>
      </c>
      <c r="N306" s="81">
        <f>VLOOKUP(C306,'Transport Time'!$A$3:$C$7,3,0)</f>
        <v>1</v>
      </c>
      <c r="O306" s="81">
        <f>VLOOKUP(C306,'Transport Time'!$K$3:$M$12,3,0)</f>
        <v>2</v>
      </c>
      <c r="P306" s="81">
        <f>VLOOKUP(C306,'Data for CO2 Calculation'!$A$3:$C$7,3,0)</f>
        <v>407</v>
      </c>
      <c r="Q306" s="83">
        <f>I306*P306*'Data for CO2 Calculation'!$B$17</f>
        <v>3932.7799499999996</v>
      </c>
      <c r="R306" s="2">
        <f>VLOOKUP(C306,'Data for CO2 Calculation'!$K$3:$M$12,3,1)</f>
        <v>1048</v>
      </c>
      <c r="S306" s="3">
        <f>R306*I306*'Data for CO2 Calculation'!$B$17</f>
        <v>10126.666799999999</v>
      </c>
    </row>
    <row r="307" spans="1:19" x14ac:dyDescent="0.2">
      <c r="A307" s="2" t="s">
        <v>323</v>
      </c>
      <c r="B307" s="13">
        <v>39730</v>
      </c>
      <c r="C307" s="2">
        <v>50003</v>
      </c>
      <c r="D307" s="2">
        <v>9</v>
      </c>
      <c r="E307" s="2">
        <v>8</v>
      </c>
      <c r="F307" s="2">
        <v>12</v>
      </c>
      <c r="G307" s="2">
        <v>11</v>
      </c>
      <c r="H307" s="2">
        <v>9</v>
      </c>
      <c r="I307" s="84">
        <f>(D307*'General Data'!$B$4)+(E307*'General Data'!$C$4)+(F307*'General Data'!$D$4)+(G307*'General Data'!$E$4)+(H307*'General Data'!$F$4)</f>
        <v>177.29999999999998</v>
      </c>
      <c r="J307" s="5">
        <f>VLOOKUP(I307,'Tarrif for Outgoing Transport'!$A$6:$G$15,Bremen!C307-49998,1)</f>
        <v>0.26</v>
      </c>
      <c r="K307" s="80">
        <f t="shared" si="8"/>
        <v>46.097999999999999</v>
      </c>
      <c r="L307" s="83">
        <f>VLOOKUP(I307,'Tarrif for Outgoing Transport'!$A$40:$G$49,C307-49998,TRUE)</f>
        <v>0.37</v>
      </c>
      <c r="M307" s="4">
        <f t="shared" si="9"/>
        <v>65.600999999999999</v>
      </c>
      <c r="N307" s="81">
        <f>VLOOKUP(C307,'Transport Time'!$A$3:$C$7,3,0)</f>
        <v>1</v>
      </c>
      <c r="O307" s="81">
        <f>VLOOKUP(C307,'Transport Time'!$K$3:$M$12,3,0)</f>
        <v>2</v>
      </c>
      <c r="P307" s="81">
        <f>VLOOKUP(C307,'Data for CO2 Calculation'!$A$3:$C$7,3,0)</f>
        <v>407</v>
      </c>
      <c r="Q307" s="83">
        <f>I307*P307*'Data for CO2 Calculation'!$B$17</f>
        <v>3932.7799499999996</v>
      </c>
      <c r="R307" s="2">
        <f>VLOOKUP(C307,'Data for CO2 Calculation'!$K$3:$M$12,3,1)</f>
        <v>1048</v>
      </c>
      <c r="S307" s="3">
        <f>R307*I307*'Data for CO2 Calculation'!$B$17</f>
        <v>10126.666799999999</v>
      </c>
    </row>
    <row r="308" spans="1:19" x14ac:dyDescent="0.2">
      <c r="A308" s="2" t="s">
        <v>324</v>
      </c>
      <c r="B308" s="13">
        <v>39734</v>
      </c>
      <c r="C308" s="2">
        <v>50003</v>
      </c>
      <c r="D308" s="2">
        <v>9</v>
      </c>
      <c r="E308" s="2">
        <v>8</v>
      </c>
      <c r="F308" s="2">
        <v>12</v>
      </c>
      <c r="G308" s="2">
        <v>13</v>
      </c>
      <c r="H308" s="2">
        <v>9</v>
      </c>
      <c r="I308" s="84">
        <f>(D308*'General Data'!$B$4)+(E308*'General Data'!$C$4)+(F308*'General Data'!$D$4)+(G308*'General Data'!$E$4)+(H308*'General Data'!$F$4)</f>
        <v>183.7</v>
      </c>
      <c r="J308" s="5">
        <f>VLOOKUP(I308,'Tarrif for Outgoing Transport'!$A$6:$G$15,Bremen!C308-49998,1)</f>
        <v>0.26</v>
      </c>
      <c r="K308" s="80">
        <f t="shared" si="8"/>
        <v>47.762</v>
      </c>
      <c r="L308" s="83">
        <f>VLOOKUP(I308,'Tarrif for Outgoing Transport'!$A$40:$G$49,C308-49998,TRUE)</f>
        <v>0.37</v>
      </c>
      <c r="M308" s="4">
        <f t="shared" si="9"/>
        <v>67.968999999999994</v>
      </c>
      <c r="N308" s="81">
        <f>VLOOKUP(C308,'Transport Time'!$A$3:$C$7,3,0)</f>
        <v>1</v>
      </c>
      <c r="O308" s="81">
        <f>VLOOKUP(C308,'Transport Time'!$K$3:$M$12,3,0)</f>
        <v>2</v>
      </c>
      <c r="P308" s="81">
        <f>VLOOKUP(C308,'Data for CO2 Calculation'!$A$3:$C$7,3,0)</f>
        <v>407</v>
      </c>
      <c r="Q308" s="83">
        <f>I308*P308*'Data for CO2 Calculation'!$B$17</f>
        <v>4074.7415499999997</v>
      </c>
      <c r="R308" s="2">
        <f>VLOOKUP(C308,'Data for CO2 Calculation'!$K$3:$M$12,3,1)</f>
        <v>1048</v>
      </c>
      <c r="S308" s="3">
        <f>R308*I308*'Data for CO2 Calculation'!$B$17</f>
        <v>10492.209199999999</v>
      </c>
    </row>
    <row r="309" spans="1:19" x14ac:dyDescent="0.2">
      <c r="A309" s="2" t="s">
        <v>325</v>
      </c>
      <c r="B309" s="13">
        <v>39738</v>
      </c>
      <c r="C309" s="2">
        <v>50003</v>
      </c>
      <c r="D309" s="2">
        <v>9</v>
      </c>
      <c r="E309" s="2">
        <v>8</v>
      </c>
      <c r="F309" s="2">
        <v>12</v>
      </c>
      <c r="G309" s="2">
        <v>14</v>
      </c>
      <c r="H309" s="2">
        <v>11</v>
      </c>
      <c r="I309" s="84">
        <f>(D309*'General Data'!$B$4)+(E309*'General Data'!$C$4)+(F309*'General Data'!$D$4)+(G309*'General Data'!$E$4)+(H309*'General Data'!$F$4)</f>
        <v>196.1</v>
      </c>
      <c r="J309" s="5">
        <f>VLOOKUP(I309,'Tarrif for Outgoing Transport'!$A$6:$G$15,Bremen!C309-49998,1)</f>
        <v>0.26</v>
      </c>
      <c r="K309" s="80">
        <f t="shared" si="8"/>
        <v>50.985999999999997</v>
      </c>
      <c r="L309" s="83">
        <f>VLOOKUP(I309,'Tarrif for Outgoing Transport'!$A$40:$G$49,C309-49998,TRUE)</f>
        <v>0.37</v>
      </c>
      <c r="M309" s="4">
        <f t="shared" si="9"/>
        <v>72.557000000000002</v>
      </c>
      <c r="N309" s="81">
        <f>VLOOKUP(C309,'Transport Time'!$A$3:$C$7,3,0)</f>
        <v>1</v>
      </c>
      <c r="O309" s="81">
        <f>VLOOKUP(C309,'Transport Time'!$K$3:$M$12,3,0)</f>
        <v>2</v>
      </c>
      <c r="P309" s="81">
        <f>VLOOKUP(C309,'Data for CO2 Calculation'!$A$3:$C$7,3,0)</f>
        <v>407</v>
      </c>
      <c r="Q309" s="83">
        <f>I309*P309*'Data for CO2 Calculation'!$B$17</f>
        <v>4349.7921500000002</v>
      </c>
      <c r="R309" s="2">
        <f>VLOOKUP(C309,'Data for CO2 Calculation'!$K$3:$M$12,3,1)</f>
        <v>1048</v>
      </c>
      <c r="S309" s="3">
        <f>R309*I309*'Data for CO2 Calculation'!$B$17</f>
        <v>11200.4476</v>
      </c>
    </row>
    <row r="310" spans="1:19" x14ac:dyDescent="0.2">
      <c r="A310" s="2" t="s">
        <v>326</v>
      </c>
      <c r="B310" s="13">
        <v>39742</v>
      </c>
      <c r="C310" s="2">
        <v>50003</v>
      </c>
      <c r="D310" s="2">
        <v>0</v>
      </c>
      <c r="E310" s="2">
        <v>8</v>
      </c>
      <c r="F310" s="2">
        <v>12</v>
      </c>
      <c r="G310" s="2">
        <v>5</v>
      </c>
      <c r="H310" s="2">
        <v>11</v>
      </c>
      <c r="I310" s="84">
        <f>(D310*'General Data'!$B$4)+(E310*'General Data'!$C$4)+(F310*'General Data'!$D$4)+(G310*'General Data'!$E$4)+(H310*'General Data'!$F$4)</f>
        <v>146.6</v>
      </c>
      <c r="J310" s="5">
        <f>VLOOKUP(I310,'Tarrif for Outgoing Transport'!$A$6:$G$15,Bremen!C310-49998,1)</f>
        <v>0.26</v>
      </c>
      <c r="K310" s="80">
        <f t="shared" si="8"/>
        <v>38.116</v>
      </c>
      <c r="L310" s="83">
        <f>VLOOKUP(I310,'Tarrif for Outgoing Transport'!$A$40:$G$49,C310-49998,TRUE)</f>
        <v>0.37</v>
      </c>
      <c r="M310" s="4">
        <f t="shared" si="9"/>
        <v>54.241999999999997</v>
      </c>
      <c r="N310" s="81">
        <f>VLOOKUP(C310,'Transport Time'!$A$3:$C$7,3,0)</f>
        <v>1</v>
      </c>
      <c r="O310" s="81">
        <f>VLOOKUP(C310,'Transport Time'!$K$3:$M$12,3,0)</f>
        <v>2</v>
      </c>
      <c r="P310" s="81">
        <f>VLOOKUP(C310,'Data for CO2 Calculation'!$A$3:$C$7,3,0)</f>
        <v>407</v>
      </c>
      <c r="Q310" s="83">
        <f>I310*P310*'Data for CO2 Calculation'!$B$17</f>
        <v>3251.8078999999998</v>
      </c>
      <c r="R310" s="2">
        <f>VLOOKUP(C310,'Data for CO2 Calculation'!$K$3:$M$12,3,1)</f>
        <v>1048</v>
      </c>
      <c r="S310" s="3">
        <f>R310*I310*'Data for CO2 Calculation'!$B$17</f>
        <v>8373.2055999999993</v>
      </c>
    </row>
    <row r="311" spans="1:19" x14ac:dyDescent="0.2">
      <c r="A311" s="2" t="s">
        <v>327</v>
      </c>
      <c r="B311" s="13">
        <v>39748</v>
      </c>
      <c r="C311" s="2">
        <v>50003</v>
      </c>
      <c r="D311" s="2">
        <v>1</v>
      </c>
      <c r="E311" s="2">
        <v>8</v>
      </c>
      <c r="F311" s="2">
        <v>3</v>
      </c>
      <c r="G311" s="2">
        <v>12</v>
      </c>
      <c r="H311" s="2">
        <v>5</v>
      </c>
      <c r="I311" s="84">
        <f>(D311*'General Data'!$B$4)+(E311*'General Data'!$C$4)+(F311*'General Data'!$D$4)+(G311*'General Data'!$E$4)+(H311*'General Data'!$F$4)</f>
        <v>109.5</v>
      </c>
      <c r="J311" s="5">
        <f>VLOOKUP(I311,'Tarrif for Outgoing Transport'!$A$6:$G$15,Bremen!C311-49998,1)</f>
        <v>0.26</v>
      </c>
      <c r="K311" s="80">
        <f t="shared" si="8"/>
        <v>28.470000000000002</v>
      </c>
      <c r="L311" s="83">
        <f>VLOOKUP(I311,'Tarrif for Outgoing Transport'!$A$40:$G$49,C311-49998,TRUE)</f>
        <v>0.37</v>
      </c>
      <c r="M311" s="4">
        <f t="shared" si="9"/>
        <v>40.515000000000001</v>
      </c>
      <c r="N311" s="81">
        <f>VLOOKUP(C311,'Transport Time'!$A$3:$C$7,3,0)</f>
        <v>1</v>
      </c>
      <c r="O311" s="81">
        <f>VLOOKUP(C311,'Transport Time'!$K$3:$M$12,3,0)</f>
        <v>2</v>
      </c>
      <c r="P311" s="81">
        <f>VLOOKUP(C311,'Data for CO2 Calculation'!$A$3:$C$7,3,0)</f>
        <v>407</v>
      </c>
      <c r="Q311" s="83">
        <f>I311*P311*'Data for CO2 Calculation'!$B$17</f>
        <v>2428.8742499999998</v>
      </c>
      <c r="R311" s="2">
        <f>VLOOKUP(C311,'Data for CO2 Calculation'!$K$3:$M$12,3,1)</f>
        <v>1048</v>
      </c>
      <c r="S311" s="3">
        <f>R311*I311*'Data for CO2 Calculation'!$B$17</f>
        <v>6254.2020000000002</v>
      </c>
    </row>
    <row r="312" spans="1:19" x14ac:dyDescent="0.2">
      <c r="A312" s="2" t="s">
        <v>328</v>
      </c>
      <c r="B312" s="13">
        <v>39750</v>
      </c>
      <c r="C312" s="2">
        <v>50003</v>
      </c>
      <c r="D312" s="2">
        <v>9</v>
      </c>
      <c r="E312" s="2">
        <v>8</v>
      </c>
      <c r="F312" s="2">
        <v>12</v>
      </c>
      <c r="G312" s="2">
        <v>11</v>
      </c>
      <c r="H312" s="2">
        <v>13</v>
      </c>
      <c r="I312" s="84">
        <f>(D312*'General Data'!$B$4)+(E312*'General Data'!$C$4)+(F312*'General Data'!$D$4)+(G312*'General Data'!$E$4)+(H312*'General Data'!$F$4)</f>
        <v>195.7</v>
      </c>
      <c r="J312" s="5">
        <f>VLOOKUP(I312,'Tarrif for Outgoing Transport'!$A$6:$G$15,Bremen!C312-49998,1)</f>
        <v>0.26</v>
      </c>
      <c r="K312" s="80">
        <f t="shared" si="8"/>
        <v>50.881999999999998</v>
      </c>
      <c r="L312" s="83">
        <f>VLOOKUP(I312,'Tarrif for Outgoing Transport'!$A$40:$G$49,C312-49998,TRUE)</f>
        <v>0.37</v>
      </c>
      <c r="M312" s="4">
        <f t="shared" si="9"/>
        <v>72.408999999999992</v>
      </c>
      <c r="N312" s="81">
        <f>VLOOKUP(C312,'Transport Time'!$A$3:$C$7,3,0)</f>
        <v>1</v>
      </c>
      <c r="O312" s="81">
        <f>VLOOKUP(C312,'Transport Time'!$K$3:$M$12,3,0)</f>
        <v>2</v>
      </c>
      <c r="P312" s="81">
        <f>VLOOKUP(C312,'Data for CO2 Calculation'!$A$3:$C$7,3,0)</f>
        <v>407</v>
      </c>
      <c r="Q312" s="83">
        <f>I312*P312*'Data for CO2 Calculation'!$B$17</f>
        <v>4340.9195499999996</v>
      </c>
      <c r="R312" s="2">
        <f>VLOOKUP(C312,'Data for CO2 Calculation'!$K$3:$M$12,3,1)</f>
        <v>1048</v>
      </c>
      <c r="S312" s="3">
        <f>R312*I312*'Data for CO2 Calculation'!$B$17</f>
        <v>11177.601199999999</v>
      </c>
    </row>
    <row r="313" spans="1:19" x14ac:dyDescent="0.2">
      <c r="A313" s="2" t="s">
        <v>329</v>
      </c>
      <c r="B313" s="13">
        <v>39752</v>
      </c>
      <c r="C313" s="2">
        <v>50003</v>
      </c>
      <c r="D313" s="2">
        <v>9</v>
      </c>
      <c r="E313" s="2">
        <v>8</v>
      </c>
      <c r="F313" s="2">
        <v>12</v>
      </c>
      <c r="G313" s="2">
        <v>11</v>
      </c>
      <c r="H313" s="2">
        <v>13</v>
      </c>
      <c r="I313" s="84">
        <f>(D313*'General Data'!$B$4)+(E313*'General Data'!$C$4)+(F313*'General Data'!$D$4)+(G313*'General Data'!$E$4)+(H313*'General Data'!$F$4)</f>
        <v>195.7</v>
      </c>
      <c r="J313" s="5">
        <f>VLOOKUP(I313,'Tarrif for Outgoing Transport'!$A$6:$G$15,Bremen!C313-49998,1)</f>
        <v>0.26</v>
      </c>
      <c r="K313" s="80">
        <f t="shared" si="8"/>
        <v>50.881999999999998</v>
      </c>
      <c r="L313" s="83">
        <f>VLOOKUP(I313,'Tarrif for Outgoing Transport'!$A$40:$G$49,C313-49998,TRUE)</f>
        <v>0.37</v>
      </c>
      <c r="M313" s="4">
        <f t="shared" si="9"/>
        <v>72.408999999999992</v>
      </c>
      <c r="N313" s="81">
        <f>VLOOKUP(C313,'Transport Time'!$A$3:$C$7,3,0)</f>
        <v>1</v>
      </c>
      <c r="O313" s="81">
        <f>VLOOKUP(C313,'Transport Time'!$K$3:$M$12,3,0)</f>
        <v>2</v>
      </c>
      <c r="P313" s="81">
        <f>VLOOKUP(C313,'Data for CO2 Calculation'!$A$3:$C$7,3,0)</f>
        <v>407</v>
      </c>
      <c r="Q313" s="83">
        <f>I313*P313*'Data for CO2 Calculation'!$B$17</f>
        <v>4340.9195499999996</v>
      </c>
      <c r="R313" s="2">
        <f>VLOOKUP(C313,'Data for CO2 Calculation'!$K$3:$M$12,3,1)</f>
        <v>1048</v>
      </c>
      <c r="S313" s="3">
        <f>R313*I313*'Data for CO2 Calculation'!$B$17</f>
        <v>11177.601199999999</v>
      </c>
    </row>
    <row r="314" spans="1:19" x14ac:dyDescent="0.2">
      <c r="A314" s="2" t="s">
        <v>330</v>
      </c>
      <c r="B314" s="13">
        <v>39759</v>
      </c>
      <c r="C314" s="2">
        <v>50003</v>
      </c>
      <c r="D314" s="2">
        <v>9</v>
      </c>
      <c r="E314" s="2">
        <v>8</v>
      </c>
      <c r="F314" s="2">
        <v>12</v>
      </c>
      <c r="G314" s="2">
        <v>12</v>
      </c>
      <c r="H314" s="2">
        <v>9</v>
      </c>
      <c r="I314" s="84">
        <f>(D314*'General Data'!$B$4)+(E314*'General Data'!$C$4)+(F314*'General Data'!$D$4)+(G314*'General Data'!$E$4)+(H314*'General Data'!$F$4)</f>
        <v>180.5</v>
      </c>
      <c r="J314" s="5">
        <f>VLOOKUP(I314,'Tarrif for Outgoing Transport'!$A$6:$G$15,Bremen!C314-49998,1)</f>
        <v>0.26</v>
      </c>
      <c r="K314" s="80">
        <f t="shared" si="8"/>
        <v>46.93</v>
      </c>
      <c r="L314" s="83">
        <f>VLOOKUP(I314,'Tarrif for Outgoing Transport'!$A$40:$G$49,C314-49998,TRUE)</f>
        <v>0.37</v>
      </c>
      <c r="M314" s="4">
        <f t="shared" si="9"/>
        <v>66.784999999999997</v>
      </c>
      <c r="N314" s="81">
        <f>VLOOKUP(C314,'Transport Time'!$A$3:$C$7,3,0)</f>
        <v>1</v>
      </c>
      <c r="O314" s="81">
        <f>VLOOKUP(C314,'Transport Time'!$K$3:$M$12,3,0)</f>
        <v>2</v>
      </c>
      <c r="P314" s="81">
        <f>VLOOKUP(C314,'Data for CO2 Calculation'!$A$3:$C$7,3,0)</f>
        <v>407</v>
      </c>
      <c r="Q314" s="83">
        <f>I314*P314*'Data for CO2 Calculation'!$B$17</f>
        <v>4003.7607499999999</v>
      </c>
      <c r="R314" s="2">
        <f>VLOOKUP(C314,'Data for CO2 Calculation'!$K$3:$M$12,3,1)</f>
        <v>1048</v>
      </c>
      <c r="S314" s="3">
        <f>R314*I314*'Data for CO2 Calculation'!$B$17</f>
        <v>10309.438</v>
      </c>
    </row>
    <row r="315" spans="1:19" x14ac:dyDescent="0.2">
      <c r="A315" s="2" t="s">
        <v>331</v>
      </c>
      <c r="B315" s="13">
        <v>39765</v>
      </c>
      <c r="C315" s="2">
        <v>50003</v>
      </c>
      <c r="D315" s="2">
        <v>9</v>
      </c>
      <c r="E315" s="2">
        <v>8</v>
      </c>
      <c r="F315" s="2">
        <v>12</v>
      </c>
      <c r="G315" s="2">
        <v>14</v>
      </c>
      <c r="H315" s="2">
        <v>4</v>
      </c>
      <c r="I315" s="84">
        <f>(D315*'General Data'!$B$4)+(E315*'General Data'!$C$4)+(F315*'General Data'!$D$4)+(G315*'General Data'!$E$4)+(H315*'General Data'!$F$4)</f>
        <v>163.9</v>
      </c>
      <c r="J315" s="5">
        <f>VLOOKUP(I315,'Tarrif for Outgoing Transport'!$A$6:$G$15,Bremen!C315-49998,1)</f>
        <v>0.26</v>
      </c>
      <c r="K315" s="80">
        <f t="shared" si="8"/>
        <v>42.614000000000004</v>
      </c>
      <c r="L315" s="83">
        <f>VLOOKUP(I315,'Tarrif for Outgoing Transport'!$A$40:$G$49,C315-49998,TRUE)</f>
        <v>0.37</v>
      </c>
      <c r="M315" s="4">
        <f t="shared" si="9"/>
        <v>60.643000000000001</v>
      </c>
      <c r="N315" s="81">
        <f>VLOOKUP(C315,'Transport Time'!$A$3:$C$7,3,0)</f>
        <v>1</v>
      </c>
      <c r="O315" s="81">
        <f>VLOOKUP(C315,'Transport Time'!$K$3:$M$12,3,0)</f>
        <v>2</v>
      </c>
      <c r="P315" s="81">
        <f>VLOOKUP(C315,'Data for CO2 Calculation'!$A$3:$C$7,3,0)</f>
        <v>407</v>
      </c>
      <c r="Q315" s="83">
        <f>I315*P315*'Data for CO2 Calculation'!$B$17</f>
        <v>3635.5478499999999</v>
      </c>
      <c r="R315" s="2">
        <f>VLOOKUP(C315,'Data for CO2 Calculation'!$K$3:$M$12,3,1)</f>
        <v>1048</v>
      </c>
      <c r="S315" s="3">
        <f>R315*I315*'Data for CO2 Calculation'!$B$17</f>
        <v>9361.3124000000007</v>
      </c>
    </row>
    <row r="316" spans="1:19" x14ac:dyDescent="0.2">
      <c r="A316" s="2" t="s">
        <v>332</v>
      </c>
      <c r="B316" s="13">
        <v>39770</v>
      </c>
      <c r="C316" s="2">
        <v>50003</v>
      </c>
      <c r="D316" s="2">
        <v>9</v>
      </c>
      <c r="E316" s="2">
        <v>8</v>
      </c>
      <c r="F316" s="2">
        <v>12</v>
      </c>
      <c r="G316" s="2">
        <v>14</v>
      </c>
      <c r="H316" s="2">
        <v>4</v>
      </c>
      <c r="I316" s="84">
        <f>(D316*'General Data'!$B$4)+(E316*'General Data'!$C$4)+(F316*'General Data'!$D$4)+(G316*'General Data'!$E$4)+(H316*'General Data'!$F$4)</f>
        <v>163.9</v>
      </c>
      <c r="J316" s="5">
        <f>VLOOKUP(I316,'Tarrif for Outgoing Transport'!$A$6:$G$15,Bremen!C316-49998,1)</f>
        <v>0.26</v>
      </c>
      <c r="K316" s="80">
        <f t="shared" si="8"/>
        <v>42.614000000000004</v>
      </c>
      <c r="L316" s="83">
        <f>VLOOKUP(I316,'Tarrif for Outgoing Transport'!$A$40:$G$49,C316-49998,TRUE)</f>
        <v>0.37</v>
      </c>
      <c r="M316" s="4">
        <f t="shared" si="9"/>
        <v>60.643000000000001</v>
      </c>
      <c r="N316" s="81">
        <f>VLOOKUP(C316,'Transport Time'!$A$3:$C$7,3,0)</f>
        <v>1</v>
      </c>
      <c r="O316" s="81">
        <f>VLOOKUP(C316,'Transport Time'!$K$3:$M$12,3,0)</f>
        <v>2</v>
      </c>
      <c r="P316" s="81">
        <f>VLOOKUP(C316,'Data for CO2 Calculation'!$A$3:$C$7,3,0)</f>
        <v>407</v>
      </c>
      <c r="Q316" s="83">
        <f>I316*P316*'Data for CO2 Calculation'!$B$17</f>
        <v>3635.5478499999999</v>
      </c>
      <c r="R316" s="2">
        <f>VLOOKUP(C316,'Data for CO2 Calculation'!$K$3:$M$12,3,1)</f>
        <v>1048</v>
      </c>
      <c r="S316" s="3">
        <f>R316*I316*'Data for CO2 Calculation'!$B$17</f>
        <v>9361.3124000000007</v>
      </c>
    </row>
    <row r="317" spans="1:19" x14ac:dyDescent="0.2">
      <c r="A317" s="2" t="s">
        <v>333</v>
      </c>
      <c r="B317" s="13">
        <v>39771</v>
      </c>
      <c r="C317" s="2">
        <v>50003</v>
      </c>
      <c r="D317" s="2">
        <v>9</v>
      </c>
      <c r="E317" s="2">
        <v>3</v>
      </c>
      <c r="F317" s="2">
        <v>12</v>
      </c>
      <c r="G317" s="2">
        <v>14</v>
      </c>
      <c r="H317" s="2">
        <v>9</v>
      </c>
      <c r="I317" s="84">
        <f>(D317*'General Data'!$B$4)+(E317*'General Data'!$C$4)+(F317*'General Data'!$D$4)+(G317*'General Data'!$E$4)+(H317*'General Data'!$F$4)</f>
        <v>165.4</v>
      </c>
      <c r="J317" s="5">
        <f>VLOOKUP(I317,'Tarrif for Outgoing Transport'!$A$6:$G$15,Bremen!C317-49998,1)</f>
        <v>0.26</v>
      </c>
      <c r="K317" s="80">
        <f t="shared" si="8"/>
        <v>43.004000000000005</v>
      </c>
      <c r="L317" s="83">
        <f>VLOOKUP(I317,'Tarrif for Outgoing Transport'!$A$40:$G$49,C317-49998,TRUE)</f>
        <v>0.37</v>
      </c>
      <c r="M317" s="4">
        <f t="shared" si="9"/>
        <v>61.198</v>
      </c>
      <c r="N317" s="81">
        <f>VLOOKUP(C317,'Transport Time'!$A$3:$C$7,3,0)</f>
        <v>1</v>
      </c>
      <c r="O317" s="81">
        <f>VLOOKUP(C317,'Transport Time'!$K$3:$M$12,3,0)</f>
        <v>2</v>
      </c>
      <c r="P317" s="81">
        <f>VLOOKUP(C317,'Data for CO2 Calculation'!$A$3:$C$7,3,0)</f>
        <v>407</v>
      </c>
      <c r="Q317" s="83">
        <f>I317*P317*'Data for CO2 Calculation'!$B$17</f>
        <v>3668.8201000000004</v>
      </c>
      <c r="R317" s="2">
        <f>VLOOKUP(C317,'Data for CO2 Calculation'!$K$3:$M$12,3,1)</f>
        <v>1048</v>
      </c>
      <c r="S317" s="3">
        <f>R317*I317*'Data for CO2 Calculation'!$B$17</f>
        <v>9446.9863999999998</v>
      </c>
    </row>
    <row r="318" spans="1:19" x14ac:dyDescent="0.2">
      <c r="A318" s="2" t="s">
        <v>334</v>
      </c>
      <c r="B318" s="13">
        <v>39777</v>
      </c>
      <c r="C318" s="2">
        <v>50003</v>
      </c>
      <c r="D318" s="2">
        <v>9</v>
      </c>
      <c r="E318" s="2">
        <v>8</v>
      </c>
      <c r="F318" s="2">
        <v>12</v>
      </c>
      <c r="G318" s="2">
        <v>12</v>
      </c>
      <c r="H318" s="2">
        <v>9</v>
      </c>
      <c r="I318" s="84">
        <f>(D318*'General Data'!$B$4)+(E318*'General Data'!$C$4)+(F318*'General Data'!$D$4)+(G318*'General Data'!$E$4)+(H318*'General Data'!$F$4)</f>
        <v>180.5</v>
      </c>
      <c r="J318" s="5">
        <f>VLOOKUP(I318,'Tarrif for Outgoing Transport'!$A$6:$G$15,Bremen!C318-49998,1)</f>
        <v>0.26</v>
      </c>
      <c r="K318" s="80">
        <f t="shared" si="8"/>
        <v>46.93</v>
      </c>
      <c r="L318" s="83">
        <f>VLOOKUP(I318,'Tarrif for Outgoing Transport'!$A$40:$G$49,C318-49998,TRUE)</f>
        <v>0.37</v>
      </c>
      <c r="M318" s="4">
        <f t="shared" si="9"/>
        <v>66.784999999999997</v>
      </c>
      <c r="N318" s="81">
        <f>VLOOKUP(C318,'Transport Time'!$A$3:$C$7,3,0)</f>
        <v>1</v>
      </c>
      <c r="O318" s="81">
        <f>VLOOKUP(C318,'Transport Time'!$K$3:$M$12,3,0)</f>
        <v>2</v>
      </c>
      <c r="P318" s="81">
        <f>VLOOKUP(C318,'Data for CO2 Calculation'!$A$3:$C$7,3,0)</f>
        <v>407</v>
      </c>
      <c r="Q318" s="83">
        <f>I318*P318*'Data for CO2 Calculation'!$B$17</f>
        <v>4003.7607499999999</v>
      </c>
      <c r="R318" s="2">
        <f>VLOOKUP(C318,'Data for CO2 Calculation'!$K$3:$M$12,3,1)</f>
        <v>1048</v>
      </c>
      <c r="S318" s="3">
        <f>R318*I318*'Data for CO2 Calculation'!$B$17</f>
        <v>10309.438</v>
      </c>
    </row>
    <row r="319" spans="1:19" x14ac:dyDescent="0.2">
      <c r="A319" s="2" t="s">
        <v>335</v>
      </c>
      <c r="B319" s="13">
        <v>39781</v>
      </c>
      <c r="C319" s="2">
        <v>50003</v>
      </c>
      <c r="D319" s="2">
        <v>9</v>
      </c>
      <c r="E319" s="2">
        <v>1</v>
      </c>
      <c r="F319" s="2">
        <v>12</v>
      </c>
      <c r="G319" s="2">
        <v>18</v>
      </c>
      <c r="H319" s="2">
        <v>8</v>
      </c>
      <c r="I319" s="84">
        <f>(D319*'General Data'!$B$4)+(E319*'General Data'!$C$4)+(F319*'General Data'!$D$4)+(G319*'General Data'!$E$4)+(H319*'General Data'!$F$4)</f>
        <v>165</v>
      </c>
      <c r="J319" s="5">
        <f>VLOOKUP(I319,'Tarrif for Outgoing Transport'!$A$6:$G$15,Bremen!C319-49998,1)</f>
        <v>0.26</v>
      </c>
      <c r="K319" s="80">
        <f t="shared" si="8"/>
        <v>42.9</v>
      </c>
      <c r="L319" s="83">
        <f>VLOOKUP(I319,'Tarrif for Outgoing Transport'!$A$40:$G$49,C319-49998,TRUE)</f>
        <v>0.37</v>
      </c>
      <c r="M319" s="4">
        <f t="shared" si="9"/>
        <v>61.05</v>
      </c>
      <c r="N319" s="81">
        <f>VLOOKUP(C319,'Transport Time'!$A$3:$C$7,3,0)</f>
        <v>1</v>
      </c>
      <c r="O319" s="81">
        <f>VLOOKUP(C319,'Transport Time'!$K$3:$M$12,3,0)</f>
        <v>2</v>
      </c>
      <c r="P319" s="81">
        <f>VLOOKUP(C319,'Data for CO2 Calculation'!$A$3:$C$7,3,0)</f>
        <v>407</v>
      </c>
      <c r="Q319" s="83">
        <f>I319*P319*'Data for CO2 Calculation'!$B$17</f>
        <v>3659.9474999999998</v>
      </c>
      <c r="R319" s="2">
        <f>VLOOKUP(C319,'Data for CO2 Calculation'!$K$3:$M$12,3,1)</f>
        <v>1048</v>
      </c>
      <c r="S319" s="3">
        <f>R319*I319*'Data for CO2 Calculation'!$B$17</f>
        <v>9424.14</v>
      </c>
    </row>
    <row r="320" spans="1:19" x14ac:dyDescent="0.2">
      <c r="A320" s="2" t="s">
        <v>336</v>
      </c>
      <c r="B320" s="13">
        <v>39783</v>
      </c>
      <c r="C320" s="2">
        <v>50003</v>
      </c>
      <c r="D320" s="2">
        <v>0</v>
      </c>
      <c r="E320" s="2">
        <v>8</v>
      </c>
      <c r="F320" s="2">
        <v>12</v>
      </c>
      <c r="G320" s="2">
        <v>14</v>
      </c>
      <c r="H320" s="2">
        <v>9</v>
      </c>
      <c r="I320" s="84">
        <f>(D320*'General Data'!$B$4)+(E320*'General Data'!$C$4)+(F320*'General Data'!$D$4)+(G320*'General Data'!$E$4)+(H320*'General Data'!$F$4)</f>
        <v>166.20000000000002</v>
      </c>
      <c r="J320" s="5">
        <f>VLOOKUP(I320,'Tarrif for Outgoing Transport'!$A$6:$G$15,Bremen!C320-49998,1)</f>
        <v>0.26</v>
      </c>
      <c r="K320" s="80">
        <f t="shared" si="8"/>
        <v>43.212000000000003</v>
      </c>
      <c r="L320" s="83">
        <f>VLOOKUP(I320,'Tarrif for Outgoing Transport'!$A$40:$G$49,C320-49998,TRUE)</f>
        <v>0.37</v>
      </c>
      <c r="M320" s="4">
        <f t="shared" si="9"/>
        <v>61.494000000000007</v>
      </c>
      <c r="N320" s="81">
        <f>VLOOKUP(C320,'Transport Time'!$A$3:$C$7,3,0)</f>
        <v>1</v>
      </c>
      <c r="O320" s="81">
        <f>VLOOKUP(C320,'Transport Time'!$K$3:$M$12,3,0)</f>
        <v>2</v>
      </c>
      <c r="P320" s="81">
        <f>VLOOKUP(C320,'Data for CO2 Calculation'!$A$3:$C$7,3,0)</f>
        <v>407</v>
      </c>
      <c r="Q320" s="83">
        <f>I320*P320*'Data for CO2 Calculation'!$B$17</f>
        <v>3686.5653000000007</v>
      </c>
      <c r="R320" s="2">
        <f>VLOOKUP(C320,'Data for CO2 Calculation'!$K$3:$M$12,3,1)</f>
        <v>1048</v>
      </c>
      <c r="S320" s="3">
        <f>R320*I320*'Data for CO2 Calculation'!$B$17</f>
        <v>9492.6792000000005</v>
      </c>
    </row>
    <row r="321" spans="1:19" x14ac:dyDescent="0.2">
      <c r="A321" s="2" t="s">
        <v>337</v>
      </c>
      <c r="B321" s="13">
        <v>39790</v>
      </c>
      <c r="C321" s="2">
        <v>50003</v>
      </c>
      <c r="D321" s="2">
        <v>12</v>
      </c>
      <c r="E321" s="2">
        <v>11</v>
      </c>
      <c r="F321" s="2">
        <v>8</v>
      </c>
      <c r="G321" s="2">
        <v>11</v>
      </c>
      <c r="H321" s="2">
        <v>11</v>
      </c>
      <c r="I321" s="84">
        <f>(D321*'General Data'!$B$4)+(E321*'General Data'!$C$4)+(F321*'General Data'!$D$4)+(G321*'General Data'!$E$4)+(H321*'General Data'!$F$4)</f>
        <v>191.1</v>
      </c>
      <c r="J321" s="5">
        <f>VLOOKUP(I321,'Tarrif for Outgoing Transport'!$A$6:$G$15,Bremen!C321-49998,1)</f>
        <v>0.26</v>
      </c>
      <c r="K321" s="80">
        <f t="shared" si="8"/>
        <v>49.686</v>
      </c>
      <c r="L321" s="83">
        <f>VLOOKUP(I321,'Tarrif for Outgoing Transport'!$A$40:$G$49,C321-49998,TRUE)</f>
        <v>0.37</v>
      </c>
      <c r="M321" s="4">
        <f t="shared" si="9"/>
        <v>70.706999999999994</v>
      </c>
      <c r="N321" s="81">
        <f>VLOOKUP(C321,'Transport Time'!$A$3:$C$7,3,0)</f>
        <v>1</v>
      </c>
      <c r="O321" s="81">
        <f>VLOOKUP(C321,'Transport Time'!$K$3:$M$12,3,0)</f>
        <v>2</v>
      </c>
      <c r="P321" s="81">
        <f>VLOOKUP(C321,'Data for CO2 Calculation'!$A$3:$C$7,3,0)</f>
        <v>407</v>
      </c>
      <c r="Q321" s="83">
        <f>I321*P321*'Data for CO2 Calculation'!$B$17</f>
        <v>4238.88465</v>
      </c>
      <c r="R321" s="2">
        <f>VLOOKUP(C321,'Data for CO2 Calculation'!$K$3:$M$12,3,1)</f>
        <v>1048</v>
      </c>
      <c r="S321" s="3">
        <f>R321*I321*'Data for CO2 Calculation'!$B$17</f>
        <v>10914.8676</v>
      </c>
    </row>
    <row r="322" spans="1:19" x14ac:dyDescent="0.2">
      <c r="A322" s="2" t="s">
        <v>338</v>
      </c>
      <c r="B322" s="13">
        <v>39791</v>
      </c>
      <c r="C322" s="2">
        <v>50003</v>
      </c>
      <c r="D322" s="2">
        <v>12</v>
      </c>
      <c r="E322" s="2">
        <v>11</v>
      </c>
      <c r="F322" s="2">
        <v>9</v>
      </c>
      <c r="G322" s="2">
        <v>11</v>
      </c>
      <c r="H322" s="2">
        <v>9</v>
      </c>
      <c r="I322" s="84">
        <f>(D322*'General Data'!$B$4)+(E322*'General Data'!$C$4)+(F322*'General Data'!$D$4)+(G322*'General Data'!$E$4)+(H322*'General Data'!$F$4)</f>
        <v>185.70000000000002</v>
      </c>
      <c r="J322" s="5">
        <f>VLOOKUP(I322,'Tarrif for Outgoing Transport'!$A$6:$G$15,Bremen!C322-49998,1)</f>
        <v>0.26</v>
      </c>
      <c r="K322" s="80">
        <f t="shared" si="8"/>
        <v>48.282000000000004</v>
      </c>
      <c r="L322" s="83">
        <f>VLOOKUP(I322,'Tarrif for Outgoing Transport'!$A$40:$G$49,C322-49998,TRUE)</f>
        <v>0.37</v>
      </c>
      <c r="M322" s="4">
        <f t="shared" si="9"/>
        <v>68.709000000000003</v>
      </c>
      <c r="N322" s="81">
        <f>VLOOKUP(C322,'Transport Time'!$A$3:$C$7,3,0)</f>
        <v>1</v>
      </c>
      <c r="O322" s="81">
        <f>VLOOKUP(C322,'Transport Time'!$K$3:$M$12,3,0)</f>
        <v>2</v>
      </c>
      <c r="P322" s="81">
        <f>VLOOKUP(C322,'Data for CO2 Calculation'!$A$3:$C$7,3,0)</f>
        <v>407</v>
      </c>
      <c r="Q322" s="83">
        <f>I322*P322*'Data for CO2 Calculation'!$B$17</f>
        <v>4119.10455</v>
      </c>
      <c r="R322" s="2">
        <f>VLOOKUP(C322,'Data for CO2 Calculation'!$K$3:$M$12,3,1)</f>
        <v>1048</v>
      </c>
      <c r="S322" s="3">
        <f>R322*I322*'Data for CO2 Calculation'!$B$17</f>
        <v>10606.441200000001</v>
      </c>
    </row>
    <row r="323" spans="1:19" x14ac:dyDescent="0.2">
      <c r="A323" s="2" t="s">
        <v>339</v>
      </c>
      <c r="B323" s="13">
        <v>39793</v>
      </c>
      <c r="C323" s="2">
        <v>50003</v>
      </c>
      <c r="D323" s="2">
        <v>12</v>
      </c>
      <c r="E323" s="2">
        <v>11</v>
      </c>
      <c r="F323" s="2">
        <v>15</v>
      </c>
      <c r="G323" s="2">
        <v>11</v>
      </c>
      <c r="H323" s="2">
        <v>4</v>
      </c>
      <c r="I323" s="84">
        <f>(D323*'General Data'!$B$4)+(E323*'General Data'!$C$4)+(F323*'General Data'!$D$4)+(G323*'General Data'!$E$4)+(H323*'General Data'!$F$4)</f>
        <v>185.49999999999997</v>
      </c>
      <c r="J323" s="5">
        <f>VLOOKUP(I323,'Tarrif for Outgoing Transport'!$A$6:$G$15,Bremen!C323-49998,1)</f>
        <v>0.26</v>
      </c>
      <c r="K323" s="80">
        <f t="shared" si="8"/>
        <v>48.23</v>
      </c>
      <c r="L323" s="83">
        <f>VLOOKUP(I323,'Tarrif for Outgoing Transport'!$A$40:$G$49,C323-49998,TRUE)</f>
        <v>0.37</v>
      </c>
      <c r="M323" s="4">
        <f t="shared" si="9"/>
        <v>68.634999999999991</v>
      </c>
      <c r="N323" s="81">
        <f>VLOOKUP(C323,'Transport Time'!$A$3:$C$7,3,0)</f>
        <v>1</v>
      </c>
      <c r="O323" s="81">
        <f>VLOOKUP(C323,'Transport Time'!$K$3:$M$12,3,0)</f>
        <v>2</v>
      </c>
      <c r="P323" s="81">
        <f>VLOOKUP(C323,'Data for CO2 Calculation'!$A$3:$C$7,3,0)</f>
        <v>407</v>
      </c>
      <c r="Q323" s="83">
        <f>I323*P323*'Data for CO2 Calculation'!$B$17</f>
        <v>4114.6682499999988</v>
      </c>
      <c r="R323" s="2">
        <f>VLOOKUP(C323,'Data for CO2 Calculation'!$K$3:$M$12,3,1)</f>
        <v>1048</v>
      </c>
      <c r="S323" s="3">
        <f>R323*I323*'Data for CO2 Calculation'!$B$17</f>
        <v>10595.017999999998</v>
      </c>
    </row>
    <row r="324" spans="1:19" x14ac:dyDescent="0.2">
      <c r="A324" s="2" t="s">
        <v>340</v>
      </c>
      <c r="B324" s="13">
        <v>39795</v>
      </c>
      <c r="C324" s="2">
        <v>50003</v>
      </c>
      <c r="D324" s="2">
        <v>12</v>
      </c>
      <c r="E324" s="2">
        <v>13</v>
      </c>
      <c r="F324" s="2">
        <v>19</v>
      </c>
      <c r="G324" s="2">
        <v>11</v>
      </c>
      <c r="H324" s="2">
        <v>21</v>
      </c>
      <c r="I324" s="84">
        <f>(D324*'General Data'!$B$4)+(E324*'General Data'!$C$4)+(F324*'General Data'!$D$4)+(G324*'General Data'!$E$4)+(H324*'General Data'!$F$4)</f>
        <v>287.5</v>
      </c>
      <c r="J324" s="5">
        <f>VLOOKUP(I324,'Tarrif for Outgoing Transport'!$A$6:$G$15,Bremen!C324-49998,1)</f>
        <v>0.26</v>
      </c>
      <c r="K324" s="80">
        <f t="shared" si="8"/>
        <v>74.75</v>
      </c>
      <c r="L324" s="83">
        <f>VLOOKUP(I324,'Tarrif for Outgoing Transport'!$A$40:$G$49,C324-49998,TRUE)</f>
        <v>0.37</v>
      </c>
      <c r="M324" s="4">
        <f t="shared" si="9"/>
        <v>106.375</v>
      </c>
      <c r="N324" s="81">
        <f>VLOOKUP(C324,'Transport Time'!$A$3:$C$7,3,0)</f>
        <v>1</v>
      </c>
      <c r="O324" s="81">
        <f>VLOOKUP(C324,'Transport Time'!$K$3:$M$12,3,0)</f>
        <v>2</v>
      </c>
      <c r="P324" s="81">
        <f>VLOOKUP(C324,'Data for CO2 Calculation'!$A$3:$C$7,3,0)</f>
        <v>407</v>
      </c>
      <c r="Q324" s="83">
        <f>I324*P324*'Data for CO2 Calculation'!$B$17</f>
        <v>6377.1812499999996</v>
      </c>
      <c r="R324" s="2">
        <f>VLOOKUP(C324,'Data for CO2 Calculation'!$K$3:$M$12,3,1)</f>
        <v>1048</v>
      </c>
      <c r="S324" s="3">
        <f>R324*I324*'Data for CO2 Calculation'!$B$17</f>
        <v>16420.849999999999</v>
      </c>
    </row>
    <row r="325" spans="1:19" x14ac:dyDescent="0.2">
      <c r="A325" s="2" t="s">
        <v>341</v>
      </c>
      <c r="B325" s="13">
        <v>39798</v>
      </c>
      <c r="C325" s="2">
        <v>50003</v>
      </c>
      <c r="D325" s="2">
        <v>12</v>
      </c>
      <c r="E325" s="2">
        <v>11</v>
      </c>
      <c r="F325" s="2">
        <v>9</v>
      </c>
      <c r="G325" s="2">
        <v>11</v>
      </c>
      <c r="H325" s="2">
        <v>9</v>
      </c>
      <c r="I325" s="84">
        <f>(D325*'General Data'!$B$4)+(E325*'General Data'!$C$4)+(F325*'General Data'!$D$4)+(G325*'General Data'!$E$4)+(H325*'General Data'!$F$4)</f>
        <v>185.70000000000002</v>
      </c>
      <c r="J325" s="5">
        <f>VLOOKUP(I325,'Tarrif for Outgoing Transport'!$A$6:$G$15,Bremen!C325-49998,1)</f>
        <v>0.26</v>
      </c>
      <c r="K325" s="80">
        <f t="shared" ref="K325:K388" si="10">IF(I325&gt;100,J325*I325,J325)</f>
        <v>48.282000000000004</v>
      </c>
      <c r="L325" s="83">
        <f>VLOOKUP(I325,'Tarrif for Outgoing Transport'!$A$40:$G$49,C325-49998,TRUE)</f>
        <v>0.37</v>
      </c>
      <c r="M325" s="4">
        <f t="shared" ref="M325:M388" si="11">IF(I325&gt;100,I325*L325,L325)</f>
        <v>68.709000000000003</v>
      </c>
      <c r="N325" s="81">
        <f>VLOOKUP(C325,'Transport Time'!$A$3:$C$7,3,0)</f>
        <v>1</v>
      </c>
      <c r="O325" s="81">
        <f>VLOOKUP(C325,'Transport Time'!$K$3:$M$12,3,0)</f>
        <v>2</v>
      </c>
      <c r="P325" s="81">
        <f>VLOOKUP(C325,'Data for CO2 Calculation'!$A$3:$C$7,3,0)</f>
        <v>407</v>
      </c>
      <c r="Q325" s="83">
        <f>I325*P325*'Data for CO2 Calculation'!$B$17</f>
        <v>4119.10455</v>
      </c>
      <c r="R325" s="2">
        <f>VLOOKUP(C325,'Data for CO2 Calculation'!$K$3:$M$12,3,1)</f>
        <v>1048</v>
      </c>
      <c r="S325" s="3">
        <f>R325*I325*'Data for CO2 Calculation'!$B$17</f>
        <v>10606.441200000001</v>
      </c>
    </row>
    <row r="326" spans="1:19" x14ac:dyDescent="0.2">
      <c r="A326" s="2" t="s">
        <v>342</v>
      </c>
      <c r="B326" s="13">
        <v>39799</v>
      </c>
      <c r="C326" s="2">
        <v>50003</v>
      </c>
      <c r="D326" s="2">
        <v>8</v>
      </c>
      <c r="E326" s="2">
        <v>10</v>
      </c>
      <c r="F326" s="2">
        <v>15</v>
      </c>
      <c r="G326" s="2">
        <v>11</v>
      </c>
      <c r="H326" s="2">
        <v>4</v>
      </c>
      <c r="I326" s="84">
        <f>(D326*'General Data'!$B$4)+(E326*'General Data'!$C$4)+(F326*'General Data'!$D$4)+(G326*'General Data'!$E$4)+(H326*'General Data'!$F$4)</f>
        <v>172.00000000000003</v>
      </c>
      <c r="J326" s="5">
        <f>VLOOKUP(I326,'Tarrif for Outgoing Transport'!$A$6:$G$15,Bremen!C326-49998,1)</f>
        <v>0.26</v>
      </c>
      <c r="K326" s="80">
        <f t="shared" si="10"/>
        <v>44.720000000000006</v>
      </c>
      <c r="L326" s="83">
        <f>VLOOKUP(I326,'Tarrif for Outgoing Transport'!$A$40:$G$49,C326-49998,TRUE)</f>
        <v>0.37</v>
      </c>
      <c r="M326" s="4">
        <f t="shared" si="11"/>
        <v>63.640000000000008</v>
      </c>
      <c r="N326" s="81">
        <f>VLOOKUP(C326,'Transport Time'!$A$3:$C$7,3,0)</f>
        <v>1</v>
      </c>
      <c r="O326" s="81">
        <f>VLOOKUP(C326,'Transport Time'!$K$3:$M$12,3,0)</f>
        <v>2</v>
      </c>
      <c r="P326" s="81">
        <f>VLOOKUP(C326,'Data for CO2 Calculation'!$A$3:$C$7,3,0)</f>
        <v>407</v>
      </c>
      <c r="Q326" s="83">
        <f>I326*P326*'Data for CO2 Calculation'!$B$17</f>
        <v>3815.2180000000008</v>
      </c>
      <c r="R326" s="2">
        <f>VLOOKUP(C326,'Data for CO2 Calculation'!$K$3:$M$12,3,1)</f>
        <v>1048</v>
      </c>
      <c r="S326" s="3">
        <f>R326*I326*'Data for CO2 Calculation'!$B$17</f>
        <v>9823.9520000000011</v>
      </c>
    </row>
    <row r="327" spans="1:19" x14ac:dyDescent="0.2">
      <c r="A327" s="2" t="s">
        <v>343</v>
      </c>
      <c r="B327" s="13">
        <v>39801</v>
      </c>
      <c r="C327" s="2">
        <v>50003</v>
      </c>
      <c r="D327" s="2">
        <v>8</v>
      </c>
      <c r="E327" s="2">
        <v>10</v>
      </c>
      <c r="F327" s="2">
        <v>15</v>
      </c>
      <c r="G327" s="2">
        <v>11</v>
      </c>
      <c r="H327" s="2">
        <v>4</v>
      </c>
      <c r="I327" s="84">
        <f>(D327*'General Data'!$B$4)+(E327*'General Data'!$C$4)+(F327*'General Data'!$D$4)+(G327*'General Data'!$E$4)+(H327*'General Data'!$F$4)</f>
        <v>172.00000000000003</v>
      </c>
      <c r="J327" s="5">
        <f>VLOOKUP(I327,'Tarrif for Outgoing Transport'!$A$6:$G$15,Bremen!C327-49998,1)</f>
        <v>0.26</v>
      </c>
      <c r="K327" s="80">
        <f t="shared" si="10"/>
        <v>44.720000000000006</v>
      </c>
      <c r="L327" s="83">
        <f>VLOOKUP(I327,'Tarrif for Outgoing Transport'!$A$40:$G$49,C327-49998,TRUE)</f>
        <v>0.37</v>
      </c>
      <c r="M327" s="4">
        <f t="shared" si="11"/>
        <v>63.640000000000008</v>
      </c>
      <c r="N327" s="81">
        <f>VLOOKUP(C327,'Transport Time'!$A$3:$C$7,3,0)</f>
        <v>1</v>
      </c>
      <c r="O327" s="81">
        <f>VLOOKUP(C327,'Transport Time'!$K$3:$M$12,3,0)</f>
        <v>2</v>
      </c>
      <c r="P327" s="81">
        <f>VLOOKUP(C327,'Data for CO2 Calculation'!$A$3:$C$7,3,0)</f>
        <v>407</v>
      </c>
      <c r="Q327" s="83">
        <f>I327*P327*'Data for CO2 Calculation'!$B$17</f>
        <v>3815.2180000000008</v>
      </c>
      <c r="R327" s="2">
        <f>VLOOKUP(C327,'Data for CO2 Calculation'!$K$3:$M$12,3,1)</f>
        <v>1048</v>
      </c>
      <c r="S327" s="3">
        <f>R327*I327*'Data for CO2 Calculation'!$B$17</f>
        <v>9823.9520000000011</v>
      </c>
    </row>
    <row r="328" spans="1:19" x14ac:dyDescent="0.2">
      <c r="A328" s="2" t="s">
        <v>344</v>
      </c>
      <c r="B328" s="13">
        <v>39802</v>
      </c>
      <c r="C328" s="2">
        <v>50003</v>
      </c>
      <c r="D328" s="2">
        <v>8</v>
      </c>
      <c r="E328" s="2">
        <v>10</v>
      </c>
      <c r="F328" s="2">
        <v>15</v>
      </c>
      <c r="G328" s="2">
        <v>11</v>
      </c>
      <c r="H328" s="2">
        <v>0</v>
      </c>
      <c r="I328" s="84">
        <f>(D328*'General Data'!$B$4)+(E328*'General Data'!$C$4)+(F328*'General Data'!$D$4)+(G328*'General Data'!$E$4)+(H328*'General Data'!$F$4)</f>
        <v>153.60000000000002</v>
      </c>
      <c r="J328" s="5">
        <f>VLOOKUP(I328,'Tarrif for Outgoing Transport'!$A$6:$G$15,Bremen!C328-49998,1)</f>
        <v>0.26</v>
      </c>
      <c r="K328" s="80">
        <f t="shared" si="10"/>
        <v>39.936000000000007</v>
      </c>
      <c r="L328" s="83">
        <f>VLOOKUP(I328,'Tarrif for Outgoing Transport'!$A$40:$G$49,C328-49998,TRUE)</f>
        <v>0.37</v>
      </c>
      <c r="M328" s="4">
        <f t="shared" si="11"/>
        <v>56.832000000000008</v>
      </c>
      <c r="N328" s="81">
        <f>VLOOKUP(C328,'Transport Time'!$A$3:$C$7,3,0)</f>
        <v>1</v>
      </c>
      <c r="O328" s="81">
        <f>VLOOKUP(C328,'Transport Time'!$K$3:$M$12,3,0)</f>
        <v>2</v>
      </c>
      <c r="P328" s="81">
        <f>VLOOKUP(C328,'Data for CO2 Calculation'!$A$3:$C$7,3,0)</f>
        <v>407</v>
      </c>
      <c r="Q328" s="83">
        <f>I328*P328*'Data for CO2 Calculation'!$B$17</f>
        <v>3407.0784000000008</v>
      </c>
      <c r="R328" s="2">
        <f>VLOOKUP(C328,'Data for CO2 Calculation'!$K$3:$M$12,3,1)</f>
        <v>1048</v>
      </c>
      <c r="S328" s="3">
        <f>R328*I328*'Data for CO2 Calculation'!$B$17</f>
        <v>8773.017600000001</v>
      </c>
    </row>
    <row r="329" spans="1:19" x14ac:dyDescent="0.2">
      <c r="A329" s="2" t="s">
        <v>345</v>
      </c>
      <c r="B329" s="13">
        <v>39811</v>
      </c>
      <c r="C329" s="2">
        <v>50003</v>
      </c>
      <c r="D329" s="2">
        <v>8</v>
      </c>
      <c r="E329" s="2">
        <v>10</v>
      </c>
      <c r="F329" s="2">
        <v>15</v>
      </c>
      <c r="G329" s="2">
        <v>11</v>
      </c>
      <c r="H329" s="2">
        <v>0</v>
      </c>
      <c r="I329" s="84">
        <f>(D329*'General Data'!$B$4)+(E329*'General Data'!$C$4)+(F329*'General Data'!$D$4)+(G329*'General Data'!$E$4)+(H329*'General Data'!$F$4)</f>
        <v>153.60000000000002</v>
      </c>
      <c r="J329" s="5">
        <f>VLOOKUP(I329,'Tarrif for Outgoing Transport'!$A$6:$G$15,Bremen!C329-49998,1)</f>
        <v>0.26</v>
      </c>
      <c r="K329" s="80">
        <f t="shared" si="10"/>
        <v>39.936000000000007</v>
      </c>
      <c r="L329" s="83">
        <f>VLOOKUP(I329,'Tarrif for Outgoing Transport'!$A$40:$G$49,C329-49998,TRUE)</f>
        <v>0.37</v>
      </c>
      <c r="M329" s="4">
        <f t="shared" si="11"/>
        <v>56.832000000000008</v>
      </c>
      <c r="N329" s="81">
        <f>VLOOKUP(C329,'Transport Time'!$A$3:$C$7,3,0)</f>
        <v>1</v>
      </c>
      <c r="O329" s="81">
        <f>VLOOKUP(C329,'Transport Time'!$K$3:$M$12,3,0)</f>
        <v>2</v>
      </c>
      <c r="P329" s="81">
        <f>VLOOKUP(C329,'Data for CO2 Calculation'!$A$3:$C$7,3,0)</f>
        <v>407</v>
      </c>
      <c r="Q329" s="83">
        <f>I329*P329*'Data for CO2 Calculation'!$B$17</f>
        <v>3407.0784000000008</v>
      </c>
      <c r="R329" s="2">
        <f>VLOOKUP(C329,'Data for CO2 Calculation'!$K$3:$M$12,3,1)</f>
        <v>1048</v>
      </c>
      <c r="S329" s="3">
        <f>R329*I329*'Data for CO2 Calculation'!$B$17</f>
        <v>8773.017600000001</v>
      </c>
    </row>
    <row r="330" spans="1:19" x14ac:dyDescent="0.2">
      <c r="A330" s="2" t="s">
        <v>346</v>
      </c>
      <c r="B330" s="13">
        <v>39453</v>
      </c>
      <c r="C330" s="2">
        <v>50004</v>
      </c>
      <c r="D330" s="2">
        <v>8</v>
      </c>
      <c r="E330" s="2">
        <v>8</v>
      </c>
      <c r="F330" s="2">
        <v>10</v>
      </c>
      <c r="G330" s="2">
        <v>15</v>
      </c>
      <c r="H330" s="2">
        <v>11</v>
      </c>
      <c r="I330" s="84">
        <f>(D330*'General Data'!$B$4)+(E330*'General Data'!$C$4)+(F330*'General Data'!$D$4)+(G330*'General Data'!$E$4)+(H330*'General Data'!$F$4)</f>
        <v>189.4</v>
      </c>
      <c r="J330" s="5">
        <f>VLOOKUP(I330,'Tarrif for Outgoing Transport'!$A$6:$G$15,Bremen!C330-49998,1)</f>
        <v>0.27</v>
      </c>
      <c r="K330" s="80">
        <f t="shared" si="10"/>
        <v>51.138000000000005</v>
      </c>
      <c r="L330" s="83">
        <f>VLOOKUP(I330,'Tarrif for Outgoing Transport'!$A$40:$G$49,C330-49998,TRUE)</f>
        <v>0.34100000000000003</v>
      </c>
      <c r="M330" s="4">
        <f t="shared" si="11"/>
        <v>64.585400000000007</v>
      </c>
      <c r="N330" s="81">
        <f>VLOOKUP(C330,'Transport Time'!$A$3:$C$7,3,0)</f>
        <v>1</v>
      </c>
      <c r="O330" s="81">
        <f>VLOOKUP(C330,'Transport Time'!$K$3:$M$12,3,0)</f>
        <v>2</v>
      </c>
      <c r="P330" s="81">
        <f>VLOOKUP(C330,'Data for CO2 Calculation'!$A$3:$C$7,3,0)</f>
        <v>768</v>
      </c>
      <c r="Q330" s="83">
        <f>I330*P330*'Data for CO2 Calculation'!$B$17</f>
        <v>7927.5264000000006</v>
      </c>
      <c r="R330" s="2">
        <f>VLOOKUP(C330,'Data for CO2 Calculation'!$K$3:$M$12,3,1)</f>
        <v>841</v>
      </c>
      <c r="S330" s="3">
        <f>R330*I330*'Data for CO2 Calculation'!$B$17</f>
        <v>8681.0542999999998</v>
      </c>
    </row>
    <row r="331" spans="1:19" x14ac:dyDescent="0.2">
      <c r="A331" s="2" t="s">
        <v>347</v>
      </c>
      <c r="B331" s="13">
        <v>39457</v>
      </c>
      <c r="C331" s="2">
        <v>50004</v>
      </c>
      <c r="D331" s="2">
        <v>8</v>
      </c>
      <c r="E331" s="2">
        <v>8</v>
      </c>
      <c r="F331" s="2">
        <v>11</v>
      </c>
      <c r="G331" s="2">
        <v>13</v>
      </c>
      <c r="H331" s="2">
        <v>14</v>
      </c>
      <c r="I331" s="84">
        <f>(D331*'General Data'!$B$4)+(E331*'General Data'!$C$4)+(F331*'General Data'!$D$4)+(G331*'General Data'!$E$4)+(H331*'General Data'!$F$4)</f>
        <v>200.59999999999997</v>
      </c>
      <c r="J331" s="5">
        <f>VLOOKUP(I331,'Tarrif for Outgoing Transport'!$A$6:$G$15,Bremen!C331-49998,1)</f>
        <v>0.27</v>
      </c>
      <c r="K331" s="80">
        <f t="shared" si="10"/>
        <v>54.161999999999992</v>
      </c>
      <c r="L331" s="83">
        <f>VLOOKUP(I331,'Tarrif for Outgoing Transport'!$A$40:$G$49,C331-49998,TRUE)</f>
        <v>0.34100000000000003</v>
      </c>
      <c r="M331" s="4">
        <f t="shared" si="11"/>
        <v>68.404599999999988</v>
      </c>
      <c r="N331" s="81">
        <f>VLOOKUP(C331,'Transport Time'!$A$3:$C$7,3,0)</f>
        <v>1</v>
      </c>
      <c r="O331" s="81">
        <f>VLOOKUP(C331,'Transport Time'!$K$3:$M$12,3,0)</f>
        <v>2</v>
      </c>
      <c r="P331" s="81">
        <f>VLOOKUP(C331,'Data for CO2 Calculation'!$A$3:$C$7,3,0)</f>
        <v>768</v>
      </c>
      <c r="Q331" s="83">
        <f>I331*P331*'Data for CO2 Calculation'!$B$17</f>
        <v>8396.3135999999995</v>
      </c>
      <c r="R331" s="2">
        <f>VLOOKUP(C331,'Data for CO2 Calculation'!$K$3:$M$12,3,1)</f>
        <v>841</v>
      </c>
      <c r="S331" s="3">
        <f>R331*I331*'Data for CO2 Calculation'!$B$17</f>
        <v>9194.4006999999983</v>
      </c>
    </row>
    <row r="332" spans="1:19" x14ac:dyDescent="0.2">
      <c r="A332" s="2" t="s">
        <v>348</v>
      </c>
      <c r="B332" s="13">
        <v>39467</v>
      </c>
      <c r="C332" s="2">
        <v>50004</v>
      </c>
      <c r="D332" s="2">
        <v>8</v>
      </c>
      <c r="E332" s="2">
        <v>10</v>
      </c>
      <c r="F332" s="2">
        <v>15</v>
      </c>
      <c r="G332" s="2">
        <v>15</v>
      </c>
      <c r="H332" s="2">
        <v>12</v>
      </c>
      <c r="I332" s="84">
        <f>(D332*'General Data'!$B$4)+(E332*'General Data'!$C$4)+(F332*'General Data'!$D$4)+(G332*'General Data'!$E$4)+(H332*'General Data'!$F$4)</f>
        <v>221.6</v>
      </c>
      <c r="J332" s="5">
        <f>VLOOKUP(I332,'Tarrif for Outgoing Transport'!$A$6:$G$15,Bremen!C332-49998,1)</f>
        <v>0.27</v>
      </c>
      <c r="K332" s="80">
        <f t="shared" si="10"/>
        <v>59.832000000000001</v>
      </c>
      <c r="L332" s="83">
        <f>VLOOKUP(I332,'Tarrif for Outgoing Transport'!$A$40:$G$49,C332-49998,TRUE)</f>
        <v>0.34100000000000003</v>
      </c>
      <c r="M332" s="4">
        <f t="shared" si="11"/>
        <v>75.565600000000003</v>
      </c>
      <c r="N332" s="81">
        <f>VLOOKUP(C332,'Transport Time'!$A$3:$C$7,3,0)</f>
        <v>1</v>
      </c>
      <c r="O332" s="81">
        <f>VLOOKUP(C332,'Transport Time'!$K$3:$M$12,3,0)</f>
        <v>2</v>
      </c>
      <c r="P332" s="81">
        <f>VLOOKUP(C332,'Data for CO2 Calculation'!$A$3:$C$7,3,0)</f>
        <v>768</v>
      </c>
      <c r="Q332" s="83">
        <f>I332*P332*'Data for CO2 Calculation'!$B$17</f>
        <v>9275.2896000000001</v>
      </c>
      <c r="R332" s="2">
        <f>VLOOKUP(C332,'Data for CO2 Calculation'!$K$3:$M$12,3,1)</f>
        <v>841</v>
      </c>
      <c r="S332" s="3">
        <f>R332*I332*'Data for CO2 Calculation'!$B$17</f>
        <v>10156.9252</v>
      </c>
    </row>
    <row r="333" spans="1:19" x14ac:dyDescent="0.2">
      <c r="A333" s="2" t="s">
        <v>349</v>
      </c>
      <c r="B333" s="13">
        <v>39473</v>
      </c>
      <c r="C333" s="2">
        <v>50004</v>
      </c>
      <c r="D333" s="2">
        <v>5</v>
      </c>
      <c r="E333" s="2">
        <v>21</v>
      </c>
      <c r="F333" s="2">
        <v>8</v>
      </c>
      <c r="G333" s="2">
        <v>4</v>
      </c>
      <c r="H333" s="2">
        <v>0</v>
      </c>
      <c r="I333" s="84">
        <f>(D333*'General Data'!$B$4)+(E333*'General Data'!$C$4)+(F333*'General Data'!$D$4)+(G333*'General Data'!$E$4)+(H333*'General Data'!$F$4)</f>
        <v>145</v>
      </c>
      <c r="J333" s="5">
        <f>VLOOKUP(I333,'Tarrif for Outgoing Transport'!$A$6:$G$15,Bremen!C333-49998,1)</f>
        <v>0.27</v>
      </c>
      <c r="K333" s="80">
        <f t="shared" si="10"/>
        <v>39.150000000000006</v>
      </c>
      <c r="L333" s="83">
        <f>VLOOKUP(I333,'Tarrif for Outgoing Transport'!$A$40:$G$49,C333-49998,TRUE)</f>
        <v>0.34100000000000003</v>
      </c>
      <c r="M333" s="4">
        <f t="shared" si="11"/>
        <v>49.445</v>
      </c>
      <c r="N333" s="81">
        <f>VLOOKUP(C333,'Transport Time'!$A$3:$C$7,3,0)</f>
        <v>1</v>
      </c>
      <c r="O333" s="81">
        <f>VLOOKUP(C333,'Transport Time'!$K$3:$M$12,3,0)</f>
        <v>2</v>
      </c>
      <c r="P333" s="81">
        <f>VLOOKUP(C333,'Data for CO2 Calculation'!$A$3:$C$7,3,0)</f>
        <v>768</v>
      </c>
      <c r="Q333" s="83">
        <f>I333*P333*'Data for CO2 Calculation'!$B$17</f>
        <v>6069.12</v>
      </c>
      <c r="R333" s="2">
        <f>VLOOKUP(C333,'Data for CO2 Calculation'!$K$3:$M$12,3,1)</f>
        <v>841</v>
      </c>
      <c r="S333" s="3">
        <f>R333*I333*'Data for CO2 Calculation'!$B$17</f>
        <v>6646.0024999999996</v>
      </c>
    </row>
    <row r="334" spans="1:19" x14ac:dyDescent="0.2">
      <c r="A334" s="2" t="s">
        <v>350</v>
      </c>
      <c r="B334" s="13">
        <v>39485</v>
      </c>
      <c r="C334" s="2">
        <v>50004</v>
      </c>
      <c r="D334" s="2">
        <v>8</v>
      </c>
      <c r="E334" s="2">
        <v>10</v>
      </c>
      <c r="F334" s="2">
        <v>15</v>
      </c>
      <c r="G334" s="2">
        <v>11</v>
      </c>
      <c r="H334" s="2">
        <v>9</v>
      </c>
      <c r="I334" s="84">
        <f>(D334*'General Data'!$B$4)+(E334*'General Data'!$C$4)+(F334*'General Data'!$D$4)+(G334*'General Data'!$E$4)+(H334*'General Data'!$F$4)</f>
        <v>195.00000000000003</v>
      </c>
      <c r="J334" s="5">
        <f>VLOOKUP(I334,'Tarrif for Outgoing Transport'!$A$6:$G$15,Bremen!C334-49998,1)</f>
        <v>0.27</v>
      </c>
      <c r="K334" s="80">
        <f t="shared" si="10"/>
        <v>52.650000000000013</v>
      </c>
      <c r="L334" s="83">
        <f>VLOOKUP(I334,'Tarrif for Outgoing Transport'!$A$40:$G$49,C334-49998,TRUE)</f>
        <v>0.34100000000000003</v>
      </c>
      <c r="M334" s="4">
        <f t="shared" si="11"/>
        <v>66.495000000000019</v>
      </c>
      <c r="N334" s="81">
        <f>VLOOKUP(C334,'Transport Time'!$A$3:$C$7,3,0)</f>
        <v>1</v>
      </c>
      <c r="O334" s="81">
        <f>VLOOKUP(C334,'Transport Time'!$K$3:$M$12,3,0)</f>
        <v>2</v>
      </c>
      <c r="P334" s="81">
        <f>VLOOKUP(C334,'Data for CO2 Calculation'!$A$3:$C$7,3,0)</f>
        <v>768</v>
      </c>
      <c r="Q334" s="83">
        <f>I334*P334*'Data for CO2 Calculation'!$B$17</f>
        <v>8161.9200000000019</v>
      </c>
      <c r="R334" s="2">
        <f>VLOOKUP(C334,'Data for CO2 Calculation'!$K$3:$M$12,3,1)</f>
        <v>841</v>
      </c>
      <c r="S334" s="3">
        <f>R334*I334*'Data for CO2 Calculation'!$B$17</f>
        <v>8937.7275000000009</v>
      </c>
    </row>
    <row r="335" spans="1:19" x14ac:dyDescent="0.2">
      <c r="A335" s="2" t="s">
        <v>351</v>
      </c>
      <c r="B335" s="13">
        <v>39486</v>
      </c>
      <c r="C335" s="2">
        <v>50004</v>
      </c>
      <c r="D335" s="2">
        <v>8</v>
      </c>
      <c r="E335" s="2">
        <v>10</v>
      </c>
      <c r="F335" s="2">
        <v>15</v>
      </c>
      <c r="G335" s="2">
        <v>11</v>
      </c>
      <c r="H335" s="2">
        <v>9</v>
      </c>
      <c r="I335" s="84">
        <f>(D335*'General Data'!$B$4)+(E335*'General Data'!$C$4)+(F335*'General Data'!$D$4)+(G335*'General Data'!$E$4)+(H335*'General Data'!$F$4)</f>
        <v>195.00000000000003</v>
      </c>
      <c r="J335" s="5">
        <f>VLOOKUP(I335,'Tarrif for Outgoing Transport'!$A$6:$G$15,Bremen!C335-49998,1)</f>
        <v>0.27</v>
      </c>
      <c r="K335" s="80">
        <f t="shared" si="10"/>
        <v>52.650000000000013</v>
      </c>
      <c r="L335" s="83">
        <f>VLOOKUP(I335,'Tarrif for Outgoing Transport'!$A$40:$G$49,C335-49998,TRUE)</f>
        <v>0.34100000000000003</v>
      </c>
      <c r="M335" s="4">
        <f t="shared" si="11"/>
        <v>66.495000000000019</v>
      </c>
      <c r="N335" s="81">
        <f>VLOOKUP(C335,'Transport Time'!$A$3:$C$7,3,0)</f>
        <v>1</v>
      </c>
      <c r="O335" s="81">
        <f>VLOOKUP(C335,'Transport Time'!$K$3:$M$12,3,0)</f>
        <v>2</v>
      </c>
      <c r="P335" s="81">
        <f>VLOOKUP(C335,'Data for CO2 Calculation'!$A$3:$C$7,3,0)</f>
        <v>768</v>
      </c>
      <c r="Q335" s="83">
        <f>I335*P335*'Data for CO2 Calculation'!$B$17</f>
        <v>8161.9200000000019</v>
      </c>
      <c r="R335" s="2">
        <f>VLOOKUP(C335,'Data for CO2 Calculation'!$K$3:$M$12,3,1)</f>
        <v>841</v>
      </c>
      <c r="S335" s="3">
        <f>R335*I335*'Data for CO2 Calculation'!$B$17</f>
        <v>8937.7275000000009</v>
      </c>
    </row>
    <row r="336" spans="1:19" x14ac:dyDescent="0.2">
      <c r="A336" s="2" t="s">
        <v>352</v>
      </c>
      <c r="B336" s="13">
        <v>39503</v>
      </c>
      <c r="C336" s="2">
        <v>50004</v>
      </c>
      <c r="D336" s="2">
        <v>8</v>
      </c>
      <c r="E336" s="2">
        <v>10</v>
      </c>
      <c r="F336" s="2">
        <v>15</v>
      </c>
      <c r="G336" s="2">
        <v>11</v>
      </c>
      <c r="H336" s="2">
        <v>9</v>
      </c>
      <c r="I336" s="84">
        <f>(D336*'General Data'!$B$4)+(E336*'General Data'!$C$4)+(F336*'General Data'!$D$4)+(G336*'General Data'!$E$4)+(H336*'General Data'!$F$4)</f>
        <v>195.00000000000003</v>
      </c>
      <c r="J336" s="5">
        <f>VLOOKUP(I336,'Tarrif for Outgoing Transport'!$A$6:$G$15,Bremen!C336-49998,1)</f>
        <v>0.27</v>
      </c>
      <c r="K336" s="80">
        <f t="shared" si="10"/>
        <v>52.650000000000013</v>
      </c>
      <c r="L336" s="83">
        <f>VLOOKUP(I336,'Tarrif for Outgoing Transport'!$A$40:$G$49,C336-49998,TRUE)</f>
        <v>0.34100000000000003</v>
      </c>
      <c r="M336" s="4">
        <f t="shared" si="11"/>
        <v>66.495000000000019</v>
      </c>
      <c r="N336" s="81">
        <f>VLOOKUP(C336,'Transport Time'!$A$3:$C$7,3,0)</f>
        <v>1</v>
      </c>
      <c r="O336" s="81">
        <f>VLOOKUP(C336,'Transport Time'!$K$3:$M$12,3,0)</f>
        <v>2</v>
      </c>
      <c r="P336" s="81">
        <f>VLOOKUP(C336,'Data for CO2 Calculation'!$A$3:$C$7,3,0)</f>
        <v>768</v>
      </c>
      <c r="Q336" s="83">
        <f>I336*P336*'Data for CO2 Calculation'!$B$17</f>
        <v>8161.9200000000019</v>
      </c>
      <c r="R336" s="2">
        <f>VLOOKUP(C336,'Data for CO2 Calculation'!$K$3:$M$12,3,1)</f>
        <v>841</v>
      </c>
      <c r="S336" s="3">
        <f>R336*I336*'Data for CO2 Calculation'!$B$17</f>
        <v>8937.7275000000009</v>
      </c>
    </row>
    <row r="337" spans="1:19" x14ac:dyDescent="0.2">
      <c r="A337" s="2" t="s">
        <v>353</v>
      </c>
      <c r="B337" s="13">
        <v>39506</v>
      </c>
      <c r="C337" s="2">
        <v>50004</v>
      </c>
      <c r="D337" s="2">
        <v>8</v>
      </c>
      <c r="E337" s="2">
        <v>10</v>
      </c>
      <c r="F337" s="2">
        <v>15</v>
      </c>
      <c r="G337" s="2">
        <v>11</v>
      </c>
      <c r="H337" s="2">
        <v>9</v>
      </c>
      <c r="I337" s="84">
        <f>(D337*'General Data'!$B$4)+(E337*'General Data'!$C$4)+(F337*'General Data'!$D$4)+(G337*'General Data'!$E$4)+(H337*'General Data'!$F$4)</f>
        <v>195.00000000000003</v>
      </c>
      <c r="J337" s="5">
        <f>VLOOKUP(I337,'Tarrif for Outgoing Transport'!$A$6:$G$15,Bremen!C337-49998,1)</f>
        <v>0.27</v>
      </c>
      <c r="K337" s="80">
        <f t="shared" si="10"/>
        <v>52.650000000000013</v>
      </c>
      <c r="L337" s="83">
        <f>VLOOKUP(I337,'Tarrif for Outgoing Transport'!$A$40:$G$49,C337-49998,TRUE)</f>
        <v>0.34100000000000003</v>
      </c>
      <c r="M337" s="4">
        <f t="shared" si="11"/>
        <v>66.495000000000019</v>
      </c>
      <c r="N337" s="81">
        <f>VLOOKUP(C337,'Transport Time'!$A$3:$C$7,3,0)</f>
        <v>1</v>
      </c>
      <c r="O337" s="81">
        <f>VLOOKUP(C337,'Transport Time'!$K$3:$M$12,3,0)</f>
        <v>2</v>
      </c>
      <c r="P337" s="81">
        <f>VLOOKUP(C337,'Data for CO2 Calculation'!$A$3:$C$7,3,0)</f>
        <v>768</v>
      </c>
      <c r="Q337" s="83">
        <f>I337*P337*'Data for CO2 Calculation'!$B$17</f>
        <v>8161.9200000000019</v>
      </c>
      <c r="R337" s="2">
        <f>VLOOKUP(C337,'Data for CO2 Calculation'!$K$3:$M$12,3,1)</f>
        <v>841</v>
      </c>
      <c r="S337" s="3">
        <f>R337*I337*'Data for CO2 Calculation'!$B$17</f>
        <v>8937.7275000000009</v>
      </c>
    </row>
    <row r="338" spans="1:19" x14ac:dyDescent="0.2">
      <c r="A338" s="2" t="s">
        <v>354</v>
      </c>
      <c r="B338" s="13">
        <v>39508</v>
      </c>
      <c r="C338" s="2">
        <v>50004</v>
      </c>
      <c r="D338" s="2">
        <v>8</v>
      </c>
      <c r="E338" s="2">
        <v>10</v>
      </c>
      <c r="F338" s="2">
        <v>15</v>
      </c>
      <c r="G338" s="2">
        <v>11</v>
      </c>
      <c r="H338" s="2">
        <v>9</v>
      </c>
      <c r="I338" s="84">
        <f>(D338*'General Data'!$B$4)+(E338*'General Data'!$C$4)+(F338*'General Data'!$D$4)+(G338*'General Data'!$E$4)+(H338*'General Data'!$F$4)</f>
        <v>195.00000000000003</v>
      </c>
      <c r="J338" s="5">
        <f>VLOOKUP(I338,'Tarrif for Outgoing Transport'!$A$6:$G$15,Bremen!C338-49998,1)</f>
        <v>0.27</v>
      </c>
      <c r="K338" s="80">
        <f t="shared" si="10"/>
        <v>52.650000000000013</v>
      </c>
      <c r="L338" s="83">
        <f>VLOOKUP(I338,'Tarrif for Outgoing Transport'!$A$40:$G$49,C338-49998,TRUE)</f>
        <v>0.34100000000000003</v>
      </c>
      <c r="M338" s="4">
        <f t="shared" si="11"/>
        <v>66.495000000000019</v>
      </c>
      <c r="N338" s="81">
        <f>VLOOKUP(C338,'Transport Time'!$A$3:$C$7,3,0)</f>
        <v>1</v>
      </c>
      <c r="O338" s="81">
        <f>VLOOKUP(C338,'Transport Time'!$K$3:$M$12,3,0)</f>
        <v>2</v>
      </c>
      <c r="P338" s="81">
        <f>VLOOKUP(C338,'Data for CO2 Calculation'!$A$3:$C$7,3,0)</f>
        <v>768</v>
      </c>
      <c r="Q338" s="83">
        <f>I338*P338*'Data for CO2 Calculation'!$B$17</f>
        <v>8161.9200000000019</v>
      </c>
      <c r="R338" s="2">
        <f>VLOOKUP(C338,'Data for CO2 Calculation'!$K$3:$M$12,3,1)</f>
        <v>841</v>
      </c>
      <c r="S338" s="3">
        <f>R338*I338*'Data for CO2 Calculation'!$B$17</f>
        <v>8937.7275000000009</v>
      </c>
    </row>
    <row r="339" spans="1:19" x14ac:dyDescent="0.2">
      <c r="A339" s="2" t="s">
        <v>355</v>
      </c>
      <c r="B339" s="13">
        <v>39509</v>
      </c>
      <c r="C339" s="2">
        <v>50004</v>
      </c>
      <c r="D339" s="2">
        <v>8</v>
      </c>
      <c r="E339" s="2">
        <v>10</v>
      </c>
      <c r="F339" s="2">
        <v>15</v>
      </c>
      <c r="G339" s="2">
        <v>11</v>
      </c>
      <c r="H339" s="2">
        <v>9</v>
      </c>
      <c r="I339" s="84">
        <f>(D339*'General Data'!$B$4)+(E339*'General Data'!$C$4)+(F339*'General Data'!$D$4)+(G339*'General Data'!$E$4)+(H339*'General Data'!$F$4)</f>
        <v>195.00000000000003</v>
      </c>
      <c r="J339" s="5">
        <f>VLOOKUP(I339,'Tarrif for Outgoing Transport'!$A$6:$G$15,Bremen!C339-49998,1)</f>
        <v>0.27</v>
      </c>
      <c r="K339" s="80">
        <f t="shared" si="10"/>
        <v>52.650000000000013</v>
      </c>
      <c r="L339" s="83">
        <f>VLOOKUP(I339,'Tarrif for Outgoing Transport'!$A$40:$G$49,C339-49998,TRUE)</f>
        <v>0.34100000000000003</v>
      </c>
      <c r="M339" s="4">
        <f t="shared" si="11"/>
        <v>66.495000000000019</v>
      </c>
      <c r="N339" s="81">
        <f>VLOOKUP(C339,'Transport Time'!$A$3:$C$7,3,0)</f>
        <v>1</v>
      </c>
      <c r="O339" s="81">
        <f>VLOOKUP(C339,'Transport Time'!$K$3:$M$12,3,0)</f>
        <v>2</v>
      </c>
      <c r="P339" s="81">
        <f>VLOOKUP(C339,'Data for CO2 Calculation'!$A$3:$C$7,3,0)</f>
        <v>768</v>
      </c>
      <c r="Q339" s="83">
        <f>I339*P339*'Data for CO2 Calculation'!$B$17</f>
        <v>8161.9200000000019</v>
      </c>
      <c r="R339" s="2">
        <f>VLOOKUP(C339,'Data for CO2 Calculation'!$K$3:$M$12,3,1)</f>
        <v>841</v>
      </c>
      <c r="S339" s="3">
        <f>R339*I339*'Data for CO2 Calculation'!$B$17</f>
        <v>8937.7275000000009</v>
      </c>
    </row>
    <row r="340" spans="1:19" x14ac:dyDescent="0.2">
      <c r="A340" s="2" t="s">
        <v>356</v>
      </c>
      <c r="B340" s="13">
        <v>39510</v>
      </c>
      <c r="C340" s="2">
        <v>50004</v>
      </c>
      <c r="D340" s="2">
        <v>8</v>
      </c>
      <c r="E340" s="2">
        <v>10</v>
      </c>
      <c r="F340" s="2">
        <v>15</v>
      </c>
      <c r="G340" s="2">
        <v>11</v>
      </c>
      <c r="H340" s="2">
        <v>9</v>
      </c>
      <c r="I340" s="84">
        <f>(D340*'General Data'!$B$4)+(E340*'General Data'!$C$4)+(F340*'General Data'!$D$4)+(G340*'General Data'!$E$4)+(H340*'General Data'!$F$4)</f>
        <v>195.00000000000003</v>
      </c>
      <c r="J340" s="5">
        <f>VLOOKUP(I340,'Tarrif for Outgoing Transport'!$A$6:$G$15,Bremen!C340-49998,1)</f>
        <v>0.27</v>
      </c>
      <c r="K340" s="80">
        <f t="shared" si="10"/>
        <v>52.650000000000013</v>
      </c>
      <c r="L340" s="83">
        <f>VLOOKUP(I340,'Tarrif for Outgoing Transport'!$A$40:$G$49,C340-49998,TRUE)</f>
        <v>0.34100000000000003</v>
      </c>
      <c r="M340" s="4">
        <f t="shared" si="11"/>
        <v>66.495000000000019</v>
      </c>
      <c r="N340" s="81">
        <f>VLOOKUP(C340,'Transport Time'!$A$3:$C$7,3,0)</f>
        <v>1</v>
      </c>
      <c r="O340" s="81">
        <f>VLOOKUP(C340,'Transport Time'!$K$3:$M$12,3,0)</f>
        <v>2</v>
      </c>
      <c r="P340" s="81">
        <f>VLOOKUP(C340,'Data for CO2 Calculation'!$A$3:$C$7,3,0)</f>
        <v>768</v>
      </c>
      <c r="Q340" s="83">
        <f>I340*P340*'Data for CO2 Calculation'!$B$17</f>
        <v>8161.9200000000019</v>
      </c>
      <c r="R340" s="2">
        <f>VLOOKUP(C340,'Data for CO2 Calculation'!$K$3:$M$12,3,1)</f>
        <v>841</v>
      </c>
      <c r="S340" s="3">
        <f>R340*I340*'Data for CO2 Calculation'!$B$17</f>
        <v>8937.7275000000009</v>
      </c>
    </row>
    <row r="341" spans="1:19" x14ac:dyDescent="0.2">
      <c r="A341" s="2" t="s">
        <v>357</v>
      </c>
      <c r="B341" s="13">
        <v>39516</v>
      </c>
      <c r="C341" s="2">
        <v>50004</v>
      </c>
      <c r="D341" s="2">
        <v>8</v>
      </c>
      <c r="E341" s="2">
        <v>10</v>
      </c>
      <c r="F341" s="2">
        <v>15</v>
      </c>
      <c r="G341" s="2">
        <v>11</v>
      </c>
      <c r="H341" s="2">
        <v>9</v>
      </c>
      <c r="I341" s="84">
        <f>(D341*'General Data'!$B$4)+(E341*'General Data'!$C$4)+(F341*'General Data'!$D$4)+(G341*'General Data'!$E$4)+(H341*'General Data'!$F$4)</f>
        <v>195.00000000000003</v>
      </c>
      <c r="J341" s="5">
        <f>VLOOKUP(I341,'Tarrif for Outgoing Transport'!$A$6:$G$15,Bremen!C341-49998,1)</f>
        <v>0.27</v>
      </c>
      <c r="K341" s="80">
        <f t="shared" si="10"/>
        <v>52.650000000000013</v>
      </c>
      <c r="L341" s="83">
        <f>VLOOKUP(I341,'Tarrif for Outgoing Transport'!$A$40:$G$49,C341-49998,TRUE)</f>
        <v>0.34100000000000003</v>
      </c>
      <c r="M341" s="4">
        <f t="shared" si="11"/>
        <v>66.495000000000019</v>
      </c>
      <c r="N341" s="81">
        <f>VLOOKUP(C341,'Transport Time'!$A$3:$C$7,3,0)</f>
        <v>1</v>
      </c>
      <c r="O341" s="81">
        <f>VLOOKUP(C341,'Transport Time'!$K$3:$M$12,3,0)</f>
        <v>2</v>
      </c>
      <c r="P341" s="81">
        <f>VLOOKUP(C341,'Data for CO2 Calculation'!$A$3:$C$7,3,0)</f>
        <v>768</v>
      </c>
      <c r="Q341" s="83">
        <f>I341*P341*'Data for CO2 Calculation'!$B$17</f>
        <v>8161.9200000000019</v>
      </c>
      <c r="R341" s="2">
        <f>VLOOKUP(C341,'Data for CO2 Calculation'!$K$3:$M$12,3,1)</f>
        <v>841</v>
      </c>
      <c r="S341" s="3">
        <f>R341*I341*'Data for CO2 Calculation'!$B$17</f>
        <v>8937.7275000000009</v>
      </c>
    </row>
    <row r="342" spans="1:19" x14ac:dyDescent="0.2">
      <c r="A342" s="2" t="s">
        <v>358</v>
      </c>
      <c r="B342" s="13">
        <v>39518</v>
      </c>
      <c r="C342" s="2">
        <v>50004</v>
      </c>
      <c r="D342" s="2">
        <v>9</v>
      </c>
      <c r="E342" s="2">
        <v>0</v>
      </c>
      <c r="F342" s="2">
        <v>15</v>
      </c>
      <c r="G342" s="2">
        <v>11</v>
      </c>
      <c r="H342" s="2">
        <v>9</v>
      </c>
      <c r="I342" s="84">
        <f>(D342*'General Data'!$B$4)+(E342*'General Data'!$C$4)+(F342*'General Data'!$D$4)+(G342*'General Data'!$E$4)+(H342*'General Data'!$F$4)</f>
        <v>154.30000000000001</v>
      </c>
      <c r="J342" s="5">
        <f>VLOOKUP(I342,'Tarrif for Outgoing Transport'!$A$6:$G$15,Bremen!C342-49998,1)</f>
        <v>0.27</v>
      </c>
      <c r="K342" s="80">
        <f t="shared" si="10"/>
        <v>41.661000000000008</v>
      </c>
      <c r="L342" s="83">
        <f>VLOOKUP(I342,'Tarrif for Outgoing Transport'!$A$40:$G$49,C342-49998,TRUE)</f>
        <v>0.34100000000000003</v>
      </c>
      <c r="M342" s="4">
        <f t="shared" si="11"/>
        <v>52.61630000000001</v>
      </c>
      <c r="N342" s="81">
        <f>VLOOKUP(C342,'Transport Time'!$A$3:$C$7,3,0)</f>
        <v>1</v>
      </c>
      <c r="O342" s="81">
        <f>VLOOKUP(C342,'Transport Time'!$K$3:$M$12,3,0)</f>
        <v>2</v>
      </c>
      <c r="P342" s="81">
        <f>VLOOKUP(C342,'Data for CO2 Calculation'!$A$3:$C$7,3,0)</f>
        <v>768</v>
      </c>
      <c r="Q342" s="83">
        <f>I342*P342*'Data for CO2 Calculation'!$B$17</f>
        <v>6458.3808000000008</v>
      </c>
      <c r="R342" s="2">
        <f>VLOOKUP(C342,'Data for CO2 Calculation'!$K$3:$M$12,3,1)</f>
        <v>841</v>
      </c>
      <c r="S342" s="3">
        <f>R342*I342*'Data for CO2 Calculation'!$B$17</f>
        <v>7072.2633500000002</v>
      </c>
    </row>
    <row r="343" spans="1:19" x14ac:dyDescent="0.2">
      <c r="A343" s="2" t="s">
        <v>359</v>
      </c>
      <c r="B343" s="13">
        <v>39519</v>
      </c>
      <c r="C343" s="2">
        <v>50004</v>
      </c>
      <c r="D343" s="2">
        <v>21</v>
      </c>
      <c r="E343" s="2">
        <v>8</v>
      </c>
      <c r="F343" s="2">
        <v>11</v>
      </c>
      <c r="G343" s="2">
        <v>0</v>
      </c>
      <c r="H343" s="2">
        <v>8</v>
      </c>
      <c r="I343" s="84">
        <f>(D343*'General Data'!$B$4)+(E343*'General Data'!$C$4)+(F343*'General Data'!$D$4)+(G343*'General Data'!$E$4)+(H343*'General Data'!$F$4)</f>
        <v>161.29999999999998</v>
      </c>
      <c r="J343" s="5">
        <f>VLOOKUP(I343,'Tarrif for Outgoing Transport'!$A$6:$G$15,Bremen!C343-49998,1)</f>
        <v>0.27</v>
      </c>
      <c r="K343" s="80">
        <f t="shared" si="10"/>
        <v>43.550999999999995</v>
      </c>
      <c r="L343" s="83">
        <f>VLOOKUP(I343,'Tarrif for Outgoing Transport'!$A$40:$G$49,C343-49998,TRUE)</f>
        <v>0.34100000000000003</v>
      </c>
      <c r="M343" s="4">
        <f t="shared" si="11"/>
        <v>55.003299999999996</v>
      </c>
      <c r="N343" s="81">
        <f>VLOOKUP(C343,'Transport Time'!$A$3:$C$7,3,0)</f>
        <v>1</v>
      </c>
      <c r="O343" s="81">
        <f>VLOOKUP(C343,'Transport Time'!$K$3:$M$12,3,0)</f>
        <v>2</v>
      </c>
      <c r="P343" s="81">
        <f>VLOOKUP(C343,'Data for CO2 Calculation'!$A$3:$C$7,3,0)</f>
        <v>768</v>
      </c>
      <c r="Q343" s="83">
        <f>I343*P343*'Data for CO2 Calculation'!$B$17</f>
        <v>6751.3728000000001</v>
      </c>
      <c r="R343" s="2">
        <f>VLOOKUP(C343,'Data for CO2 Calculation'!$K$3:$M$12,3,1)</f>
        <v>841</v>
      </c>
      <c r="S343" s="3">
        <f>R343*I343*'Data for CO2 Calculation'!$B$17</f>
        <v>7393.1048499999997</v>
      </c>
    </row>
    <row r="344" spans="1:19" x14ac:dyDescent="0.2">
      <c r="A344" s="2" t="s">
        <v>360</v>
      </c>
      <c r="B344" s="13">
        <v>39528</v>
      </c>
      <c r="C344" s="2">
        <v>50004</v>
      </c>
      <c r="D344" s="2">
        <v>9</v>
      </c>
      <c r="E344" s="2">
        <v>8</v>
      </c>
      <c r="F344" s="2">
        <v>12</v>
      </c>
      <c r="G344" s="2">
        <v>11</v>
      </c>
      <c r="H344" s="2">
        <v>9</v>
      </c>
      <c r="I344" s="84">
        <f>(D344*'General Data'!$B$4)+(E344*'General Data'!$C$4)+(F344*'General Data'!$D$4)+(G344*'General Data'!$E$4)+(H344*'General Data'!$F$4)</f>
        <v>177.29999999999998</v>
      </c>
      <c r="J344" s="5">
        <f>VLOOKUP(I344,'Tarrif for Outgoing Transport'!$A$6:$G$15,Bremen!C344-49998,1)</f>
        <v>0.27</v>
      </c>
      <c r="K344" s="80">
        <f t="shared" si="10"/>
        <v>47.870999999999995</v>
      </c>
      <c r="L344" s="83">
        <f>VLOOKUP(I344,'Tarrif for Outgoing Transport'!$A$40:$G$49,C344-49998,TRUE)</f>
        <v>0.34100000000000003</v>
      </c>
      <c r="M344" s="4">
        <f t="shared" si="11"/>
        <v>60.459299999999999</v>
      </c>
      <c r="N344" s="81">
        <f>VLOOKUP(C344,'Transport Time'!$A$3:$C$7,3,0)</f>
        <v>1</v>
      </c>
      <c r="O344" s="81">
        <f>VLOOKUP(C344,'Transport Time'!$K$3:$M$12,3,0)</f>
        <v>2</v>
      </c>
      <c r="P344" s="81">
        <f>VLOOKUP(C344,'Data for CO2 Calculation'!$A$3:$C$7,3,0)</f>
        <v>768</v>
      </c>
      <c r="Q344" s="83">
        <f>I344*P344*'Data for CO2 Calculation'!$B$17</f>
        <v>7421.0688</v>
      </c>
      <c r="R344" s="2">
        <f>VLOOKUP(C344,'Data for CO2 Calculation'!$K$3:$M$12,3,1)</f>
        <v>841</v>
      </c>
      <c r="S344" s="3">
        <f>R344*I344*'Data for CO2 Calculation'!$B$17</f>
        <v>8126.4568499999996</v>
      </c>
    </row>
    <row r="345" spans="1:19" x14ac:dyDescent="0.2">
      <c r="A345" s="2" t="s">
        <v>361</v>
      </c>
      <c r="B345" s="13">
        <v>39531</v>
      </c>
      <c r="C345" s="2">
        <v>50004</v>
      </c>
      <c r="D345" s="2">
        <v>9</v>
      </c>
      <c r="E345" s="2">
        <v>15</v>
      </c>
      <c r="F345" s="2">
        <v>12</v>
      </c>
      <c r="G345" s="2">
        <v>9</v>
      </c>
      <c r="H345" s="2">
        <v>9</v>
      </c>
      <c r="I345" s="84">
        <f>(D345*'General Data'!$B$4)+(E345*'General Data'!$C$4)+(F345*'General Data'!$D$4)+(G345*'General Data'!$E$4)+(H345*'General Data'!$F$4)</f>
        <v>201.00000000000003</v>
      </c>
      <c r="J345" s="5">
        <f>VLOOKUP(I345,'Tarrif for Outgoing Transport'!$A$6:$G$15,Bremen!C345-49998,1)</f>
        <v>0.27</v>
      </c>
      <c r="K345" s="80">
        <f t="shared" si="10"/>
        <v>54.27000000000001</v>
      </c>
      <c r="L345" s="83">
        <f>VLOOKUP(I345,'Tarrif for Outgoing Transport'!$A$40:$G$49,C345-49998,TRUE)</f>
        <v>0.34100000000000003</v>
      </c>
      <c r="M345" s="4">
        <f t="shared" si="11"/>
        <v>68.541000000000011</v>
      </c>
      <c r="N345" s="81">
        <f>VLOOKUP(C345,'Transport Time'!$A$3:$C$7,3,0)</f>
        <v>1</v>
      </c>
      <c r="O345" s="81">
        <f>VLOOKUP(C345,'Transport Time'!$K$3:$M$12,3,0)</f>
        <v>2</v>
      </c>
      <c r="P345" s="81">
        <f>VLOOKUP(C345,'Data for CO2 Calculation'!$A$3:$C$7,3,0)</f>
        <v>768</v>
      </c>
      <c r="Q345" s="83">
        <f>I345*P345*'Data for CO2 Calculation'!$B$17</f>
        <v>8413.0560000000023</v>
      </c>
      <c r="R345" s="2">
        <f>VLOOKUP(C345,'Data for CO2 Calculation'!$K$3:$M$12,3,1)</f>
        <v>841</v>
      </c>
      <c r="S345" s="3">
        <f>R345*I345*'Data for CO2 Calculation'!$B$17</f>
        <v>9212.7345000000023</v>
      </c>
    </row>
    <row r="346" spans="1:19" x14ac:dyDescent="0.2">
      <c r="A346" s="2" t="s">
        <v>362</v>
      </c>
      <c r="B346" s="13">
        <v>39532</v>
      </c>
      <c r="C346" s="2">
        <v>50004</v>
      </c>
      <c r="D346" s="2">
        <v>9</v>
      </c>
      <c r="E346" s="2">
        <v>8</v>
      </c>
      <c r="F346" s="2">
        <v>12</v>
      </c>
      <c r="G346" s="2">
        <v>12</v>
      </c>
      <c r="H346" s="2">
        <v>12</v>
      </c>
      <c r="I346" s="84">
        <f>(D346*'General Data'!$B$4)+(E346*'General Data'!$C$4)+(F346*'General Data'!$D$4)+(G346*'General Data'!$E$4)+(H346*'General Data'!$F$4)</f>
        <v>194.29999999999998</v>
      </c>
      <c r="J346" s="5">
        <f>VLOOKUP(I346,'Tarrif for Outgoing Transport'!$A$6:$G$15,Bremen!C346-49998,1)</f>
        <v>0.27</v>
      </c>
      <c r="K346" s="80">
        <f t="shared" si="10"/>
        <v>52.460999999999999</v>
      </c>
      <c r="L346" s="83">
        <f>VLOOKUP(I346,'Tarrif for Outgoing Transport'!$A$40:$G$49,C346-49998,TRUE)</f>
        <v>0.34100000000000003</v>
      </c>
      <c r="M346" s="4">
        <f t="shared" si="11"/>
        <v>66.256299999999996</v>
      </c>
      <c r="N346" s="81">
        <f>VLOOKUP(C346,'Transport Time'!$A$3:$C$7,3,0)</f>
        <v>1</v>
      </c>
      <c r="O346" s="81">
        <f>VLOOKUP(C346,'Transport Time'!$K$3:$M$12,3,0)</f>
        <v>2</v>
      </c>
      <c r="P346" s="81">
        <f>VLOOKUP(C346,'Data for CO2 Calculation'!$A$3:$C$7,3,0)</f>
        <v>768</v>
      </c>
      <c r="Q346" s="83">
        <f>I346*P346*'Data for CO2 Calculation'!$B$17</f>
        <v>8132.6207999999997</v>
      </c>
      <c r="R346" s="2">
        <f>VLOOKUP(C346,'Data for CO2 Calculation'!$K$3:$M$12,3,1)</f>
        <v>841</v>
      </c>
      <c r="S346" s="3">
        <f>R346*I346*'Data for CO2 Calculation'!$B$17</f>
        <v>8905.6433499999985</v>
      </c>
    </row>
    <row r="347" spans="1:19" x14ac:dyDescent="0.2">
      <c r="A347" s="2" t="s">
        <v>363</v>
      </c>
      <c r="B347" s="13">
        <v>39535</v>
      </c>
      <c r="C347" s="2">
        <v>50004</v>
      </c>
      <c r="D347" s="2">
        <v>9</v>
      </c>
      <c r="E347" s="2">
        <v>8</v>
      </c>
      <c r="F347" s="2">
        <v>8</v>
      </c>
      <c r="G347" s="2">
        <v>12</v>
      </c>
      <c r="H347" s="2">
        <v>8</v>
      </c>
      <c r="I347" s="84">
        <f>(D347*'General Data'!$B$4)+(E347*'General Data'!$C$4)+(F347*'General Data'!$D$4)+(G347*'General Data'!$E$4)+(H347*'General Data'!$F$4)</f>
        <v>160.69999999999999</v>
      </c>
      <c r="J347" s="5">
        <f>VLOOKUP(I347,'Tarrif for Outgoing Transport'!$A$6:$G$15,Bremen!C347-49998,1)</f>
        <v>0.27</v>
      </c>
      <c r="K347" s="80">
        <f t="shared" si="10"/>
        <v>43.389000000000003</v>
      </c>
      <c r="L347" s="83">
        <f>VLOOKUP(I347,'Tarrif for Outgoing Transport'!$A$40:$G$49,C347-49998,TRUE)</f>
        <v>0.34100000000000003</v>
      </c>
      <c r="M347" s="4">
        <f t="shared" si="11"/>
        <v>54.798700000000004</v>
      </c>
      <c r="N347" s="81">
        <f>VLOOKUP(C347,'Transport Time'!$A$3:$C$7,3,0)</f>
        <v>1</v>
      </c>
      <c r="O347" s="81">
        <f>VLOOKUP(C347,'Transport Time'!$K$3:$M$12,3,0)</f>
        <v>2</v>
      </c>
      <c r="P347" s="81">
        <f>VLOOKUP(C347,'Data for CO2 Calculation'!$A$3:$C$7,3,0)</f>
        <v>768</v>
      </c>
      <c r="Q347" s="83">
        <f>I347*P347*'Data for CO2 Calculation'!$B$17</f>
        <v>6726.2591999999995</v>
      </c>
      <c r="R347" s="2">
        <f>VLOOKUP(C347,'Data for CO2 Calculation'!$K$3:$M$12,3,1)</f>
        <v>841</v>
      </c>
      <c r="S347" s="3">
        <f>R347*I347*'Data for CO2 Calculation'!$B$17</f>
        <v>7365.6041499999992</v>
      </c>
    </row>
    <row r="348" spans="1:19" x14ac:dyDescent="0.2">
      <c r="A348" s="2" t="s">
        <v>364</v>
      </c>
      <c r="B348" s="13">
        <v>39541</v>
      </c>
      <c r="C348" s="2">
        <v>50004</v>
      </c>
      <c r="D348" s="2">
        <v>9</v>
      </c>
      <c r="E348" s="2">
        <v>7</v>
      </c>
      <c r="F348" s="2">
        <v>12</v>
      </c>
      <c r="G348" s="2">
        <v>11</v>
      </c>
      <c r="H348" s="2">
        <v>2</v>
      </c>
      <c r="I348" s="84">
        <f>(D348*'General Data'!$B$4)+(E348*'General Data'!$C$4)+(F348*'General Data'!$D$4)+(G348*'General Data'!$E$4)+(H348*'General Data'!$F$4)</f>
        <v>140.79999999999998</v>
      </c>
      <c r="J348" s="5">
        <f>VLOOKUP(I348,'Tarrif for Outgoing Transport'!$A$6:$G$15,Bremen!C348-49998,1)</f>
        <v>0.27</v>
      </c>
      <c r="K348" s="80">
        <f t="shared" si="10"/>
        <v>38.015999999999998</v>
      </c>
      <c r="L348" s="83">
        <f>VLOOKUP(I348,'Tarrif for Outgoing Transport'!$A$40:$G$49,C348-49998,TRUE)</f>
        <v>0.34100000000000003</v>
      </c>
      <c r="M348" s="4">
        <f t="shared" si="11"/>
        <v>48.012799999999999</v>
      </c>
      <c r="N348" s="81">
        <f>VLOOKUP(C348,'Transport Time'!$A$3:$C$7,3,0)</f>
        <v>1</v>
      </c>
      <c r="O348" s="81">
        <f>VLOOKUP(C348,'Transport Time'!$K$3:$M$12,3,0)</f>
        <v>2</v>
      </c>
      <c r="P348" s="81">
        <f>VLOOKUP(C348,'Data for CO2 Calculation'!$A$3:$C$7,3,0)</f>
        <v>768</v>
      </c>
      <c r="Q348" s="83">
        <f>I348*P348*'Data for CO2 Calculation'!$B$17</f>
        <v>5893.3247999999994</v>
      </c>
      <c r="R348" s="2">
        <f>VLOOKUP(C348,'Data for CO2 Calculation'!$K$3:$M$12,3,1)</f>
        <v>841</v>
      </c>
      <c r="S348" s="3">
        <f>R348*I348*'Data for CO2 Calculation'!$B$17</f>
        <v>6453.4975999999997</v>
      </c>
    </row>
    <row r="349" spans="1:19" x14ac:dyDescent="0.2">
      <c r="A349" s="2" t="s">
        <v>365</v>
      </c>
      <c r="B349" s="13">
        <v>39542</v>
      </c>
      <c r="C349" s="2">
        <v>50004</v>
      </c>
      <c r="D349" s="2">
        <v>0</v>
      </c>
      <c r="E349" s="2">
        <v>7</v>
      </c>
      <c r="F349" s="2">
        <v>12</v>
      </c>
      <c r="G349" s="2">
        <v>11</v>
      </c>
      <c r="H349" s="2">
        <v>2</v>
      </c>
      <c r="I349" s="84">
        <f>(D349*'General Data'!$B$4)+(E349*'General Data'!$C$4)+(F349*'General Data'!$D$4)+(G349*'General Data'!$E$4)+(H349*'General Data'!$F$4)</f>
        <v>120.1</v>
      </c>
      <c r="J349" s="5">
        <f>VLOOKUP(I349,'Tarrif for Outgoing Transport'!$A$6:$G$15,Bremen!C349-49998,1)</f>
        <v>0.27</v>
      </c>
      <c r="K349" s="80">
        <f t="shared" si="10"/>
        <v>32.427</v>
      </c>
      <c r="L349" s="83">
        <f>VLOOKUP(I349,'Tarrif for Outgoing Transport'!$A$40:$G$49,C349-49998,TRUE)</f>
        <v>0.34100000000000003</v>
      </c>
      <c r="M349" s="4">
        <f t="shared" si="11"/>
        <v>40.954100000000004</v>
      </c>
      <c r="N349" s="81">
        <f>VLOOKUP(C349,'Transport Time'!$A$3:$C$7,3,0)</f>
        <v>1</v>
      </c>
      <c r="O349" s="81">
        <f>VLOOKUP(C349,'Transport Time'!$K$3:$M$12,3,0)</f>
        <v>2</v>
      </c>
      <c r="P349" s="81">
        <f>VLOOKUP(C349,'Data for CO2 Calculation'!$A$3:$C$7,3,0)</f>
        <v>768</v>
      </c>
      <c r="Q349" s="83">
        <f>I349*P349*'Data for CO2 Calculation'!$B$17</f>
        <v>5026.9055999999991</v>
      </c>
      <c r="R349" s="2">
        <f>VLOOKUP(C349,'Data for CO2 Calculation'!$K$3:$M$12,3,1)</f>
        <v>841</v>
      </c>
      <c r="S349" s="3">
        <f>R349*I349*'Data for CO2 Calculation'!$B$17</f>
        <v>5504.7234499999995</v>
      </c>
    </row>
    <row r="350" spans="1:19" x14ac:dyDescent="0.2">
      <c r="A350" s="2" t="s">
        <v>366</v>
      </c>
      <c r="B350" s="13">
        <v>39548</v>
      </c>
      <c r="C350" s="2">
        <v>50004</v>
      </c>
      <c r="D350" s="2">
        <v>9</v>
      </c>
      <c r="E350" s="2">
        <v>8</v>
      </c>
      <c r="F350" s="2">
        <v>12</v>
      </c>
      <c r="G350" s="2">
        <v>12</v>
      </c>
      <c r="H350" s="2">
        <v>22</v>
      </c>
      <c r="I350" s="84">
        <f>(D350*'General Data'!$B$4)+(E350*'General Data'!$C$4)+(F350*'General Data'!$D$4)+(G350*'General Data'!$E$4)+(H350*'General Data'!$F$4)</f>
        <v>240.29999999999998</v>
      </c>
      <c r="J350" s="5">
        <f>VLOOKUP(I350,'Tarrif for Outgoing Transport'!$A$6:$G$15,Bremen!C350-49998,1)</f>
        <v>0.27</v>
      </c>
      <c r="K350" s="80">
        <f t="shared" si="10"/>
        <v>64.881</v>
      </c>
      <c r="L350" s="83">
        <f>VLOOKUP(I350,'Tarrif for Outgoing Transport'!$A$40:$G$49,C350-49998,TRUE)</f>
        <v>0.34100000000000003</v>
      </c>
      <c r="M350" s="4">
        <f t="shared" si="11"/>
        <v>81.942300000000003</v>
      </c>
      <c r="N350" s="81">
        <f>VLOOKUP(C350,'Transport Time'!$A$3:$C$7,3,0)</f>
        <v>1</v>
      </c>
      <c r="O350" s="81">
        <f>VLOOKUP(C350,'Transport Time'!$K$3:$M$12,3,0)</f>
        <v>2</v>
      </c>
      <c r="P350" s="81">
        <f>VLOOKUP(C350,'Data for CO2 Calculation'!$A$3:$C$7,3,0)</f>
        <v>768</v>
      </c>
      <c r="Q350" s="83">
        <f>I350*P350*'Data for CO2 Calculation'!$B$17</f>
        <v>10057.996799999999</v>
      </c>
      <c r="R350" s="2">
        <f>VLOOKUP(C350,'Data for CO2 Calculation'!$K$3:$M$12,3,1)</f>
        <v>841</v>
      </c>
      <c r="S350" s="3">
        <f>R350*I350*'Data for CO2 Calculation'!$B$17</f>
        <v>11014.030349999999</v>
      </c>
    </row>
    <row r="351" spans="1:19" x14ac:dyDescent="0.2">
      <c r="A351" s="2" t="s">
        <v>367</v>
      </c>
      <c r="B351" s="13">
        <v>39558</v>
      </c>
      <c r="C351" s="2">
        <v>50004</v>
      </c>
      <c r="D351" s="2">
        <v>0</v>
      </c>
      <c r="E351" s="2">
        <v>8</v>
      </c>
      <c r="F351" s="2">
        <v>14</v>
      </c>
      <c r="G351" s="2">
        <v>11</v>
      </c>
      <c r="H351" s="2">
        <v>9</v>
      </c>
      <c r="I351" s="84">
        <f>(D351*'General Data'!$B$4)+(E351*'General Data'!$C$4)+(F351*'General Data'!$D$4)+(G351*'General Data'!$E$4)+(H351*'General Data'!$F$4)</f>
        <v>164.2</v>
      </c>
      <c r="J351" s="5">
        <f>VLOOKUP(I351,'Tarrif for Outgoing Transport'!$A$6:$G$15,Bremen!C351-49998,1)</f>
        <v>0.27</v>
      </c>
      <c r="K351" s="80">
        <f t="shared" si="10"/>
        <v>44.334000000000003</v>
      </c>
      <c r="L351" s="83">
        <f>VLOOKUP(I351,'Tarrif for Outgoing Transport'!$A$40:$G$49,C351-49998,TRUE)</f>
        <v>0.34100000000000003</v>
      </c>
      <c r="M351" s="4">
        <f t="shared" si="11"/>
        <v>55.992199999999997</v>
      </c>
      <c r="N351" s="81">
        <f>VLOOKUP(C351,'Transport Time'!$A$3:$C$7,3,0)</f>
        <v>1</v>
      </c>
      <c r="O351" s="81">
        <f>VLOOKUP(C351,'Transport Time'!$K$3:$M$12,3,0)</f>
        <v>2</v>
      </c>
      <c r="P351" s="81">
        <f>VLOOKUP(C351,'Data for CO2 Calculation'!$A$3:$C$7,3,0)</f>
        <v>768</v>
      </c>
      <c r="Q351" s="83">
        <f>I351*P351*'Data for CO2 Calculation'!$B$17</f>
        <v>6872.7551999999996</v>
      </c>
      <c r="R351" s="2">
        <f>VLOOKUP(C351,'Data for CO2 Calculation'!$K$3:$M$12,3,1)</f>
        <v>841</v>
      </c>
      <c r="S351" s="3">
        <f>R351*I351*'Data for CO2 Calculation'!$B$17</f>
        <v>7526.0248999999994</v>
      </c>
    </row>
    <row r="352" spans="1:19" x14ac:dyDescent="0.2">
      <c r="A352" s="2" t="s">
        <v>368</v>
      </c>
      <c r="B352" s="13">
        <v>39563</v>
      </c>
      <c r="C352" s="2">
        <v>50004</v>
      </c>
      <c r="D352" s="2">
        <v>0</v>
      </c>
      <c r="E352" s="2">
        <v>8</v>
      </c>
      <c r="F352" s="2">
        <v>18</v>
      </c>
      <c r="G352" s="2">
        <v>11</v>
      </c>
      <c r="H352" s="2">
        <v>8</v>
      </c>
      <c r="I352" s="84">
        <f>(D352*'General Data'!$B$4)+(E352*'General Data'!$C$4)+(F352*'General Data'!$D$4)+(G352*'General Data'!$E$4)+(H352*'General Data'!$F$4)</f>
        <v>174.8</v>
      </c>
      <c r="J352" s="5">
        <f>VLOOKUP(I352,'Tarrif for Outgoing Transport'!$A$6:$G$15,Bremen!C352-49998,1)</f>
        <v>0.27</v>
      </c>
      <c r="K352" s="80">
        <f t="shared" si="10"/>
        <v>47.196000000000005</v>
      </c>
      <c r="L352" s="83">
        <f>VLOOKUP(I352,'Tarrif for Outgoing Transport'!$A$40:$G$49,C352-49998,TRUE)</f>
        <v>0.34100000000000003</v>
      </c>
      <c r="M352" s="4">
        <f t="shared" si="11"/>
        <v>59.606800000000007</v>
      </c>
      <c r="N352" s="81">
        <f>VLOOKUP(C352,'Transport Time'!$A$3:$C$7,3,0)</f>
        <v>1</v>
      </c>
      <c r="O352" s="81">
        <f>VLOOKUP(C352,'Transport Time'!$K$3:$M$12,3,0)</f>
        <v>2</v>
      </c>
      <c r="P352" s="81">
        <f>VLOOKUP(C352,'Data for CO2 Calculation'!$A$3:$C$7,3,0)</f>
        <v>768</v>
      </c>
      <c r="Q352" s="83">
        <f>I352*P352*'Data for CO2 Calculation'!$B$17</f>
        <v>7316.4288000000015</v>
      </c>
      <c r="R352" s="2">
        <f>VLOOKUP(C352,'Data for CO2 Calculation'!$K$3:$M$12,3,1)</f>
        <v>841</v>
      </c>
      <c r="S352" s="3">
        <f>R352*I352*'Data for CO2 Calculation'!$B$17</f>
        <v>8011.8706000000011</v>
      </c>
    </row>
    <row r="353" spans="1:19" x14ac:dyDescent="0.2">
      <c r="A353" s="2" t="s">
        <v>369</v>
      </c>
      <c r="B353" s="13">
        <v>39566</v>
      </c>
      <c r="C353" s="2">
        <v>50004</v>
      </c>
      <c r="D353" s="2">
        <v>9</v>
      </c>
      <c r="E353" s="2">
        <v>8</v>
      </c>
      <c r="F353" s="2">
        <v>14</v>
      </c>
      <c r="G353" s="2">
        <v>13</v>
      </c>
      <c r="H353" s="2">
        <v>9</v>
      </c>
      <c r="I353" s="84">
        <f>(D353*'General Data'!$B$4)+(E353*'General Data'!$C$4)+(F353*'General Data'!$D$4)+(G353*'General Data'!$E$4)+(H353*'General Data'!$F$4)</f>
        <v>191.29999999999998</v>
      </c>
      <c r="J353" s="5">
        <f>VLOOKUP(I353,'Tarrif for Outgoing Transport'!$A$6:$G$15,Bremen!C353-49998,1)</f>
        <v>0.27</v>
      </c>
      <c r="K353" s="80">
        <f t="shared" si="10"/>
        <v>51.650999999999996</v>
      </c>
      <c r="L353" s="83">
        <f>VLOOKUP(I353,'Tarrif for Outgoing Transport'!$A$40:$G$49,C353-49998,TRUE)</f>
        <v>0.34100000000000003</v>
      </c>
      <c r="M353" s="4">
        <f t="shared" si="11"/>
        <v>65.2333</v>
      </c>
      <c r="N353" s="81">
        <f>VLOOKUP(C353,'Transport Time'!$A$3:$C$7,3,0)</f>
        <v>1</v>
      </c>
      <c r="O353" s="81">
        <f>VLOOKUP(C353,'Transport Time'!$K$3:$M$12,3,0)</f>
        <v>2</v>
      </c>
      <c r="P353" s="81">
        <f>VLOOKUP(C353,'Data for CO2 Calculation'!$A$3:$C$7,3,0)</f>
        <v>768</v>
      </c>
      <c r="Q353" s="83">
        <f>I353*P353*'Data for CO2 Calculation'!$B$17</f>
        <v>8007.0527999999995</v>
      </c>
      <c r="R353" s="2">
        <f>VLOOKUP(C353,'Data for CO2 Calculation'!$K$3:$M$12,3,1)</f>
        <v>841</v>
      </c>
      <c r="S353" s="3">
        <f>R353*I353*'Data for CO2 Calculation'!$B$17</f>
        <v>8768.1398499999996</v>
      </c>
    </row>
    <row r="354" spans="1:19" x14ac:dyDescent="0.2">
      <c r="A354" s="2" t="s">
        <v>370</v>
      </c>
      <c r="B354" s="13">
        <v>39578</v>
      </c>
      <c r="C354" s="2">
        <v>50004</v>
      </c>
      <c r="D354" s="2">
        <v>9</v>
      </c>
      <c r="E354" s="2">
        <v>8</v>
      </c>
      <c r="F354" s="2">
        <v>10</v>
      </c>
      <c r="G354" s="2">
        <v>11</v>
      </c>
      <c r="H354" s="2">
        <v>9</v>
      </c>
      <c r="I354" s="84">
        <f>(D354*'General Data'!$B$4)+(E354*'General Data'!$C$4)+(F354*'General Data'!$D$4)+(G354*'General Data'!$E$4)+(H354*'General Data'!$F$4)</f>
        <v>169.70000000000002</v>
      </c>
      <c r="J354" s="5">
        <f>VLOOKUP(I354,'Tarrif for Outgoing Transport'!$A$6:$G$15,Bremen!C354-49998,1)</f>
        <v>0.27</v>
      </c>
      <c r="K354" s="80">
        <f t="shared" si="10"/>
        <v>45.81900000000001</v>
      </c>
      <c r="L354" s="83">
        <f>VLOOKUP(I354,'Tarrif for Outgoing Transport'!$A$40:$G$49,C354-49998,TRUE)</f>
        <v>0.34100000000000003</v>
      </c>
      <c r="M354" s="4">
        <f t="shared" si="11"/>
        <v>57.867700000000013</v>
      </c>
      <c r="N354" s="81">
        <f>VLOOKUP(C354,'Transport Time'!$A$3:$C$7,3,0)</f>
        <v>1</v>
      </c>
      <c r="O354" s="81">
        <f>VLOOKUP(C354,'Transport Time'!$K$3:$M$12,3,0)</f>
        <v>2</v>
      </c>
      <c r="P354" s="81">
        <f>VLOOKUP(C354,'Data for CO2 Calculation'!$A$3:$C$7,3,0)</f>
        <v>768</v>
      </c>
      <c r="Q354" s="83">
        <f>I354*P354*'Data for CO2 Calculation'!$B$17</f>
        <v>7102.9632000000001</v>
      </c>
      <c r="R354" s="2">
        <f>VLOOKUP(C354,'Data for CO2 Calculation'!$K$3:$M$12,3,1)</f>
        <v>841</v>
      </c>
      <c r="S354" s="3">
        <f>R354*I354*'Data for CO2 Calculation'!$B$17</f>
        <v>7778.1146500000004</v>
      </c>
    </row>
    <row r="355" spans="1:19" x14ac:dyDescent="0.2">
      <c r="A355" s="2" t="s">
        <v>371</v>
      </c>
      <c r="B355" s="13">
        <v>39588</v>
      </c>
      <c r="C355" s="2">
        <v>50004</v>
      </c>
      <c r="D355" s="2">
        <v>6</v>
      </c>
      <c r="E355" s="2">
        <v>10</v>
      </c>
      <c r="F355" s="2">
        <v>12</v>
      </c>
      <c r="G355" s="2">
        <v>11</v>
      </c>
      <c r="H355" s="2">
        <v>9</v>
      </c>
      <c r="I355" s="84">
        <f>(D355*'General Data'!$B$4)+(E355*'General Data'!$C$4)+(F355*'General Data'!$D$4)+(G355*'General Data'!$E$4)+(H355*'General Data'!$F$4)</f>
        <v>179</v>
      </c>
      <c r="J355" s="5">
        <f>VLOOKUP(I355,'Tarrif for Outgoing Transport'!$A$6:$G$15,Bremen!C355-49998,1)</f>
        <v>0.27</v>
      </c>
      <c r="K355" s="80">
        <f t="shared" si="10"/>
        <v>48.330000000000005</v>
      </c>
      <c r="L355" s="83">
        <f>VLOOKUP(I355,'Tarrif for Outgoing Transport'!$A$40:$G$49,C355-49998,TRUE)</f>
        <v>0.34100000000000003</v>
      </c>
      <c r="M355" s="4">
        <f t="shared" si="11"/>
        <v>61.039000000000001</v>
      </c>
      <c r="N355" s="81">
        <f>VLOOKUP(C355,'Transport Time'!$A$3:$C$7,3,0)</f>
        <v>1</v>
      </c>
      <c r="O355" s="81">
        <f>VLOOKUP(C355,'Transport Time'!$K$3:$M$12,3,0)</f>
        <v>2</v>
      </c>
      <c r="P355" s="81">
        <f>VLOOKUP(C355,'Data for CO2 Calculation'!$A$3:$C$7,3,0)</f>
        <v>768</v>
      </c>
      <c r="Q355" s="83">
        <f>I355*P355*'Data for CO2 Calculation'!$B$17</f>
        <v>7492.2240000000002</v>
      </c>
      <c r="R355" s="2">
        <f>VLOOKUP(C355,'Data for CO2 Calculation'!$K$3:$M$12,3,1)</f>
        <v>841</v>
      </c>
      <c r="S355" s="3">
        <f>R355*I355*'Data for CO2 Calculation'!$B$17</f>
        <v>8204.3755000000001</v>
      </c>
    </row>
    <row r="356" spans="1:19" x14ac:dyDescent="0.2">
      <c r="A356" s="2" t="s">
        <v>372</v>
      </c>
      <c r="B356" s="13">
        <v>39596</v>
      </c>
      <c r="C356" s="2">
        <v>50004</v>
      </c>
      <c r="D356" s="2">
        <v>9</v>
      </c>
      <c r="E356" s="2">
        <v>8</v>
      </c>
      <c r="F356" s="2">
        <v>11</v>
      </c>
      <c r="G356" s="2">
        <v>11</v>
      </c>
      <c r="H356" s="2">
        <v>19</v>
      </c>
      <c r="I356" s="84">
        <f>(D356*'General Data'!$B$4)+(E356*'General Data'!$C$4)+(F356*'General Data'!$D$4)+(G356*'General Data'!$E$4)+(H356*'General Data'!$F$4)</f>
        <v>219.5</v>
      </c>
      <c r="J356" s="5">
        <f>VLOOKUP(I356,'Tarrif for Outgoing Transport'!$A$6:$G$15,Bremen!C356-49998,1)</f>
        <v>0.27</v>
      </c>
      <c r="K356" s="80">
        <f t="shared" si="10"/>
        <v>59.265000000000001</v>
      </c>
      <c r="L356" s="83">
        <f>VLOOKUP(I356,'Tarrif for Outgoing Transport'!$A$40:$G$49,C356-49998,TRUE)</f>
        <v>0.34100000000000003</v>
      </c>
      <c r="M356" s="4">
        <f t="shared" si="11"/>
        <v>74.849500000000006</v>
      </c>
      <c r="N356" s="81">
        <f>VLOOKUP(C356,'Transport Time'!$A$3:$C$7,3,0)</f>
        <v>1</v>
      </c>
      <c r="O356" s="81">
        <f>VLOOKUP(C356,'Transport Time'!$K$3:$M$12,3,0)</f>
        <v>2</v>
      </c>
      <c r="P356" s="81">
        <f>VLOOKUP(C356,'Data for CO2 Calculation'!$A$3:$C$7,3,0)</f>
        <v>768</v>
      </c>
      <c r="Q356" s="83">
        <f>I356*P356*'Data for CO2 Calculation'!$B$17</f>
        <v>9187.3919999999998</v>
      </c>
      <c r="R356" s="2">
        <f>VLOOKUP(C356,'Data for CO2 Calculation'!$K$3:$M$12,3,1)</f>
        <v>841</v>
      </c>
      <c r="S356" s="3">
        <f>R356*I356*'Data for CO2 Calculation'!$B$17</f>
        <v>10060.67275</v>
      </c>
    </row>
    <row r="357" spans="1:19" x14ac:dyDescent="0.2">
      <c r="A357" s="2" t="s">
        <v>373</v>
      </c>
      <c r="B357" s="13">
        <v>39602</v>
      </c>
      <c r="C357" s="2">
        <v>50004</v>
      </c>
      <c r="D357" s="2">
        <v>8</v>
      </c>
      <c r="E357" s="2">
        <v>8</v>
      </c>
      <c r="F357" s="2">
        <v>12</v>
      </c>
      <c r="G357" s="2">
        <v>11</v>
      </c>
      <c r="H357" s="2">
        <v>0</v>
      </c>
      <c r="I357" s="84">
        <f>(D357*'General Data'!$B$4)+(E357*'General Data'!$C$4)+(F357*'General Data'!$D$4)+(G357*'General Data'!$E$4)+(H357*'General Data'!$F$4)</f>
        <v>133.6</v>
      </c>
      <c r="J357" s="5">
        <f>VLOOKUP(I357,'Tarrif for Outgoing Transport'!$A$6:$G$15,Bremen!C357-49998,1)</f>
        <v>0.27</v>
      </c>
      <c r="K357" s="80">
        <f t="shared" si="10"/>
        <v>36.072000000000003</v>
      </c>
      <c r="L357" s="83">
        <f>VLOOKUP(I357,'Tarrif for Outgoing Transport'!$A$40:$G$49,C357-49998,TRUE)</f>
        <v>0.34100000000000003</v>
      </c>
      <c r="M357" s="4">
        <f t="shared" si="11"/>
        <v>45.557600000000001</v>
      </c>
      <c r="N357" s="81">
        <f>VLOOKUP(C357,'Transport Time'!$A$3:$C$7,3,0)</f>
        <v>1</v>
      </c>
      <c r="O357" s="81">
        <f>VLOOKUP(C357,'Transport Time'!$K$3:$M$12,3,0)</f>
        <v>2</v>
      </c>
      <c r="P357" s="81">
        <f>VLOOKUP(C357,'Data for CO2 Calculation'!$A$3:$C$7,3,0)</f>
        <v>768</v>
      </c>
      <c r="Q357" s="83">
        <f>I357*P357*'Data for CO2 Calculation'!$B$17</f>
        <v>5591.9615999999996</v>
      </c>
      <c r="R357" s="2">
        <f>VLOOKUP(C357,'Data for CO2 Calculation'!$K$3:$M$12,3,1)</f>
        <v>841</v>
      </c>
      <c r="S357" s="3">
        <f>R357*I357*'Data for CO2 Calculation'!$B$17</f>
        <v>6123.4891999999991</v>
      </c>
    </row>
    <row r="358" spans="1:19" x14ac:dyDescent="0.2">
      <c r="A358" s="2" t="s">
        <v>374</v>
      </c>
      <c r="B358" s="13">
        <v>39603</v>
      </c>
      <c r="C358" s="2">
        <v>50004</v>
      </c>
      <c r="D358" s="2">
        <v>9</v>
      </c>
      <c r="E358" s="2">
        <v>8</v>
      </c>
      <c r="F358" s="2">
        <v>12</v>
      </c>
      <c r="G358" s="2">
        <v>11</v>
      </c>
      <c r="H358" s="2">
        <v>9</v>
      </c>
      <c r="I358" s="84">
        <f>(D358*'General Data'!$B$4)+(E358*'General Data'!$C$4)+(F358*'General Data'!$D$4)+(G358*'General Data'!$E$4)+(H358*'General Data'!$F$4)</f>
        <v>177.29999999999998</v>
      </c>
      <c r="J358" s="5">
        <f>VLOOKUP(I358,'Tarrif for Outgoing Transport'!$A$6:$G$15,Bremen!C358-49998,1)</f>
        <v>0.27</v>
      </c>
      <c r="K358" s="80">
        <f t="shared" si="10"/>
        <v>47.870999999999995</v>
      </c>
      <c r="L358" s="83">
        <f>VLOOKUP(I358,'Tarrif for Outgoing Transport'!$A$40:$G$49,C358-49998,TRUE)</f>
        <v>0.34100000000000003</v>
      </c>
      <c r="M358" s="4">
        <f t="shared" si="11"/>
        <v>60.459299999999999</v>
      </c>
      <c r="N358" s="81">
        <f>VLOOKUP(C358,'Transport Time'!$A$3:$C$7,3,0)</f>
        <v>1</v>
      </c>
      <c r="O358" s="81">
        <f>VLOOKUP(C358,'Transport Time'!$K$3:$M$12,3,0)</f>
        <v>2</v>
      </c>
      <c r="P358" s="81">
        <f>VLOOKUP(C358,'Data for CO2 Calculation'!$A$3:$C$7,3,0)</f>
        <v>768</v>
      </c>
      <c r="Q358" s="83">
        <f>I358*P358*'Data for CO2 Calculation'!$B$17</f>
        <v>7421.0688</v>
      </c>
      <c r="R358" s="2">
        <f>VLOOKUP(C358,'Data for CO2 Calculation'!$K$3:$M$12,3,1)</f>
        <v>841</v>
      </c>
      <c r="S358" s="3">
        <f>R358*I358*'Data for CO2 Calculation'!$B$17</f>
        <v>8126.4568499999996</v>
      </c>
    </row>
    <row r="359" spans="1:19" x14ac:dyDescent="0.2">
      <c r="A359" s="2" t="s">
        <v>375</v>
      </c>
      <c r="B359" s="13">
        <v>39605</v>
      </c>
      <c r="C359" s="2">
        <v>50004</v>
      </c>
      <c r="D359" s="2">
        <v>5</v>
      </c>
      <c r="E359" s="2">
        <v>8</v>
      </c>
      <c r="F359" s="2">
        <v>12</v>
      </c>
      <c r="G359" s="2">
        <v>5</v>
      </c>
      <c r="H359" s="2">
        <v>9</v>
      </c>
      <c r="I359" s="84">
        <f>(D359*'General Data'!$B$4)+(E359*'General Data'!$C$4)+(F359*'General Data'!$D$4)+(G359*'General Data'!$E$4)+(H359*'General Data'!$F$4)</f>
        <v>148.9</v>
      </c>
      <c r="J359" s="5">
        <f>VLOOKUP(I359,'Tarrif for Outgoing Transport'!$A$6:$G$15,Bremen!C359-49998,1)</f>
        <v>0.27</v>
      </c>
      <c r="K359" s="80">
        <f t="shared" si="10"/>
        <v>40.203000000000003</v>
      </c>
      <c r="L359" s="83">
        <f>VLOOKUP(I359,'Tarrif for Outgoing Transport'!$A$40:$G$49,C359-49998,TRUE)</f>
        <v>0.34100000000000003</v>
      </c>
      <c r="M359" s="4">
        <f t="shared" si="11"/>
        <v>50.774900000000002</v>
      </c>
      <c r="N359" s="81">
        <f>VLOOKUP(C359,'Transport Time'!$A$3:$C$7,3,0)</f>
        <v>1</v>
      </c>
      <c r="O359" s="81">
        <f>VLOOKUP(C359,'Transport Time'!$K$3:$M$12,3,0)</f>
        <v>2</v>
      </c>
      <c r="P359" s="81">
        <f>VLOOKUP(C359,'Data for CO2 Calculation'!$A$3:$C$7,3,0)</f>
        <v>768</v>
      </c>
      <c r="Q359" s="83">
        <f>I359*P359*'Data for CO2 Calculation'!$B$17</f>
        <v>6232.358400000001</v>
      </c>
      <c r="R359" s="2">
        <f>VLOOKUP(C359,'Data for CO2 Calculation'!$K$3:$M$12,3,1)</f>
        <v>841</v>
      </c>
      <c r="S359" s="3">
        <f>R359*I359*'Data for CO2 Calculation'!$B$17</f>
        <v>6824.7570500000002</v>
      </c>
    </row>
    <row r="360" spans="1:19" x14ac:dyDescent="0.2">
      <c r="A360" s="2" t="s">
        <v>376</v>
      </c>
      <c r="B360" s="13">
        <v>39606</v>
      </c>
      <c r="C360" s="2">
        <v>50004</v>
      </c>
      <c r="D360" s="2">
        <v>9</v>
      </c>
      <c r="E360" s="2">
        <v>8</v>
      </c>
      <c r="F360" s="2">
        <v>12</v>
      </c>
      <c r="G360" s="2">
        <v>11</v>
      </c>
      <c r="H360" s="2">
        <v>9</v>
      </c>
      <c r="I360" s="84">
        <f>(D360*'General Data'!$B$4)+(E360*'General Data'!$C$4)+(F360*'General Data'!$D$4)+(G360*'General Data'!$E$4)+(H360*'General Data'!$F$4)</f>
        <v>177.29999999999998</v>
      </c>
      <c r="J360" s="5">
        <f>VLOOKUP(I360,'Tarrif for Outgoing Transport'!$A$6:$G$15,Bremen!C360-49998,1)</f>
        <v>0.27</v>
      </c>
      <c r="K360" s="80">
        <f t="shared" si="10"/>
        <v>47.870999999999995</v>
      </c>
      <c r="L360" s="83">
        <f>VLOOKUP(I360,'Tarrif for Outgoing Transport'!$A$40:$G$49,C360-49998,TRUE)</f>
        <v>0.34100000000000003</v>
      </c>
      <c r="M360" s="4">
        <f t="shared" si="11"/>
        <v>60.459299999999999</v>
      </c>
      <c r="N360" s="81">
        <f>VLOOKUP(C360,'Transport Time'!$A$3:$C$7,3,0)</f>
        <v>1</v>
      </c>
      <c r="O360" s="81">
        <f>VLOOKUP(C360,'Transport Time'!$K$3:$M$12,3,0)</f>
        <v>2</v>
      </c>
      <c r="P360" s="81">
        <f>VLOOKUP(C360,'Data for CO2 Calculation'!$A$3:$C$7,3,0)</f>
        <v>768</v>
      </c>
      <c r="Q360" s="83">
        <f>I360*P360*'Data for CO2 Calculation'!$B$17</f>
        <v>7421.0688</v>
      </c>
      <c r="R360" s="2">
        <f>VLOOKUP(C360,'Data for CO2 Calculation'!$K$3:$M$12,3,1)</f>
        <v>841</v>
      </c>
      <c r="S360" s="3">
        <f>R360*I360*'Data for CO2 Calculation'!$B$17</f>
        <v>8126.4568499999996</v>
      </c>
    </row>
    <row r="361" spans="1:19" x14ac:dyDescent="0.2">
      <c r="A361" s="2" t="s">
        <v>377</v>
      </c>
      <c r="B361" s="13">
        <v>39618</v>
      </c>
      <c r="C361" s="2">
        <v>50004</v>
      </c>
      <c r="D361" s="2">
        <v>9</v>
      </c>
      <c r="E361" s="2">
        <v>10</v>
      </c>
      <c r="F361" s="2">
        <v>12</v>
      </c>
      <c r="G361" s="2">
        <v>11</v>
      </c>
      <c r="H361" s="2">
        <v>0</v>
      </c>
      <c r="I361" s="84">
        <f>(D361*'General Data'!$B$4)+(E361*'General Data'!$C$4)+(F361*'General Data'!$D$4)+(G361*'General Data'!$E$4)+(H361*'General Data'!$F$4)</f>
        <v>144.5</v>
      </c>
      <c r="J361" s="5">
        <f>VLOOKUP(I361,'Tarrif for Outgoing Transport'!$A$6:$G$15,Bremen!C361-49998,1)</f>
        <v>0.27</v>
      </c>
      <c r="K361" s="80">
        <f t="shared" si="10"/>
        <v>39.015000000000001</v>
      </c>
      <c r="L361" s="83">
        <f>VLOOKUP(I361,'Tarrif for Outgoing Transport'!$A$40:$G$49,C361-49998,TRUE)</f>
        <v>0.34100000000000003</v>
      </c>
      <c r="M361" s="4">
        <f t="shared" si="11"/>
        <v>49.274500000000003</v>
      </c>
      <c r="N361" s="81">
        <f>VLOOKUP(C361,'Transport Time'!$A$3:$C$7,3,0)</f>
        <v>1</v>
      </c>
      <c r="O361" s="81">
        <f>VLOOKUP(C361,'Transport Time'!$K$3:$M$12,3,0)</f>
        <v>2</v>
      </c>
      <c r="P361" s="81">
        <f>VLOOKUP(C361,'Data for CO2 Calculation'!$A$3:$C$7,3,0)</f>
        <v>768</v>
      </c>
      <c r="Q361" s="83">
        <f>I361*P361*'Data for CO2 Calculation'!$B$17</f>
        <v>6048.192</v>
      </c>
      <c r="R361" s="2">
        <f>VLOOKUP(C361,'Data for CO2 Calculation'!$K$3:$M$12,3,1)</f>
        <v>841</v>
      </c>
      <c r="S361" s="3">
        <f>R361*I361*'Data for CO2 Calculation'!$B$17</f>
        <v>6623.0852500000001</v>
      </c>
    </row>
    <row r="362" spans="1:19" x14ac:dyDescent="0.2">
      <c r="A362" s="2" t="s">
        <v>378</v>
      </c>
      <c r="B362" s="13">
        <v>39628</v>
      </c>
      <c r="C362" s="2">
        <v>50004</v>
      </c>
      <c r="D362" s="2">
        <v>9</v>
      </c>
      <c r="E362" s="2">
        <v>0</v>
      </c>
      <c r="F362" s="2">
        <v>12</v>
      </c>
      <c r="G362" s="2">
        <v>12</v>
      </c>
      <c r="H362" s="2">
        <v>8</v>
      </c>
      <c r="I362" s="84">
        <f>(D362*'General Data'!$B$4)+(E362*'General Data'!$C$4)+(F362*'General Data'!$D$4)+(G362*'General Data'!$E$4)+(H362*'General Data'!$F$4)</f>
        <v>141.5</v>
      </c>
      <c r="J362" s="5">
        <f>VLOOKUP(I362,'Tarrif for Outgoing Transport'!$A$6:$G$15,Bremen!C362-49998,1)</f>
        <v>0.27</v>
      </c>
      <c r="K362" s="80">
        <f t="shared" si="10"/>
        <v>38.205000000000005</v>
      </c>
      <c r="L362" s="83">
        <f>VLOOKUP(I362,'Tarrif for Outgoing Transport'!$A$40:$G$49,C362-49998,TRUE)</f>
        <v>0.34100000000000003</v>
      </c>
      <c r="M362" s="4">
        <f t="shared" si="11"/>
        <v>48.2515</v>
      </c>
      <c r="N362" s="81">
        <f>VLOOKUP(C362,'Transport Time'!$A$3:$C$7,3,0)</f>
        <v>1</v>
      </c>
      <c r="O362" s="81">
        <f>VLOOKUP(C362,'Transport Time'!$K$3:$M$12,3,0)</f>
        <v>2</v>
      </c>
      <c r="P362" s="81">
        <f>VLOOKUP(C362,'Data for CO2 Calculation'!$A$3:$C$7,3,0)</f>
        <v>768</v>
      </c>
      <c r="Q362" s="83">
        <f>I362*P362*'Data for CO2 Calculation'!$B$17</f>
        <v>5922.6239999999998</v>
      </c>
      <c r="R362" s="2">
        <f>VLOOKUP(C362,'Data for CO2 Calculation'!$K$3:$M$12,3,1)</f>
        <v>841</v>
      </c>
      <c r="S362" s="3">
        <f>R362*I362*'Data for CO2 Calculation'!$B$17</f>
        <v>6485.5817500000003</v>
      </c>
    </row>
    <row r="363" spans="1:19" x14ac:dyDescent="0.2">
      <c r="A363" s="2" t="s">
        <v>379</v>
      </c>
      <c r="B363" s="13">
        <v>39628</v>
      </c>
      <c r="C363" s="2">
        <v>50004</v>
      </c>
      <c r="D363" s="2">
        <v>0</v>
      </c>
      <c r="E363" s="2">
        <v>0</v>
      </c>
      <c r="F363" s="2">
        <v>12</v>
      </c>
      <c r="G363" s="2">
        <v>11</v>
      </c>
      <c r="H363" s="2">
        <v>8</v>
      </c>
      <c r="I363" s="84">
        <f>(D363*'General Data'!$B$4)+(E363*'General Data'!$C$4)+(F363*'General Data'!$D$4)+(G363*'General Data'!$E$4)+(H363*'General Data'!$F$4)</f>
        <v>117.6</v>
      </c>
      <c r="J363" s="5">
        <f>VLOOKUP(I363,'Tarrif for Outgoing Transport'!$A$6:$G$15,Bremen!C363-49998,1)</f>
        <v>0.27</v>
      </c>
      <c r="K363" s="80">
        <f t="shared" si="10"/>
        <v>31.751999999999999</v>
      </c>
      <c r="L363" s="83">
        <f>VLOOKUP(I363,'Tarrif for Outgoing Transport'!$A$40:$G$49,C363-49998,TRUE)</f>
        <v>0.34100000000000003</v>
      </c>
      <c r="M363" s="4">
        <f t="shared" si="11"/>
        <v>40.101599999999998</v>
      </c>
      <c r="N363" s="81">
        <f>VLOOKUP(C363,'Transport Time'!$A$3:$C$7,3,0)</f>
        <v>1</v>
      </c>
      <c r="O363" s="81">
        <f>VLOOKUP(C363,'Transport Time'!$K$3:$M$12,3,0)</f>
        <v>2</v>
      </c>
      <c r="P363" s="81">
        <f>VLOOKUP(C363,'Data for CO2 Calculation'!$A$3:$C$7,3,0)</f>
        <v>768</v>
      </c>
      <c r="Q363" s="83">
        <f>I363*P363*'Data for CO2 Calculation'!$B$17</f>
        <v>4922.2655999999997</v>
      </c>
      <c r="R363" s="2">
        <f>VLOOKUP(C363,'Data for CO2 Calculation'!$K$3:$M$12,3,1)</f>
        <v>841</v>
      </c>
      <c r="S363" s="3">
        <f>R363*I363*'Data for CO2 Calculation'!$B$17</f>
        <v>5390.1371999999992</v>
      </c>
    </row>
    <row r="364" spans="1:19" x14ac:dyDescent="0.2">
      <c r="A364" s="2" t="s">
        <v>380</v>
      </c>
      <c r="B364" s="13">
        <v>39648</v>
      </c>
      <c r="C364" s="2">
        <v>50004</v>
      </c>
      <c r="D364" s="2">
        <v>9</v>
      </c>
      <c r="E364" s="2">
        <v>8</v>
      </c>
      <c r="F364" s="2">
        <v>12</v>
      </c>
      <c r="G364" s="2">
        <v>9</v>
      </c>
      <c r="H364" s="2">
        <v>9</v>
      </c>
      <c r="I364" s="84">
        <f>(D364*'General Data'!$B$4)+(E364*'General Data'!$C$4)+(F364*'General Data'!$D$4)+(G364*'General Data'!$E$4)+(H364*'General Data'!$F$4)</f>
        <v>170.9</v>
      </c>
      <c r="J364" s="5">
        <f>VLOOKUP(I364,'Tarrif for Outgoing Transport'!$A$6:$G$15,Bremen!C364-49998,1)</f>
        <v>0.27</v>
      </c>
      <c r="K364" s="80">
        <f t="shared" si="10"/>
        <v>46.143000000000008</v>
      </c>
      <c r="L364" s="83">
        <f>VLOOKUP(I364,'Tarrif for Outgoing Transport'!$A$40:$G$49,C364-49998,TRUE)</f>
        <v>0.34100000000000003</v>
      </c>
      <c r="M364" s="4">
        <f t="shared" si="11"/>
        <v>58.276900000000005</v>
      </c>
      <c r="N364" s="81">
        <f>VLOOKUP(C364,'Transport Time'!$A$3:$C$7,3,0)</f>
        <v>1</v>
      </c>
      <c r="O364" s="81">
        <f>VLOOKUP(C364,'Transport Time'!$K$3:$M$12,3,0)</f>
        <v>2</v>
      </c>
      <c r="P364" s="81">
        <f>VLOOKUP(C364,'Data for CO2 Calculation'!$A$3:$C$7,3,0)</f>
        <v>768</v>
      </c>
      <c r="Q364" s="83">
        <f>I364*P364*'Data for CO2 Calculation'!$B$17</f>
        <v>7153.1904000000004</v>
      </c>
      <c r="R364" s="2">
        <f>VLOOKUP(C364,'Data for CO2 Calculation'!$K$3:$M$12,3,1)</f>
        <v>841</v>
      </c>
      <c r="S364" s="3">
        <f>R364*I364*'Data for CO2 Calculation'!$B$17</f>
        <v>7833.1160499999996</v>
      </c>
    </row>
    <row r="365" spans="1:19" x14ac:dyDescent="0.2">
      <c r="A365" s="2" t="s">
        <v>381</v>
      </c>
      <c r="B365" s="13">
        <v>39660</v>
      </c>
      <c r="C365" s="2">
        <v>50004</v>
      </c>
      <c r="D365" s="2">
        <v>8</v>
      </c>
      <c r="E365" s="2">
        <v>10</v>
      </c>
      <c r="F365" s="2">
        <v>15</v>
      </c>
      <c r="G365" s="2">
        <v>11</v>
      </c>
      <c r="H365" s="2">
        <v>9</v>
      </c>
      <c r="I365" s="84">
        <f>(D365*'General Data'!$B$4)+(E365*'General Data'!$C$4)+(F365*'General Data'!$D$4)+(G365*'General Data'!$E$4)+(H365*'General Data'!$F$4)</f>
        <v>195.00000000000003</v>
      </c>
      <c r="J365" s="5">
        <f>VLOOKUP(I365,'Tarrif for Outgoing Transport'!$A$6:$G$15,Bremen!C365-49998,1)</f>
        <v>0.27</v>
      </c>
      <c r="K365" s="80">
        <f t="shared" si="10"/>
        <v>52.650000000000013</v>
      </c>
      <c r="L365" s="83">
        <f>VLOOKUP(I365,'Tarrif for Outgoing Transport'!$A$40:$G$49,C365-49998,TRUE)</f>
        <v>0.34100000000000003</v>
      </c>
      <c r="M365" s="4">
        <f t="shared" si="11"/>
        <v>66.495000000000019</v>
      </c>
      <c r="N365" s="81">
        <f>VLOOKUP(C365,'Transport Time'!$A$3:$C$7,3,0)</f>
        <v>1</v>
      </c>
      <c r="O365" s="81">
        <f>VLOOKUP(C365,'Transport Time'!$K$3:$M$12,3,0)</f>
        <v>2</v>
      </c>
      <c r="P365" s="81">
        <f>VLOOKUP(C365,'Data for CO2 Calculation'!$A$3:$C$7,3,0)</f>
        <v>768</v>
      </c>
      <c r="Q365" s="83">
        <f>I365*P365*'Data for CO2 Calculation'!$B$17</f>
        <v>8161.9200000000019</v>
      </c>
      <c r="R365" s="2">
        <f>VLOOKUP(C365,'Data for CO2 Calculation'!$K$3:$M$12,3,1)</f>
        <v>841</v>
      </c>
      <c r="S365" s="3">
        <f>R365*I365*'Data for CO2 Calculation'!$B$17</f>
        <v>8937.7275000000009</v>
      </c>
    </row>
    <row r="366" spans="1:19" x14ac:dyDescent="0.2">
      <c r="A366" s="2" t="s">
        <v>382</v>
      </c>
      <c r="B366" s="13">
        <v>39670</v>
      </c>
      <c r="C366" s="2">
        <v>50004</v>
      </c>
      <c r="D366" s="2">
        <v>8</v>
      </c>
      <c r="E366" s="2">
        <v>10</v>
      </c>
      <c r="F366" s="2">
        <v>15</v>
      </c>
      <c r="G366" s="2">
        <v>11</v>
      </c>
      <c r="H366" s="2">
        <v>9</v>
      </c>
      <c r="I366" s="84">
        <f>(D366*'General Data'!$B$4)+(E366*'General Data'!$C$4)+(F366*'General Data'!$D$4)+(G366*'General Data'!$E$4)+(H366*'General Data'!$F$4)</f>
        <v>195.00000000000003</v>
      </c>
      <c r="J366" s="5">
        <f>VLOOKUP(I366,'Tarrif for Outgoing Transport'!$A$6:$G$15,Bremen!C366-49998,1)</f>
        <v>0.27</v>
      </c>
      <c r="K366" s="80">
        <f t="shared" si="10"/>
        <v>52.650000000000013</v>
      </c>
      <c r="L366" s="83">
        <f>VLOOKUP(I366,'Tarrif for Outgoing Transport'!$A$40:$G$49,C366-49998,TRUE)</f>
        <v>0.34100000000000003</v>
      </c>
      <c r="M366" s="4">
        <f t="shared" si="11"/>
        <v>66.495000000000019</v>
      </c>
      <c r="N366" s="81">
        <f>VLOOKUP(C366,'Transport Time'!$A$3:$C$7,3,0)</f>
        <v>1</v>
      </c>
      <c r="O366" s="81">
        <f>VLOOKUP(C366,'Transport Time'!$K$3:$M$12,3,0)</f>
        <v>2</v>
      </c>
      <c r="P366" s="81">
        <f>VLOOKUP(C366,'Data for CO2 Calculation'!$A$3:$C$7,3,0)</f>
        <v>768</v>
      </c>
      <c r="Q366" s="83">
        <f>I366*P366*'Data for CO2 Calculation'!$B$17</f>
        <v>8161.9200000000019</v>
      </c>
      <c r="R366" s="2">
        <f>VLOOKUP(C366,'Data for CO2 Calculation'!$K$3:$M$12,3,1)</f>
        <v>841</v>
      </c>
      <c r="S366" s="3">
        <f>R366*I366*'Data for CO2 Calculation'!$B$17</f>
        <v>8937.7275000000009</v>
      </c>
    </row>
    <row r="367" spans="1:19" x14ac:dyDescent="0.2">
      <c r="A367" s="2" t="s">
        <v>383</v>
      </c>
      <c r="B367" s="13">
        <v>39673</v>
      </c>
      <c r="C367" s="2">
        <v>50004</v>
      </c>
      <c r="D367" s="2">
        <v>8</v>
      </c>
      <c r="E367" s="2">
        <v>10</v>
      </c>
      <c r="F367" s="2">
        <v>15</v>
      </c>
      <c r="G367" s="2">
        <v>11</v>
      </c>
      <c r="H367" s="2">
        <v>9</v>
      </c>
      <c r="I367" s="84">
        <f>(D367*'General Data'!$B$4)+(E367*'General Data'!$C$4)+(F367*'General Data'!$D$4)+(G367*'General Data'!$E$4)+(H367*'General Data'!$F$4)</f>
        <v>195.00000000000003</v>
      </c>
      <c r="J367" s="5">
        <f>VLOOKUP(I367,'Tarrif for Outgoing Transport'!$A$6:$G$15,Bremen!C367-49998,1)</f>
        <v>0.27</v>
      </c>
      <c r="K367" s="80">
        <f t="shared" si="10"/>
        <v>52.650000000000013</v>
      </c>
      <c r="L367" s="83">
        <f>VLOOKUP(I367,'Tarrif for Outgoing Transport'!$A$40:$G$49,C367-49998,TRUE)</f>
        <v>0.34100000000000003</v>
      </c>
      <c r="M367" s="4">
        <f t="shared" si="11"/>
        <v>66.495000000000019</v>
      </c>
      <c r="N367" s="81">
        <f>VLOOKUP(C367,'Transport Time'!$A$3:$C$7,3,0)</f>
        <v>1</v>
      </c>
      <c r="O367" s="81">
        <f>VLOOKUP(C367,'Transport Time'!$K$3:$M$12,3,0)</f>
        <v>2</v>
      </c>
      <c r="P367" s="81">
        <f>VLOOKUP(C367,'Data for CO2 Calculation'!$A$3:$C$7,3,0)</f>
        <v>768</v>
      </c>
      <c r="Q367" s="83">
        <f>I367*P367*'Data for CO2 Calculation'!$B$17</f>
        <v>8161.9200000000019</v>
      </c>
      <c r="R367" s="2">
        <f>VLOOKUP(C367,'Data for CO2 Calculation'!$K$3:$M$12,3,1)</f>
        <v>841</v>
      </c>
      <c r="S367" s="3">
        <f>R367*I367*'Data for CO2 Calculation'!$B$17</f>
        <v>8937.7275000000009</v>
      </c>
    </row>
    <row r="368" spans="1:19" x14ac:dyDescent="0.2">
      <c r="A368" s="2" t="s">
        <v>384</v>
      </c>
      <c r="B368" s="13">
        <v>39679</v>
      </c>
      <c r="C368" s="2">
        <v>50004</v>
      </c>
      <c r="D368" s="2">
        <v>8</v>
      </c>
      <c r="E368" s="2">
        <v>10</v>
      </c>
      <c r="F368" s="2">
        <v>15</v>
      </c>
      <c r="G368" s="2">
        <v>11</v>
      </c>
      <c r="H368" s="2">
        <v>9</v>
      </c>
      <c r="I368" s="84">
        <f>(D368*'General Data'!$B$4)+(E368*'General Data'!$C$4)+(F368*'General Data'!$D$4)+(G368*'General Data'!$E$4)+(H368*'General Data'!$F$4)</f>
        <v>195.00000000000003</v>
      </c>
      <c r="J368" s="5">
        <f>VLOOKUP(I368,'Tarrif for Outgoing Transport'!$A$6:$G$15,Bremen!C368-49998,1)</f>
        <v>0.27</v>
      </c>
      <c r="K368" s="80">
        <f t="shared" si="10"/>
        <v>52.650000000000013</v>
      </c>
      <c r="L368" s="83">
        <f>VLOOKUP(I368,'Tarrif for Outgoing Transport'!$A$40:$G$49,C368-49998,TRUE)</f>
        <v>0.34100000000000003</v>
      </c>
      <c r="M368" s="4">
        <f t="shared" si="11"/>
        <v>66.495000000000019</v>
      </c>
      <c r="N368" s="81">
        <f>VLOOKUP(C368,'Transport Time'!$A$3:$C$7,3,0)</f>
        <v>1</v>
      </c>
      <c r="O368" s="81">
        <f>VLOOKUP(C368,'Transport Time'!$K$3:$M$12,3,0)</f>
        <v>2</v>
      </c>
      <c r="P368" s="81">
        <f>VLOOKUP(C368,'Data for CO2 Calculation'!$A$3:$C$7,3,0)</f>
        <v>768</v>
      </c>
      <c r="Q368" s="83">
        <f>I368*P368*'Data for CO2 Calculation'!$B$17</f>
        <v>8161.9200000000019</v>
      </c>
      <c r="R368" s="2">
        <f>VLOOKUP(C368,'Data for CO2 Calculation'!$K$3:$M$12,3,1)</f>
        <v>841</v>
      </c>
      <c r="S368" s="3">
        <f>R368*I368*'Data for CO2 Calculation'!$B$17</f>
        <v>8937.7275000000009</v>
      </c>
    </row>
    <row r="369" spans="1:19" x14ac:dyDescent="0.2">
      <c r="A369" s="2" t="s">
        <v>385</v>
      </c>
      <c r="B369" s="13">
        <v>39687</v>
      </c>
      <c r="C369" s="2">
        <v>50004</v>
      </c>
      <c r="D369" s="2">
        <v>8</v>
      </c>
      <c r="E369" s="2">
        <v>10</v>
      </c>
      <c r="F369" s="2">
        <v>15</v>
      </c>
      <c r="G369" s="2">
        <v>11</v>
      </c>
      <c r="H369" s="2">
        <v>9</v>
      </c>
      <c r="I369" s="84">
        <f>(D369*'General Data'!$B$4)+(E369*'General Data'!$C$4)+(F369*'General Data'!$D$4)+(G369*'General Data'!$E$4)+(H369*'General Data'!$F$4)</f>
        <v>195.00000000000003</v>
      </c>
      <c r="J369" s="5">
        <f>VLOOKUP(I369,'Tarrif for Outgoing Transport'!$A$6:$G$15,Bremen!C369-49998,1)</f>
        <v>0.27</v>
      </c>
      <c r="K369" s="80">
        <f t="shared" si="10"/>
        <v>52.650000000000013</v>
      </c>
      <c r="L369" s="83">
        <f>VLOOKUP(I369,'Tarrif for Outgoing Transport'!$A$40:$G$49,C369-49998,TRUE)</f>
        <v>0.34100000000000003</v>
      </c>
      <c r="M369" s="4">
        <f t="shared" si="11"/>
        <v>66.495000000000019</v>
      </c>
      <c r="N369" s="81">
        <f>VLOOKUP(C369,'Transport Time'!$A$3:$C$7,3,0)</f>
        <v>1</v>
      </c>
      <c r="O369" s="81">
        <f>VLOOKUP(C369,'Transport Time'!$K$3:$M$12,3,0)</f>
        <v>2</v>
      </c>
      <c r="P369" s="81">
        <f>VLOOKUP(C369,'Data for CO2 Calculation'!$A$3:$C$7,3,0)</f>
        <v>768</v>
      </c>
      <c r="Q369" s="83">
        <f>I369*P369*'Data for CO2 Calculation'!$B$17</f>
        <v>8161.9200000000019</v>
      </c>
      <c r="R369" s="2">
        <f>VLOOKUP(C369,'Data for CO2 Calculation'!$K$3:$M$12,3,1)</f>
        <v>841</v>
      </c>
      <c r="S369" s="3">
        <f>R369*I369*'Data for CO2 Calculation'!$B$17</f>
        <v>8937.7275000000009</v>
      </c>
    </row>
    <row r="370" spans="1:19" x14ac:dyDescent="0.2">
      <c r="A370" s="2" t="s">
        <v>386</v>
      </c>
      <c r="B370" s="13">
        <v>39693</v>
      </c>
      <c r="C370" s="2">
        <v>50004</v>
      </c>
      <c r="D370" s="2">
        <v>9</v>
      </c>
      <c r="E370" s="2">
        <v>8</v>
      </c>
      <c r="F370" s="2">
        <v>12</v>
      </c>
      <c r="G370" s="2">
        <v>11</v>
      </c>
      <c r="H370" s="2">
        <v>11</v>
      </c>
      <c r="I370" s="84">
        <f>(D370*'General Data'!$B$4)+(E370*'General Data'!$C$4)+(F370*'General Data'!$D$4)+(G370*'General Data'!$E$4)+(H370*'General Data'!$F$4)</f>
        <v>186.49999999999997</v>
      </c>
      <c r="J370" s="5">
        <f>VLOOKUP(I370,'Tarrif for Outgoing Transport'!$A$6:$G$15,Bremen!C370-49998,1)</f>
        <v>0.27</v>
      </c>
      <c r="K370" s="80">
        <f t="shared" si="10"/>
        <v>50.354999999999997</v>
      </c>
      <c r="L370" s="83">
        <f>VLOOKUP(I370,'Tarrif for Outgoing Transport'!$A$40:$G$49,C370-49998,TRUE)</f>
        <v>0.34100000000000003</v>
      </c>
      <c r="M370" s="4">
        <f t="shared" si="11"/>
        <v>63.596499999999992</v>
      </c>
      <c r="N370" s="81">
        <f>VLOOKUP(C370,'Transport Time'!$A$3:$C$7,3,0)</f>
        <v>1</v>
      </c>
      <c r="O370" s="81">
        <f>VLOOKUP(C370,'Transport Time'!$K$3:$M$12,3,0)</f>
        <v>2</v>
      </c>
      <c r="P370" s="81">
        <f>VLOOKUP(C370,'Data for CO2 Calculation'!$A$3:$C$7,3,0)</f>
        <v>768</v>
      </c>
      <c r="Q370" s="83">
        <f>I370*P370*'Data for CO2 Calculation'!$B$17</f>
        <v>7806.1439999999984</v>
      </c>
      <c r="R370" s="2">
        <f>VLOOKUP(C370,'Data for CO2 Calculation'!$K$3:$M$12,3,1)</f>
        <v>841</v>
      </c>
      <c r="S370" s="3">
        <f>R370*I370*'Data for CO2 Calculation'!$B$17</f>
        <v>8548.1342499999992</v>
      </c>
    </row>
    <row r="371" spans="1:19" x14ac:dyDescent="0.2">
      <c r="A371" s="2" t="s">
        <v>387</v>
      </c>
      <c r="B371" s="13">
        <v>39694</v>
      </c>
      <c r="C371" s="2">
        <v>50004</v>
      </c>
      <c r="D371" s="2">
        <v>9</v>
      </c>
      <c r="E371" s="2">
        <v>8</v>
      </c>
      <c r="F371" s="2">
        <v>12</v>
      </c>
      <c r="G371" s="2">
        <v>11</v>
      </c>
      <c r="H371" s="2">
        <v>11</v>
      </c>
      <c r="I371" s="84">
        <f>(D371*'General Data'!$B$4)+(E371*'General Data'!$C$4)+(F371*'General Data'!$D$4)+(G371*'General Data'!$E$4)+(H371*'General Data'!$F$4)</f>
        <v>186.49999999999997</v>
      </c>
      <c r="J371" s="5">
        <f>VLOOKUP(I371,'Tarrif for Outgoing Transport'!$A$6:$G$15,Bremen!C371-49998,1)</f>
        <v>0.27</v>
      </c>
      <c r="K371" s="80">
        <f t="shared" si="10"/>
        <v>50.354999999999997</v>
      </c>
      <c r="L371" s="83">
        <f>VLOOKUP(I371,'Tarrif for Outgoing Transport'!$A$40:$G$49,C371-49998,TRUE)</f>
        <v>0.34100000000000003</v>
      </c>
      <c r="M371" s="4">
        <f t="shared" si="11"/>
        <v>63.596499999999992</v>
      </c>
      <c r="N371" s="81">
        <f>VLOOKUP(C371,'Transport Time'!$A$3:$C$7,3,0)</f>
        <v>1</v>
      </c>
      <c r="O371" s="81">
        <f>VLOOKUP(C371,'Transport Time'!$K$3:$M$12,3,0)</f>
        <v>2</v>
      </c>
      <c r="P371" s="81">
        <f>VLOOKUP(C371,'Data for CO2 Calculation'!$A$3:$C$7,3,0)</f>
        <v>768</v>
      </c>
      <c r="Q371" s="83">
        <f>I371*P371*'Data for CO2 Calculation'!$B$17</f>
        <v>7806.1439999999984</v>
      </c>
      <c r="R371" s="2">
        <f>VLOOKUP(C371,'Data for CO2 Calculation'!$K$3:$M$12,3,1)</f>
        <v>841</v>
      </c>
      <c r="S371" s="3">
        <f>R371*I371*'Data for CO2 Calculation'!$B$17</f>
        <v>8548.1342499999992</v>
      </c>
    </row>
    <row r="372" spans="1:19" x14ac:dyDescent="0.2">
      <c r="A372" s="2" t="s">
        <v>388</v>
      </c>
      <c r="B372" s="13">
        <v>39695</v>
      </c>
      <c r="C372" s="2">
        <v>50004</v>
      </c>
      <c r="D372" s="2">
        <v>15</v>
      </c>
      <c r="E372" s="2">
        <v>8</v>
      </c>
      <c r="F372" s="2">
        <v>12</v>
      </c>
      <c r="G372" s="2">
        <v>11</v>
      </c>
      <c r="H372" s="2">
        <v>13</v>
      </c>
      <c r="I372" s="84">
        <f>(D372*'General Data'!$B$4)+(E372*'General Data'!$C$4)+(F372*'General Data'!$D$4)+(G372*'General Data'!$E$4)+(H372*'General Data'!$F$4)</f>
        <v>209.5</v>
      </c>
      <c r="J372" s="5">
        <f>VLOOKUP(I372,'Tarrif for Outgoing Transport'!$A$6:$G$15,Bremen!C372-49998,1)</f>
        <v>0.27</v>
      </c>
      <c r="K372" s="80">
        <f t="shared" si="10"/>
        <v>56.565000000000005</v>
      </c>
      <c r="L372" s="83">
        <f>VLOOKUP(I372,'Tarrif for Outgoing Transport'!$A$40:$G$49,C372-49998,TRUE)</f>
        <v>0.34100000000000003</v>
      </c>
      <c r="M372" s="4">
        <f t="shared" si="11"/>
        <v>71.43950000000001</v>
      </c>
      <c r="N372" s="81">
        <f>VLOOKUP(C372,'Transport Time'!$A$3:$C$7,3,0)</f>
        <v>1</v>
      </c>
      <c r="O372" s="81">
        <f>VLOOKUP(C372,'Transport Time'!$K$3:$M$12,3,0)</f>
        <v>2</v>
      </c>
      <c r="P372" s="81">
        <f>VLOOKUP(C372,'Data for CO2 Calculation'!$A$3:$C$7,3,0)</f>
        <v>768</v>
      </c>
      <c r="Q372" s="83">
        <f>I372*P372*'Data for CO2 Calculation'!$B$17</f>
        <v>8768.8320000000003</v>
      </c>
      <c r="R372" s="2">
        <f>VLOOKUP(C372,'Data for CO2 Calculation'!$K$3:$M$12,3,1)</f>
        <v>841</v>
      </c>
      <c r="S372" s="3">
        <f>R372*I372*'Data for CO2 Calculation'!$B$17</f>
        <v>9602.3277500000004</v>
      </c>
    </row>
    <row r="373" spans="1:19" x14ac:dyDescent="0.2">
      <c r="A373" s="2" t="s">
        <v>389</v>
      </c>
      <c r="B373" s="13">
        <v>39704</v>
      </c>
      <c r="C373" s="2">
        <v>50004</v>
      </c>
      <c r="D373" s="2">
        <v>9</v>
      </c>
      <c r="E373" s="2">
        <v>8</v>
      </c>
      <c r="F373" s="2">
        <v>12</v>
      </c>
      <c r="G373" s="2">
        <v>11</v>
      </c>
      <c r="H373" s="2">
        <v>11</v>
      </c>
      <c r="I373" s="84">
        <f>(D373*'General Data'!$B$4)+(E373*'General Data'!$C$4)+(F373*'General Data'!$D$4)+(G373*'General Data'!$E$4)+(H373*'General Data'!$F$4)</f>
        <v>186.49999999999997</v>
      </c>
      <c r="J373" s="5">
        <f>VLOOKUP(I373,'Tarrif for Outgoing Transport'!$A$6:$G$15,Bremen!C373-49998,1)</f>
        <v>0.27</v>
      </c>
      <c r="K373" s="80">
        <f t="shared" si="10"/>
        <v>50.354999999999997</v>
      </c>
      <c r="L373" s="83">
        <f>VLOOKUP(I373,'Tarrif for Outgoing Transport'!$A$40:$G$49,C373-49998,TRUE)</f>
        <v>0.34100000000000003</v>
      </c>
      <c r="M373" s="4">
        <f t="shared" si="11"/>
        <v>63.596499999999992</v>
      </c>
      <c r="N373" s="81">
        <f>VLOOKUP(C373,'Transport Time'!$A$3:$C$7,3,0)</f>
        <v>1</v>
      </c>
      <c r="O373" s="81">
        <f>VLOOKUP(C373,'Transport Time'!$K$3:$M$12,3,0)</f>
        <v>2</v>
      </c>
      <c r="P373" s="81">
        <f>VLOOKUP(C373,'Data for CO2 Calculation'!$A$3:$C$7,3,0)</f>
        <v>768</v>
      </c>
      <c r="Q373" s="83">
        <f>I373*P373*'Data for CO2 Calculation'!$B$17</f>
        <v>7806.1439999999984</v>
      </c>
      <c r="R373" s="2">
        <f>VLOOKUP(C373,'Data for CO2 Calculation'!$K$3:$M$12,3,1)</f>
        <v>841</v>
      </c>
      <c r="S373" s="3">
        <f>R373*I373*'Data for CO2 Calculation'!$B$17</f>
        <v>8548.1342499999992</v>
      </c>
    </row>
    <row r="374" spans="1:19" x14ac:dyDescent="0.2">
      <c r="A374" s="2" t="s">
        <v>390</v>
      </c>
      <c r="B374" s="13">
        <v>39711</v>
      </c>
      <c r="C374" s="2">
        <v>50004</v>
      </c>
      <c r="D374" s="2">
        <v>9</v>
      </c>
      <c r="E374" s="2">
        <v>8</v>
      </c>
      <c r="F374" s="2">
        <v>12</v>
      </c>
      <c r="G374" s="2">
        <v>11</v>
      </c>
      <c r="H374" s="2">
        <v>11</v>
      </c>
      <c r="I374" s="84">
        <f>(D374*'General Data'!$B$4)+(E374*'General Data'!$C$4)+(F374*'General Data'!$D$4)+(G374*'General Data'!$E$4)+(H374*'General Data'!$F$4)</f>
        <v>186.49999999999997</v>
      </c>
      <c r="J374" s="5">
        <f>VLOOKUP(I374,'Tarrif for Outgoing Transport'!$A$6:$G$15,Bremen!C374-49998,1)</f>
        <v>0.27</v>
      </c>
      <c r="K374" s="80">
        <f t="shared" si="10"/>
        <v>50.354999999999997</v>
      </c>
      <c r="L374" s="83">
        <f>VLOOKUP(I374,'Tarrif for Outgoing Transport'!$A$40:$G$49,C374-49998,TRUE)</f>
        <v>0.34100000000000003</v>
      </c>
      <c r="M374" s="4">
        <f t="shared" si="11"/>
        <v>63.596499999999992</v>
      </c>
      <c r="N374" s="81">
        <f>VLOOKUP(C374,'Transport Time'!$A$3:$C$7,3,0)</f>
        <v>1</v>
      </c>
      <c r="O374" s="81">
        <f>VLOOKUP(C374,'Transport Time'!$K$3:$M$12,3,0)</f>
        <v>2</v>
      </c>
      <c r="P374" s="81">
        <f>VLOOKUP(C374,'Data for CO2 Calculation'!$A$3:$C$7,3,0)</f>
        <v>768</v>
      </c>
      <c r="Q374" s="83">
        <f>I374*P374*'Data for CO2 Calculation'!$B$17</f>
        <v>7806.1439999999984</v>
      </c>
      <c r="R374" s="2">
        <f>VLOOKUP(C374,'Data for CO2 Calculation'!$K$3:$M$12,3,1)</f>
        <v>841</v>
      </c>
      <c r="S374" s="3">
        <f>R374*I374*'Data for CO2 Calculation'!$B$17</f>
        <v>8548.1342499999992</v>
      </c>
    </row>
    <row r="375" spans="1:19" x14ac:dyDescent="0.2">
      <c r="A375" s="2" t="s">
        <v>391</v>
      </c>
      <c r="B375" s="13">
        <v>39717</v>
      </c>
      <c r="C375" s="2">
        <v>50004</v>
      </c>
      <c r="D375" s="2">
        <v>9</v>
      </c>
      <c r="E375" s="2">
        <v>8</v>
      </c>
      <c r="F375" s="2">
        <v>12</v>
      </c>
      <c r="G375" s="2">
        <v>12</v>
      </c>
      <c r="H375" s="2">
        <v>9</v>
      </c>
      <c r="I375" s="84">
        <f>(D375*'General Data'!$B$4)+(E375*'General Data'!$C$4)+(F375*'General Data'!$D$4)+(G375*'General Data'!$E$4)+(H375*'General Data'!$F$4)</f>
        <v>180.5</v>
      </c>
      <c r="J375" s="5">
        <f>VLOOKUP(I375,'Tarrif for Outgoing Transport'!$A$6:$G$15,Bremen!C375-49998,1)</f>
        <v>0.27</v>
      </c>
      <c r="K375" s="80">
        <f t="shared" si="10"/>
        <v>48.735000000000007</v>
      </c>
      <c r="L375" s="83">
        <f>VLOOKUP(I375,'Tarrif for Outgoing Transport'!$A$40:$G$49,C375-49998,TRUE)</f>
        <v>0.34100000000000003</v>
      </c>
      <c r="M375" s="4">
        <f t="shared" si="11"/>
        <v>61.550500000000007</v>
      </c>
      <c r="N375" s="81">
        <f>VLOOKUP(C375,'Transport Time'!$A$3:$C$7,3,0)</f>
        <v>1</v>
      </c>
      <c r="O375" s="81">
        <f>VLOOKUP(C375,'Transport Time'!$K$3:$M$12,3,0)</f>
        <v>2</v>
      </c>
      <c r="P375" s="81">
        <f>VLOOKUP(C375,'Data for CO2 Calculation'!$A$3:$C$7,3,0)</f>
        <v>768</v>
      </c>
      <c r="Q375" s="83">
        <f>I375*P375*'Data for CO2 Calculation'!$B$17</f>
        <v>7555.0079999999998</v>
      </c>
      <c r="R375" s="2">
        <f>VLOOKUP(C375,'Data for CO2 Calculation'!$K$3:$M$12,3,1)</f>
        <v>841</v>
      </c>
      <c r="S375" s="3">
        <f>R375*I375*'Data for CO2 Calculation'!$B$17</f>
        <v>8273.1272499999995</v>
      </c>
    </row>
    <row r="376" spans="1:19" x14ac:dyDescent="0.2">
      <c r="A376" s="2" t="s">
        <v>392</v>
      </c>
      <c r="B376" s="13">
        <v>39719</v>
      </c>
      <c r="C376" s="2">
        <v>50004</v>
      </c>
      <c r="D376" s="2">
        <v>9</v>
      </c>
      <c r="E376" s="2">
        <v>8</v>
      </c>
      <c r="F376" s="2">
        <v>12</v>
      </c>
      <c r="G376" s="2">
        <v>11</v>
      </c>
      <c r="H376" s="2">
        <v>9</v>
      </c>
      <c r="I376" s="84">
        <f>(D376*'General Data'!$B$4)+(E376*'General Data'!$C$4)+(F376*'General Data'!$D$4)+(G376*'General Data'!$E$4)+(H376*'General Data'!$F$4)</f>
        <v>177.29999999999998</v>
      </c>
      <c r="J376" s="5">
        <f>VLOOKUP(I376,'Tarrif for Outgoing Transport'!$A$6:$G$15,Bremen!C376-49998,1)</f>
        <v>0.27</v>
      </c>
      <c r="K376" s="80">
        <f t="shared" si="10"/>
        <v>47.870999999999995</v>
      </c>
      <c r="L376" s="83">
        <f>VLOOKUP(I376,'Tarrif for Outgoing Transport'!$A$40:$G$49,C376-49998,TRUE)</f>
        <v>0.34100000000000003</v>
      </c>
      <c r="M376" s="4">
        <f t="shared" si="11"/>
        <v>60.459299999999999</v>
      </c>
      <c r="N376" s="81">
        <f>VLOOKUP(C376,'Transport Time'!$A$3:$C$7,3,0)</f>
        <v>1</v>
      </c>
      <c r="O376" s="81">
        <f>VLOOKUP(C376,'Transport Time'!$K$3:$M$12,3,0)</f>
        <v>2</v>
      </c>
      <c r="P376" s="81">
        <f>VLOOKUP(C376,'Data for CO2 Calculation'!$A$3:$C$7,3,0)</f>
        <v>768</v>
      </c>
      <c r="Q376" s="83">
        <f>I376*P376*'Data for CO2 Calculation'!$B$17</f>
        <v>7421.0688</v>
      </c>
      <c r="R376" s="2">
        <f>VLOOKUP(C376,'Data for CO2 Calculation'!$K$3:$M$12,3,1)</f>
        <v>841</v>
      </c>
      <c r="S376" s="3">
        <f>R376*I376*'Data for CO2 Calculation'!$B$17</f>
        <v>8126.4568499999996</v>
      </c>
    </row>
    <row r="377" spans="1:19" x14ac:dyDescent="0.2">
      <c r="A377" s="2" t="s">
        <v>393</v>
      </c>
      <c r="B377" s="13">
        <v>39721</v>
      </c>
      <c r="C377" s="2">
        <v>50004</v>
      </c>
      <c r="D377" s="2">
        <v>9</v>
      </c>
      <c r="E377" s="2">
        <v>8</v>
      </c>
      <c r="F377" s="2">
        <v>12</v>
      </c>
      <c r="G377" s="2">
        <v>11</v>
      </c>
      <c r="H377" s="2">
        <v>9</v>
      </c>
      <c r="I377" s="84">
        <f>(D377*'General Data'!$B$4)+(E377*'General Data'!$C$4)+(F377*'General Data'!$D$4)+(G377*'General Data'!$E$4)+(H377*'General Data'!$F$4)</f>
        <v>177.29999999999998</v>
      </c>
      <c r="J377" s="5">
        <f>VLOOKUP(I377,'Tarrif for Outgoing Transport'!$A$6:$G$15,Bremen!C377-49998,1)</f>
        <v>0.27</v>
      </c>
      <c r="K377" s="80">
        <f t="shared" si="10"/>
        <v>47.870999999999995</v>
      </c>
      <c r="L377" s="83">
        <f>VLOOKUP(I377,'Tarrif for Outgoing Transport'!$A$40:$G$49,C377-49998,TRUE)</f>
        <v>0.34100000000000003</v>
      </c>
      <c r="M377" s="4">
        <f t="shared" si="11"/>
        <v>60.459299999999999</v>
      </c>
      <c r="N377" s="81">
        <f>VLOOKUP(C377,'Transport Time'!$A$3:$C$7,3,0)</f>
        <v>1</v>
      </c>
      <c r="O377" s="81">
        <f>VLOOKUP(C377,'Transport Time'!$K$3:$M$12,3,0)</f>
        <v>2</v>
      </c>
      <c r="P377" s="81">
        <f>VLOOKUP(C377,'Data for CO2 Calculation'!$A$3:$C$7,3,0)</f>
        <v>768</v>
      </c>
      <c r="Q377" s="83">
        <f>I377*P377*'Data for CO2 Calculation'!$B$17</f>
        <v>7421.0688</v>
      </c>
      <c r="R377" s="2">
        <f>VLOOKUP(C377,'Data for CO2 Calculation'!$K$3:$M$12,3,1)</f>
        <v>841</v>
      </c>
      <c r="S377" s="3">
        <f>R377*I377*'Data for CO2 Calculation'!$B$17</f>
        <v>8126.4568499999996</v>
      </c>
    </row>
    <row r="378" spans="1:19" x14ac:dyDescent="0.2">
      <c r="A378" s="2" t="s">
        <v>394</v>
      </c>
      <c r="B378" s="13">
        <v>39732</v>
      </c>
      <c r="C378" s="2">
        <v>50004</v>
      </c>
      <c r="D378" s="2">
        <v>9</v>
      </c>
      <c r="E378" s="2">
        <v>8</v>
      </c>
      <c r="F378" s="2">
        <v>12</v>
      </c>
      <c r="G378" s="2">
        <v>11</v>
      </c>
      <c r="H378" s="2">
        <v>8</v>
      </c>
      <c r="I378" s="84">
        <f>(D378*'General Data'!$B$4)+(E378*'General Data'!$C$4)+(F378*'General Data'!$D$4)+(G378*'General Data'!$E$4)+(H378*'General Data'!$F$4)</f>
        <v>172.7</v>
      </c>
      <c r="J378" s="5">
        <f>VLOOKUP(I378,'Tarrif for Outgoing Transport'!$A$6:$G$15,Bremen!C378-49998,1)</f>
        <v>0.27</v>
      </c>
      <c r="K378" s="80">
        <f t="shared" si="10"/>
        <v>46.628999999999998</v>
      </c>
      <c r="L378" s="83">
        <f>VLOOKUP(I378,'Tarrif for Outgoing Transport'!$A$40:$G$49,C378-49998,TRUE)</f>
        <v>0.34100000000000003</v>
      </c>
      <c r="M378" s="4">
        <f t="shared" si="11"/>
        <v>58.890700000000002</v>
      </c>
      <c r="N378" s="81">
        <f>VLOOKUP(C378,'Transport Time'!$A$3:$C$7,3,0)</f>
        <v>1</v>
      </c>
      <c r="O378" s="81">
        <f>VLOOKUP(C378,'Transport Time'!$K$3:$M$12,3,0)</f>
        <v>2</v>
      </c>
      <c r="P378" s="81">
        <f>VLOOKUP(C378,'Data for CO2 Calculation'!$A$3:$C$7,3,0)</f>
        <v>768</v>
      </c>
      <c r="Q378" s="83">
        <f>I378*P378*'Data for CO2 Calculation'!$B$17</f>
        <v>7228.5311999999985</v>
      </c>
      <c r="R378" s="2">
        <f>VLOOKUP(C378,'Data for CO2 Calculation'!$K$3:$M$12,3,1)</f>
        <v>841</v>
      </c>
      <c r="S378" s="3">
        <f>R378*I378*'Data for CO2 Calculation'!$B$17</f>
        <v>7915.6181499999993</v>
      </c>
    </row>
    <row r="379" spans="1:19" x14ac:dyDescent="0.2">
      <c r="A379" s="2" t="s">
        <v>395</v>
      </c>
      <c r="B379" s="13">
        <v>39733</v>
      </c>
      <c r="C379" s="2">
        <v>50004</v>
      </c>
      <c r="D379" s="2">
        <v>9</v>
      </c>
      <c r="E379" s="2">
        <v>8</v>
      </c>
      <c r="F379" s="2">
        <v>12</v>
      </c>
      <c r="G379" s="2">
        <v>11</v>
      </c>
      <c r="H379" s="2">
        <v>8</v>
      </c>
      <c r="I379" s="84">
        <f>(D379*'General Data'!$B$4)+(E379*'General Data'!$C$4)+(F379*'General Data'!$D$4)+(G379*'General Data'!$E$4)+(H379*'General Data'!$F$4)</f>
        <v>172.7</v>
      </c>
      <c r="J379" s="5">
        <f>VLOOKUP(I379,'Tarrif for Outgoing Transport'!$A$6:$G$15,Bremen!C379-49998,1)</f>
        <v>0.27</v>
      </c>
      <c r="K379" s="80">
        <f t="shared" si="10"/>
        <v>46.628999999999998</v>
      </c>
      <c r="L379" s="83">
        <f>VLOOKUP(I379,'Tarrif for Outgoing Transport'!$A$40:$G$49,C379-49998,TRUE)</f>
        <v>0.34100000000000003</v>
      </c>
      <c r="M379" s="4">
        <f t="shared" si="11"/>
        <v>58.890700000000002</v>
      </c>
      <c r="N379" s="81">
        <f>VLOOKUP(C379,'Transport Time'!$A$3:$C$7,3,0)</f>
        <v>1</v>
      </c>
      <c r="O379" s="81">
        <f>VLOOKUP(C379,'Transport Time'!$K$3:$M$12,3,0)</f>
        <v>2</v>
      </c>
      <c r="P379" s="81">
        <f>VLOOKUP(C379,'Data for CO2 Calculation'!$A$3:$C$7,3,0)</f>
        <v>768</v>
      </c>
      <c r="Q379" s="83">
        <f>I379*P379*'Data for CO2 Calculation'!$B$17</f>
        <v>7228.5311999999985</v>
      </c>
      <c r="R379" s="2">
        <f>VLOOKUP(C379,'Data for CO2 Calculation'!$K$3:$M$12,3,1)</f>
        <v>841</v>
      </c>
      <c r="S379" s="3">
        <f>R379*I379*'Data for CO2 Calculation'!$B$17</f>
        <v>7915.6181499999993</v>
      </c>
    </row>
    <row r="380" spans="1:19" x14ac:dyDescent="0.2">
      <c r="A380" s="2" t="s">
        <v>396</v>
      </c>
      <c r="B380" s="13">
        <v>39734</v>
      </c>
      <c r="C380" s="2">
        <v>50004</v>
      </c>
      <c r="D380" s="2">
        <v>9</v>
      </c>
      <c r="E380" s="2">
        <v>8</v>
      </c>
      <c r="F380" s="2">
        <v>12</v>
      </c>
      <c r="G380" s="2">
        <v>11</v>
      </c>
      <c r="H380" s="2">
        <v>9</v>
      </c>
      <c r="I380" s="84">
        <f>(D380*'General Data'!$B$4)+(E380*'General Data'!$C$4)+(F380*'General Data'!$D$4)+(G380*'General Data'!$E$4)+(H380*'General Data'!$F$4)</f>
        <v>177.29999999999998</v>
      </c>
      <c r="J380" s="5">
        <f>VLOOKUP(I380,'Tarrif for Outgoing Transport'!$A$6:$G$15,Bremen!C380-49998,1)</f>
        <v>0.27</v>
      </c>
      <c r="K380" s="80">
        <f t="shared" si="10"/>
        <v>47.870999999999995</v>
      </c>
      <c r="L380" s="83">
        <f>VLOOKUP(I380,'Tarrif for Outgoing Transport'!$A$40:$G$49,C380-49998,TRUE)</f>
        <v>0.34100000000000003</v>
      </c>
      <c r="M380" s="4">
        <f t="shared" si="11"/>
        <v>60.459299999999999</v>
      </c>
      <c r="N380" s="81">
        <f>VLOOKUP(C380,'Transport Time'!$A$3:$C$7,3,0)</f>
        <v>1</v>
      </c>
      <c r="O380" s="81">
        <f>VLOOKUP(C380,'Transport Time'!$K$3:$M$12,3,0)</f>
        <v>2</v>
      </c>
      <c r="P380" s="81">
        <f>VLOOKUP(C380,'Data for CO2 Calculation'!$A$3:$C$7,3,0)</f>
        <v>768</v>
      </c>
      <c r="Q380" s="83">
        <f>I380*P380*'Data for CO2 Calculation'!$B$17</f>
        <v>7421.0688</v>
      </c>
      <c r="R380" s="2">
        <f>VLOOKUP(C380,'Data for CO2 Calculation'!$K$3:$M$12,3,1)</f>
        <v>841</v>
      </c>
      <c r="S380" s="3">
        <f>R380*I380*'Data for CO2 Calculation'!$B$17</f>
        <v>8126.4568499999996</v>
      </c>
    </row>
    <row r="381" spans="1:19" x14ac:dyDescent="0.2">
      <c r="A381" s="2" t="s">
        <v>397</v>
      </c>
      <c r="B381" s="13">
        <v>39743</v>
      </c>
      <c r="C381" s="2">
        <v>50004</v>
      </c>
      <c r="D381" s="2">
        <v>0</v>
      </c>
      <c r="E381" s="2">
        <v>8</v>
      </c>
      <c r="F381" s="2">
        <v>0</v>
      </c>
      <c r="G381" s="2">
        <v>11</v>
      </c>
      <c r="H381" s="2">
        <v>11</v>
      </c>
      <c r="I381" s="84">
        <f>(D381*'General Data'!$B$4)+(E381*'General Data'!$C$4)+(F381*'General Data'!$D$4)+(G381*'General Data'!$E$4)+(H381*'General Data'!$F$4)</f>
        <v>120.19999999999999</v>
      </c>
      <c r="J381" s="5">
        <f>VLOOKUP(I381,'Tarrif for Outgoing Transport'!$A$6:$G$15,Bremen!C381-49998,1)</f>
        <v>0.27</v>
      </c>
      <c r="K381" s="80">
        <f t="shared" si="10"/>
        <v>32.454000000000001</v>
      </c>
      <c r="L381" s="83">
        <f>VLOOKUP(I381,'Tarrif for Outgoing Transport'!$A$40:$G$49,C381-49998,TRUE)</f>
        <v>0.34100000000000003</v>
      </c>
      <c r="M381" s="4">
        <f t="shared" si="11"/>
        <v>40.988199999999999</v>
      </c>
      <c r="N381" s="81">
        <f>VLOOKUP(C381,'Transport Time'!$A$3:$C$7,3,0)</f>
        <v>1</v>
      </c>
      <c r="O381" s="81">
        <f>VLOOKUP(C381,'Transport Time'!$K$3:$M$12,3,0)</f>
        <v>2</v>
      </c>
      <c r="P381" s="81">
        <f>VLOOKUP(C381,'Data for CO2 Calculation'!$A$3:$C$7,3,0)</f>
        <v>768</v>
      </c>
      <c r="Q381" s="83">
        <f>I381*P381*'Data for CO2 Calculation'!$B$17</f>
        <v>5031.0911999999998</v>
      </c>
      <c r="R381" s="2">
        <f>VLOOKUP(C381,'Data for CO2 Calculation'!$K$3:$M$12,3,1)</f>
        <v>841</v>
      </c>
      <c r="S381" s="3">
        <f>R381*I381*'Data for CO2 Calculation'!$B$17</f>
        <v>5509.3068999999996</v>
      </c>
    </row>
    <row r="382" spans="1:19" x14ac:dyDescent="0.2">
      <c r="A382" s="2" t="s">
        <v>398</v>
      </c>
      <c r="B382" s="13">
        <v>39749</v>
      </c>
      <c r="C382" s="2">
        <v>50004</v>
      </c>
      <c r="D382" s="2">
        <v>2</v>
      </c>
      <c r="E382" s="2">
        <v>8</v>
      </c>
      <c r="F382" s="2">
        <v>12</v>
      </c>
      <c r="G382" s="2">
        <v>12</v>
      </c>
      <c r="H382" s="2">
        <v>11</v>
      </c>
      <c r="I382" s="84">
        <f>(D382*'General Data'!$B$4)+(E382*'General Data'!$C$4)+(F382*'General Data'!$D$4)+(G382*'General Data'!$E$4)+(H382*'General Data'!$F$4)</f>
        <v>173.6</v>
      </c>
      <c r="J382" s="5">
        <f>VLOOKUP(I382,'Tarrif for Outgoing Transport'!$A$6:$G$15,Bremen!C382-49998,1)</f>
        <v>0.27</v>
      </c>
      <c r="K382" s="80">
        <f t="shared" si="10"/>
        <v>46.872</v>
      </c>
      <c r="L382" s="83">
        <f>VLOOKUP(I382,'Tarrif for Outgoing Transport'!$A$40:$G$49,C382-49998,TRUE)</f>
        <v>0.34100000000000003</v>
      </c>
      <c r="M382" s="4">
        <f t="shared" si="11"/>
        <v>59.197600000000001</v>
      </c>
      <c r="N382" s="81">
        <f>VLOOKUP(C382,'Transport Time'!$A$3:$C$7,3,0)</f>
        <v>1</v>
      </c>
      <c r="O382" s="81">
        <f>VLOOKUP(C382,'Transport Time'!$K$3:$M$12,3,0)</f>
        <v>2</v>
      </c>
      <c r="P382" s="81">
        <f>VLOOKUP(C382,'Data for CO2 Calculation'!$A$3:$C$7,3,0)</f>
        <v>768</v>
      </c>
      <c r="Q382" s="83">
        <f>I382*P382*'Data for CO2 Calculation'!$B$17</f>
        <v>7266.2015999999994</v>
      </c>
      <c r="R382" s="2">
        <f>VLOOKUP(C382,'Data for CO2 Calculation'!$K$3:$M$12,3,1)</f>
        <v>841</v>
      </c>
      <c r="S382" s="3">
        <f>R382*I382*'Data for CO2 Calculation'!$B$17</f>
        <v>7956.8692000000001</v>
      </c>
    </row>
    <row r="383" spans="1:19" x14ac:dyDescent="0.2">
      <c r="A383" s="2" t="s">
        <v>399</v>
      </c>
      <c r="B383" s="13">
        <v>39751</v>
      </c>
      <c r="C383" s="2">
        <v>50004</v>
      </c>
      <c r="D383" s="2">
        <v>9</v>
      </c>
      <c r="E383" s="2">
        <v>8</v>
      </c>
      <c r="F383" s="2">
        <v>12</v>
      </c>
      <c r="G383" s="2">
        <v>11</v>
      </c>
      <c r="H383" s="2">
        <v>11</v>
      </c>
      <c r="I383" s="84">
        <f>(D383*'General Data'!$B$4)+(E383*'General Data'!$C$4)+(F383*'General Data'!$D$4)+(G383*'General Data'!$E$4)+(H383*'General Data'!$F$4)</f>
        <v>186.49999999999997</v>
      </c>
      <c r="J383" s="5">
        <f>VLOOKUP(I383,'Tarrif for Outgoing Transport'!$A$6:$G$15,Bremen!C383-49998,1)</f>
        <v>0.27</v>
      </c>
      <c r="K383" s="80">
        <f t="shared" si="10"/>
        <v>50.354999999999997</v>
      </c>
      <c r="L383" s="83">
        <f>VLOOKUP(I383,'Tarrif for Outgoing Transport'!$A$40:$G$49,C383-49998,TRUE)</f>
        <v>0.34100000000000003</v>
      </c>
      <c r="M383" s="4">
        <f t="shared" si="11"/>
        <v>63.596499999999992</v>
      </c>
      <c r="N383" s="81">
        <f>VLOOKUP(C383,'Transport Time'!$A$3:$C$7,3,0)</f>
        <v>1</v>
      </c>
      <c r="O383" s="81">
        <f>VLOOKUP(C383,'Transport Time'!$K$3:$M$12,3,0)</f>
        <v>2</v>
      </c>
      <c r="P383" s="81">
        <f>VLOOKUP(C383,'Data for CO2 Calculation'!$A$3:$C$7,3,0)</f>
        <v>768</v>
      </c>
      <c r="Q383" s="83">
        <f>I383*P383*'Data for CO2 Calculation'!$B$17</f>
        <v>7806.1439999999984</v>
      </c>
      <c r="R383" s="2">
        <f>VLOOKUP(C383,'Data for CO2 Calculation'!$K$3:$M$12,3,1)</f>
        <v>841</v>
      </c>
      <c r="S383" s="3">
        <f>R383*I383*'Data for CO2 Calculation'!$B$17</f>
        <v>8548.1342499999992</v>
      </c>
    </row>
    <row r="384" spans="1:19" x14ac:dyDescent="0.2">
      <c r="A384" s="2" t="s">
        <v>400</v>
      </c>
      <c r="B384" s="13">
        <v>39753</v>
      </c>
      <c r="C384" s="2">
        <v>50004</v>
      </c>
      <c r="D384" s="2">
        <v>0</v>
      </c>
      <c r="E384" s="2">
        <v>8</v>
      </c>
      <c r="F384" s="2">
        <v>15</v>
      </c>
      <c r="G384" s="2">
        <v>11</v>
      </c>
      <c r="H384" s="2">
        <v>11</v>
      </c>
      <c r="I384" s="84">
        <f>(D384*'General Data'!$B$4)+(E384*'General Data'!$C$4)+(F384*'General Data'!$D$4)+(G384*'General Data'!$E$4)+(H384*'General Data'!$F$4)</f>
        <v>177.2</v>
      </c>
      <c r="J384" s="5">
        <f>VLOOKUP(I384,'Tarrif for Outgoing Transport'!$A$6:$G$15,Bremen!C384-49998,1)</f>
        <v>0.27</v>
      </c>
      <c r="K384" s="80">
        <f t="shared" si="10"/>
        <v>47.844000000000001</v>
      </c>
      <c r="L384" s="83">
        <f>VLOOKUP(I384,'Tarrif for Outgoing Transport'!$A$40:$G$49,C384-49998,TRUE)</f>
        <v>0.34100000000000003</v>
      </c>
      <c r="M384" s="4">
        <f t="shared" si="11"/>
        <v>60.425200000000004</v>
      </c>
      <c r="N384" s="81">
        <f>VLOOKUP(C384,'Transport Time'!$A$3:$C$7,3,0)</f>
        <v>1</v>
      </c>
      <c r="O384" s="81">
        <f>VLOOKUP(C384,'Transport Time'!$K$3:$M$12,3,0)</f>
        <v>2</v>
      </c>
      <c r="P384" s="81">
        <f>VLOOKUP(C384,'Data for CO2 Calculation'!$A$3:$C$7,3,0)</f>
        <v>768</v>
      </c>
      <c r="Q384" s="83">
        <f>I384*P384*'Data for CO2 Calculation'!$B$17</f>
        <v>7416.8831999999984</v>
      </c>
      <c r="R384" s="2">
        <f>VLOOKUP(C384,'Data for CO2 Calculation'!$K$3:$M$12,3,1)</f>
        <v>841</v>
      </c>
      <c r="S384" s="3">
        <f>R384*I384*'Data for CO2 Calculation'!$B$17</f>
        <v>8121.8733999999986</v>
      </c>
    </row>
    <row r="385" spans="1:19" x14ac:dyDescent="0.2">
      <c r="A385" s="2" t="s">
        <v>401</v>
      </c>
      <c r="B385" s="13">
        <v>39766</v>
      </c>
      <c r="C385" s="2">
        <v>50004</v>
      </c>
      <c r="D385" s="2">
        <v>9</v>
      </c>
      <c r="E385" s="2">
        <v>15</v>
      </c>
      <c r="F385" s="2">
        <v>12</v>
      </c>
      <c r="G385" s="2">
        <v>15</v>
      </c>
      <c r="H385" s="2">
        <v>11</v>
      </c>
      <c r="I385" s="84">
        <f>(D385*'General Data'!$B$4)+(E385*'General Data'!$C$4)+(F385*'General Data'!$D$4)+(G385*'General Data'!$E$4)+(H385*'General Data'!$F$4)</f>
        <v>229.4</v>
      </c>
      <c r="J385" s="5">
        <f>VLOOKUP(I385,'Tarrif for Outgoing Transport'!$A$6:$G$15,Bremen!C385-49998,1)</f>
        <v>0.27</v>
      </c>
      <c r="K385" s="80">
        <f t="shared" si="10"/>
        <v>61.938000000000002</v>
      </c>
      <c r="L385" s="83">
        <f>VLOOKUP(I385,'Tarrif for Outgoing Transport'!$A$40:$G$49,C385-49998,TRUE)</f>
        <v>0.34100000000000003</v>
      </c>
      <c r="M385" s="4">
        <f t="shared" si="11"/>
        <v>78.225400000000008</v>
      </c>
      <c r="N385" s="81">
        <f>VLOOKUP(C385,'Transport Time'!$A$3:$C$7,3,0)</f>
        <v>1</v>
      </c>
      <c r="O385" s="81">
        <f>VLOOKUP(C385,'Transport Time'!$K$3:$M$12,3,0)</f>
        <v>2</v>
      </c>
      <c r="P385" s="81">
        <f>VLOOKUP(C385,'Data for CO2 Calculation'!$A$3:$C$7,3,0)</f>
        <v>768</v>
      </c>
      <c r="Q385" s="83">
        <f>I385*P385*'Data for CO2 Calculation'!$B$17</f>
        <v>9601.7664000000004</v>
      </c>
      <c r="R385" s="2">
        <f>VLOOKUP(C385,'Data for CO2 Calculation'!$K$3:$M$12,3,1)</f>
        <v>841</v>
      </c>
      <c r="S385" s="3">
        <f>R385*I385*'Data for CO2 Calculation'!$B$17</f>
        <v>10514.434299999999</v>
      </c>
    </row>
    <row r="386" spans="1:19" x14ac:dyDescent="0.2">
      <c r="A386" s="2" t="s">
        <v>402</v>
      </c>
      <c r="B386" s="13">
        <v>39772</v>
      </c>
      <c r="C386" s="2">
        <v>50004</v>
      </c>
      <c r="D386" s="2">
        <v>9</v>
      </c>
      <c r="E386" s="2">
        <v>4</v>
      </c>
      <c r="F386" s="2">
        <v>12</v>
      </c>
      <c r="G386" s="2">
        <v>12</v>
      </c>
      <c r="H386" s="2">
        <v>9</v>
      </c>
      <c r="I386" s="84">
        <f>(D386*'General Data'!$B$4)+(E386*'General Data'!$C$4)+(F386*'General Data'!$D$4)+(G386*'General Data'!$E$4)+(H386*'General Data'!$F$4)</f>
        <v>163.30000000000001</v>
      </c>
      <c r="J386" s="5">
        <f>VLOOKUP(I386,'Tarrif for Outgoing Transport'!$A$6:$G$15,Bremen!C386-49998,1)</f>
        <v>0.27</v>
      </c>
      <c r="K386" s="80">
        <f t="shared" si="10"/>
        <v>44.091000000000008</v>
      </c>
      <c r="L386" s="83">
        <f>VLOOKUP(I386,'Tarrif for Outgoing Transport'!$A$40:$G$49,C386-49998,TRUE)</f>
        <v>0.34100000000000003</v>
      </c>
      <c r="M386" s="4">
        <f t="shared" si="11"/>
        <v>55.685300000000005</v>
      </c>
      <c r="N386" s="81">
        <f>VLOOKUP(C386,'Transport Time'!$A$3:$C$7,3,0)</f>
        <v>1</v>
      </c>
      <c r="O386" s="81">
        <f>VLOOKUP(C386,'Transport Time'!$K$3:$M$12,3,0)</f>
        <v>2</v>
      </c>
      <c r="P386" s="81">
        <f>VLOOKUP(C386,'Data for CO2 Calculation'!$A$3:$C$7,3,0)</f>
        <v>768</v>
      </c>
      <c r="Q386" s="83">
        <f>I386*P386*'Data for CO2 Calculation'!$B$17</f>
        <v>6835.0848000000005</v>
      </c>
      <c r="R386" s="2">
        <f>VLOOKUP(C386,'Data for CO2 Calculation'!$K$3:$M$12,3,1)</f>
        <v>841</v>
      </c>
      <c r="S386" s="3">
        <f>R386*I386*'Data for CO2 Calculation'!$B$17</f>
        <v>7484.7738500000005</v>
      </c>
    </row>
    <row r="387" spans="1:19" x14ac:dyDescent="0.2">
      <c r="A387" s="2" t="s">
        <v>403</v>
      </c>
      <c r="B387" s="13">
        <v>39775</v>
      </c>
      <c r="C387" s="2">
        <v>50004</v>
      </c>
      <c r="D387" s="2">
        <v>9</v>
      </c>
      <c r="E387" s="2">
        <v>8</v>
      </c>
      <c r="F387" s="2">
        <v>12</v>
      </c>
      <c r="G387" s="2">
        <v>12</v>
      </c>
      <c r="H387" s="2">
        <v>12</v>
      </c>
      <c r="I387" s="84">
        <f>(D387*'General Data'!$B$4)+(E387*'General Data'!$C$4)+(F387*'General Data'!$D$4)+(G387*'General Data'!$E$4)+(H387*'General Data'!$F$4)</f>
        <v>194.29999999999998</v>
      </c>
      <c r="J387" s="5">
        <f>VLOOKUP(I387,'Tarrif for Outgoing Transport'!$A$6:$G$15,Bremen!C387-49998,1)</f>
        <v>0.27</v>
      </c>
      <c r="K387" s="80">
        <f t="shared" si="10"/>
        <v>52.460999999999999</v>
      </c>
      <c r="L387" s="83">
        <f>VLOOKUP(I387,'Tarrif for Outgoing Transport'!$A$40:$G$49,C387-49998,TRUE)</f>
        <v>0.34100000000000003</v>
      </c>
      <c r="M387" s="4">
        <f t="shared" si="11"/>
        <v>66.256299999999996</v>
      </c>
      <c r="N387" s="81">
        <f>VLOOKUP(C387,'Transport Time'!$A$3:$C$7,3,0)</f>
        <v>1</v>
      </c>
      <c r="O387" s="81">
        <f>VLOOKUP(C387,'Transport Time'!$K$3:$M$12,3,0)</f>
        <v>2</v>
      </c>
      <c r="P387" s="81">
        <f>VLOOKUP(C387,'Data for CO2 Calculation'!$A$3:$C$7,3,0)</f>
        <v>768</v>
      </c>
      <c r="Q387" s="83">
        <f>I387*P387*'Data for CO2 Calculation'!$B$17</f>
        <v>8132.6207999999997</v>
      </c>
      <c r="R387" s="2">
        <f>VLOOKUP(C387,'Data for CO2 Calculation'!$K$3:$M$12,3,1)</f>
        <v>841</v>
      </c>
      <c r="S387" s="3">
        <f>R387*I387*'Data for CO2 Calculation'!$B$17</f>
        <v>8905.6433499999985</v>
      </c>
    </row>
    <row r="388" spans="1:19" x14ac:dyDescent="0.2">
      <c r="A388" s="2" t="s">
        <v>404</v>
      </c>
      <c r="B388" s="13">
        <v>39778</v>
      </c>
      <c r="C388" s="2">
        <v>50004</v>
      </c>
      <c r="D388" s="2">
        <v>9</v>
      </c>
      <c r="E388" s="2">
        <v>8</v>
      </c>
      <c r="F388" s="2">
        <v>12</v>
      </c>
      <c r="G388" s="2">
        <v>14</v>
      </c>
      <c r="H388" s="2">
        <v>9</v>
      </c>
      <c r="I388" s="84">
        <f>(D388*'General Data'!$B$4)+(E388*'General Data'!$C$4)+(F388*'General Data'!$D$4)+(G388*'General Data'!$E$4)+(H388*'General Data'!$F$4)</f>
        <v>186.9</v>
      </c>
      <c r="J388" s="5">
        <f>VLOOKUP(I388,'Tarrif for Outgoing Transport'!$A$6:$G$15,Bremen!C388-49998,1)</f>
        <v>0.27</v>
      </c>
      <c r="K388" s="80">
        <f t="shared" si="10"/>
        <v>50.463000000000008</v>
      </c>
      <c r="L388" s="83">
        <f>VLOOKUP(I388,'Tarrif for Outgoing Transport'!$A$40:$G$49,C388-49998,TRUE)</f>
        <v>0.34100000000000003</v>
      </c>
      <c r="M388" s="4">
        <f t="shared" si="11"/>
        <v>63.732900000000008</v>
      </c>
      <c r="N388" s="81">
        <f>VLOOKUP(C388,'Transport Time'!$A$3:$C$7,3,0)</f>
        <v>1</v>
      </c>
      <c r="O388" s="81">
        <f>VLOOKUP(C388,'Transport Time'!$K$3:$M$12,3,0)</f>
        <v>2</v>
      </c>
      <c r="P388" s="81">
        <f>VLOOKUP(C388,'Data for CO2 Calculation'!$A$3:$C$7,3,0)</f>
        <v>768</v>
      </c>
      <c r="Q388" s="83">
        <f>I388*P388*'Data for CO2 Calculation'!$B$17</f>
        <v>7822.8864000000003</v>
      </c>
      <c r="R388" s="2">
        <f>VLOOKUP(C388,'Data for CO2 Calculation'!$K$3:$M$12,3,1)</f>
        <v>841</v>
      </c>
      <c r="S388" s="3">
        <f>R388*I388*'Data for CO2 Calculation'!$B$17</f>
        <v>8566.4680499999995</v>
      </c>
    </row>
    <row r="389" spans="1:19" x14ac:dyDescent="0.2">
      <c r="A389" s="2" t="s">
        <v>405</v>
      </c>
      <c r="B389" s="13">
        <v>39780</v>
      </c>
      <c r="C389" s="2">
        <v>50004</v>
      </c>
      <c r="D389" s="2">
        <v>9</v>
      </c>
      <c r="E389" s="2">
        <v>8</v>
      </c>
      <c r="F389" s="2">
        <v>12</v>
      </c>
      <c r="G389" s="2">
        <v>18</v>
      </c>
      <c r="H389" s="2">
        <v>9</v>
      </c>
      <c r="I389" s="84">
        <f>(D389*'General Data'!$B$4)+(E389*'General Data'!$C$4)+(F389*'General Data'!$D$4)+(G389*'General Data'!$E$4)+(H389*'General Data'!$F$4)</f>
        <v>199.7</v>
      </c>
      <c r="J389" s="5">
        <f>VLOOKUP(I389,'Tarrif for Outgoing Transport'!$A$6:$G$15,Bremen!C389-49998,1)</f>
        <v>0.27</v>
      </c>
      <c r="K389" s="80">
        <f t="shared" ref="K389:K452" si="12">IF(I389&gt;100,J389*I389,J389)</f>
        <v>53.918999999999997</v>
      </c>
      <c r="L389" s="83">
        <f>VLOOKUP(I389,'Tarrif for Outgoing Transport'!$A$40:$G$49,C389-49998,TRUE)</f>
        <v>0.34100000000000003</v>
      </c>
      <c r="M389" s="4">
        <f t="shared" ref="M389:M452" si="13">IF(I389&gt;100,I389*L389,L389)</f>
        <v>68.097700000000003</v>
      </c>
      <c r="N389" s="81">
        <f>VLOOKUP(C389,'Transport Time'!$A$3:$C$7,3,0)</f>
        <v>1</v>
      </c>
      <c r="O389" s="81">
        <f>VLOOKUP(C389,'Transport Time'!$K$3:$M$12,3,0)</f>
        <v>2</v>
      </c>
      <c r="P389" s="81">
        <f>VLOOKUP(C389,'Data for CO2 Calculation'!$A$3:$C$7,3,0)</f>
        <v>768</v>
      </c>
      <c r="Q389" s="83">
        <f>I389*P389*'Data for CO2 Calculation'!$B$17</f>
        <v>8358.6431999999986</v>
      </c>
      <c r="R389" s="2">
        <f>VLOOKUP(C389,'Data for CO2 Calculation'!$K$3:$M$12,3,1)</f>
        <v>841</v>
      </c>
      <c r="S389" s="3">
        <f>R389*I389*'Data for CO2 Calculation'!$B$17</f>
        <v>9153.1496499999994</v>
      </c>
    </row>
    <row r="390" spans="1:19" x14ac:dyDescent="0.2">
      <c r="A390" s="2" t="s">
        <v>406</v>
      </c>
      <c r="B390" s="13">
        <v>39782</v>
      </c>
      <c r="C390" s="2">
        <v>50004</v>
      </c>
      <c r="D390" s="2">
        <v>9</v>
      </c>
      <c r="E390" s="2">
        <v>0</v>
      </c>
      <c r="F390" s="2">
        <v>12</v>
      </c>
      <c r="G390" s="2">
        <v>11</v>
      </c>
      <c r="H390" s="2">
        <v>3</v>
      </c>
      <c r="I390" s="84">
        <f>(D390*'General Data'!$B$4)+(E390*'General Data'!$C$4)+(F390*'General Data'!$D$4)+(G390*'General Data'!$E$4)+(H390*'General Data'!$F$4)</f>
        <v>115.3</v>
      </c>
      <c r="J390" s="5">
        <f>VLOOKUP(I390,'Tarrif for Outgoing Transport'!$A$6:$G$15,Bremen!C390-49998,1)</f>
        <v>0.27</v>
      </c>
      <c r="K390" s="80">
        <f t="shared" si="12"/>
        <v>31.131</v>
      </c>
      <c r="L390" s="83">
        <f>VLOOKUP(I390,'Tarrif for Outgoing Transport'!$A$40:$G$49,C390-49998,TRUE)</f>
        <v>0.34100000000000003</v>
      </c>
      <c r="M390" s="4">
        <f t="shared" si="13"/>
        <v>39.317300000000003</v>
      </c>
      <c r="N390" s="81">
        <f>VLOOKUP(C390,'Transport Time'!$A$3:$C$7,3,0)</f>
        <v>1</v>
      </c>
      <c r="O390" s="81">
        <f>VLOOKUP(C390,'Transport Time'!$K$3:$M$12,3,0)</f>
        <v>2</v>
      </c>
      <c r="P390" s="81">
        <f>VLOOKUP(C390,'Data for CO2 Calculation'!$A$3:$C$7,3,0)</f>
        <v>768</v>
      </c>
      <c r="Q390" s="83">
        <f>I390*P390*'Data for CO2 Calculation'!$B$17</f>
        <v>4825.9967999999999</v>
      </c>
      <c r="R390" s="2">
        <f>VLOOKUP(C390,'Data for CO2 Calculation'!$K$3:$M$12,3,1)</f>
        <v>841</v>
      </c>
      <c r="S390" s="3">
        <f>R390*I390*'Data for CO2 Calculation'!$B$17</f>
        <v>5284.71785</v>
      </c>
    </row>
    <row r="391" spans="1:19" x14ac:dyDescent="0.2">
      <c r="A391" s="2" t="s">
        <v>407</v>
      </c>
      <c r="B391" s="13">
        <v>39788</v>
      </c>
      <c r="C391" s="2">
        <v>50004</v>
      </c>
      <c r="D391" s="2">
        <v>0</v>
      </c>
      <c r="E391" s="2">
        <v>11</v>
      </c>
      <c r="F391" s="2">
        <v>9</v>
      </c>
      <c r="G391" s="2">
        <v>11</v>
      </c>
      <c r="H391" s="2">
        <v>11</v>
      </c>
      <c r="I391" s="84">
        <f>(D391*'General Data'!$B$4)+(E391*'General Data'!$C$4)+(F391*'General Data'!$D$4)+(G391*'General Data'!$E$4)+(H391*'General Data'!$F$4)</f>
        <v>167.3</v>
      </c>
      <c r="J391" s="5">
        <f>VLOOKUP(I391,'Tarrif for Outgoing Transport'!$A$6:$G$15,Bremen!C391-49998,1)</f>
        <v>0.27</v>
      </c>
      <c r="K391" s="80">
        <f t="shared" si="12"/>
        <v>45.171000000000006</v>
      </c>
      <c r="L391" s="83">
        <f>VLOOKUP(I391,'Tarrif for Outgoing Transport'!$A$40:$G$49,C391-49998,TRUE)</f>
        <v>0.34100000000000003</v>
      </c>
      <c r="M391" s="4">
        <f t="shared" si="13"/>
        <v>57.049300000000009</v>
      </c>
      <c r="N391" s="81">
        <f>VLOOKUP(C391,'Transport Time'!$A$3:$C$7,3,0)</f>
        <v>1</v>
      </c>
      <c r="O391" s="81">
        <f>VLOOKUP(C391,'Transport Time'!$K$3:$M$12,3,0)</f>
        <v>2</v>
      </c>
      <c r="P391" s="81">
        <f>VLOOKUP(C391,'Data for CO2 Calculation'!$A$3:$C$7,3,0)</f>
        <v>768</v>
      </c>
      <c r="Q391" s="83">
        <f>I391*P391*'Data for CO2 Calculation'!$B$17</f>
        <v>7002.5088000000005</v>
      </c>
      <c r="R391" s="2">
        <f>VLOOKUP(C391,'Data for CO2 Calculation'!$K$3:$M$12,3,1)</f>
        <v>841</v>
      </c>
      <c r="S391" s="3">
        <f>R391*I391*'Data for CO2 Calculation'!$B$17</f>
        <v>7668.1118500000011</v>
      </c>
    </row>
    <row r="392" spans="1:19" x14ac:dyDescent="0.2">
      <c r="A392" s="2" t="s">
        <v>408</v>
      </c>
      <c r="B392" s="13">
        <v>39789</v>
      </c>
      <c r="C392" s="2">
        <v>50004</v>
      </c>
      <c r="D392" s="2">
        <v>19</v>
      </c>
      <c r="E392" s="2">
        <v>11</v>
      </c>
      <c r="F392" s="2">
        <v>9</v>
      </c>
      <c r="G392" s="2">
        <v>11</v>
      </c>
      <c r="H392" s="2">
        <v>9</v>
      </c>
      <c r="I392" s="84">
        <f>(D392*'General Data'!$B$4)+(E392*'General Data'!$C$4)+(F392*'General Data'!$D$4)+(G392*'General Data'!$E$4)+(H392*'General Data'!$F$4)</f>
        <v>201.79999999999998</v>
      </c>
      <c r="J392" s="5">
        <f>VLOOKUP(I392,'Tarrif for Outgoing Transport'!$A$6:$G$15,Bremen!C392-49998,1)</f>
        <v>0.27</v>
      </c>
      <c r="K392" s="80">
        <f t="shared" si="12"/>
        <v>54.485999999999997</v>
      </c>
      <c r="L392" s="83">
        <f>VLOOKUP(I392,'Tarrif for Outgoing Transport'!$A$40:$G$49,C392-49998,TRUE)</f>
        <v>0.34100000000000003</v>
      </c>
      <c r="M392" s="4">
        <f t="shared" si="13"/>
        <v>68.813800000000001</v>
      </c>
      <c r="N392" s="81">
        <f>VLOOKUP(C392,'Transport Time'!$A$3:$C$7,3,0)</f>
        <v>1</v>
      </c>
      <c r="O392" s="81">
        <f>VLOOKUP(C392,'Transport Time'!$K$3:$M$12,3,0)</f>
        <v>2</v>
      </c>
      <c r="P392" s="81">
        <f>VLOOKUP(C392,'Data for CO2 Calculation'!$A$3:$C$7,3,0)</f>
        <v>768</v>
      </c>
      <c r="Q392" s="83">
        <f>I392*P392*'Data for CO2 Calculation'!$B$17</f>
        <v>8446.5407999999989</v>
      </c>
      <c r="R392" s="2">
        <f>VLOOKUP(C392,'Data for CO2 Calculation'!$K$3:$M$12,3,1)</f>
        <v>841</v>
      </c>
      <c r="S392" s="3">
        <f>R392*I392*'Data for CO2 Calculation'!$B$17</f>
        <v>9249.4020999999993</v>
      </c>
    </row>
    <row r="393" spans="1:19" x14ac:dyDescent="0.2">
      <c r="A393" s="2" t="s">
        <v>409</v>
      </c>
      <c r="B393" s="13">
        <v>39794</v>
      </c>
      <c r="C393" s="2">
        <v>50004</v>
      </c>
      <c r="D393" s="2">
        <v>12</v>
      </c>
      <c r="E393" s="2">
        <v>11</v>
      </c>
      <c r="F393" s="2">
        <v>0</v>
      </c>
      <c r="G393" s="2">
        <v>11</v>
      </c>
      <c r="H393" s="2">
        <v>9</v>
      </c>
      <c r="I393" s="84">
        <f>(D393*'General Data'!$B$4)+(E393*'General Data'!$C$4)+(F393*'General Data'!$D$4)+(G393*'General Data'!$E$4)+(H393*'General Data'!$F$4)</f>
        <v>151.5</v>
      </c>
      <c r="J393" s="5">
        <f>VLOOKUP(I393,'Tarrif for Outgoing Transport'!$A$6:$G$15,Bremen!C393-49998,1)</f>
        <v>0.27</v>
      </c>
      <c r="K393" s="80">
        <f t="shared" si="12"/>
        <v>40.905000000000001</v>
      </c>
      <c r="L393" s="83">
        <f>VLOOKUP(I393,'Tarrif for Outgoing Transport'!$A$40:$G$49,C393-49998,TRUE)</f>
        <v>0.34100000000000003</v>
      </c>
      <c r="M393" s="4">
        <f t="shared" si="13"/>
        <v>51.661500000000004</v>
      </c>
      <c r="N393" s="81">
        <f>VLOOKUP(C393,'Transport Time'!$A$3:$C$7,3,0)</f>
        <v>1</v>
      </c>
      <c r="O393" s="81">
        <f>VLOOKUP(C393,'Transport Time'!$K$3:$M$12,3,0)</f>
        <v>2</v>
      </c>
      <c r="P393" s="81">
        <f>VLOOKUP(C393,'Data for CO2 Calculation'!$A$3:$C$7,3,0)</f>
        <v>768</v>
      </c>
      <c r="Q393" s="83">
        <f>I393*P393*'Data for CO2 Calculation'!$B$17</f>
        <v>6341.1840000000002</v>
      </c>
      <c r="R393" s="2">
        <f>VLOOKUP(C393,'Data for CO2 Calculation'!$K$3:$M$12,3,1)</f>
        <v>841</v>
      </c>
      <c r="S393" s="3">
        <f>R393*I393*'Data for CO2 Calculation'!$B$17</f>
        <v>6943.9267499999996</v>
      </c>
    </row>
    <row r="394" spans="1:19" x14ac:dyDescent="0.2">
      <c r="A394" s="2" t="s">
        <v>410</v>
      </c>
      <c r="B394" s="13">
        <v>39796</v>
      </c>
      <c r="C394" s="2">
        <v>50004</v>
      </c>
      <c r="D394" s="2">
        <v>12</v>
      </c>
      <c r="E394" s="2">
        <v>11</v>
      </c>
      <c r="F394" s="2">
        <v>9</v>
      </c>
      <c r="G394" s="2">
        <v>11</v>
      </c>
      <c r="H394" s="2">
        <v>9</v>
      </c>
      <c r="I394" s="84">
        <f>(D394*'General Data'!$B$4)+(E394*'General Data'!$C$4)+(F394*'General Data'!$D$4)+(G394*'General Data'!$E$4)+(H394*'General Data'!$F$4)</f>
        <v>185.70000000000002</v>
      </c>
      <c r="J394" s="5">
        <f>VLOOKUP(I394,'Tarrif for Outgoing Transport'!$A$6:$G$15,Bremen!C394-49998,1)</f>
        <v>0.27</v>
      </c>
      <c r="K394" s="80">
        <f t="shared" si="12"/>
        <v>50.13900000000001</v>
      </c>
      <c r="L394" s="83">
        <f>VLOOKUP(I394,'Tarrif for Outgoing Transport'!$A$40:$G$49,C394-49998,TRUE)</f>
        <v>0.34100000000000003</v>
      </c>
      <c r="M394" s="4">
        <f t="shared" si="13"/>
        <v>63.323700000000009</v>
      </c>
      <c r="N394" s="81">
        <f>VLOOKUP(C394,'Transport Time'!$A$3:$C$7,3,0)</f>
        <v>1</v>
      </c>
      <c r="O394" s="81">
        <f>VLOOKUP(C394,'Transport Time'!$K$3:$M$12,3,0)</f>
        <v>2</v>
      </c>
      <c r="P394" s="81">
        <f>VLOOKUP(C394,'Data for CO2 Calculation'!$A$3:$C$7,3,0)</f>
        <v>768</v>
      </c>
      <c r="Q394" s="83">
        <f>I394*P394*'Data for CO2 Calculation'!$B$17</f>
        <v>7772.6592000000001</v>
      </c>
      <c r="R394" s="2">
        <f>VLOOKUP(C394,'Data for CO2 Calculation'!$K$3:$M$12,3,1)</f>
        <v>841</v>
      </c>
      <c r="S394" s="3">
        <f>R394*I394*'Data for CO2 Calculation'!$B$17</f>
        <v>8511.4666500000003</v>
      </c>
    </row>
    <row r="395" spans="1:19" x14ac:dyDescent="0.2">
      <c r="A395" s="2" t="s">
        <v>411</v>
      </c>
      <c r="B395" s="13">
        <v>39799</v>
      </c>
      <c r="C395" s="2">
        <v>50004</v>
      </c>
      <c r="D395" s="2">
        <v>8</v>
      </c>
      <c r="E395" s="2">
        <v>10</v>
      </c>
      <c r="F395" s="2">
        <v>15</v>
      </c>
      <c r="G395" s="2">
        <v>11</v>
      </c>
      <c r="H395" s="2">
        <v>9</v>
      </c>
      <c r="I395" s="84">
        <f>(D395*'General Data'!$B$4)+(E395*'General Data'!$C$4)+(F395*'General Data'!$D$4)+(G395*'General Data'!$E$4)+(H395*'General Data'!$F$4)</f>
        <v>195.00000000000003</v>
      </c>
      <c r="J395" s="5">
        <f>VLOOKUP(I395,'Tarrif for Outgoing Transport'!$A$6:$G$15,Bremen!C395-49998,1)</f>
        <v>0.27</v>
      </c>
      <c r="K395" s="80">
        <f t="shared" si="12"/>
        <v>52.650000000000013</v>
      </c>
      <c r="L395" s="83">
        <f>VLOOKUP(I395,'Tarrif for Outgoing Transport'!$A$40:$G$49,C395-49998,TRUE)</f>
        <v>0.34100000000000003</v>
      </c>
      <c r="M395" s="4">
        <f t="shared" si="13"/>
        <v>66.495000000000019</v>
      </c>
      <c r="N395" s="81">
        <f>VLOOKUP(C395,'Transport Time'!$A$3:$C$7,3,0)</f>
        <v>1</v>
      </c>
      <c r="O395" s="81">
        <f>VLOOKUP(C395,'Transport Time'!$K$3:$M$12,3,0)</f>
        <v>2</v>
      </c>
      <c r="P395" s="81">
        <f>VLOOKUP(C395,'Data for CO2 Calculation'!$A$3:$C$7,3,0)</f>
        <v>768</v>
      </c>
      <c r="Q395" s="83">
        <f>I395*P395*'Data for CO2 Calculation'!$B$17</f>
        <v>8161.9200000000019</v>
      </c>
      <c r="R395" s="2">
        <f>VLOOKUP(C395,'Data for CO2 Calculation'!$K$3:$M$12,3,1)</f>
        <v>841</v>
      </c>
      <c r="S395" s="3">
        <f>R395*I395*'Data for CO2 Calculation'!$B$17</f>
        <v>8937.7275000000009</v>
      </c>
    </row>
    <row r="396" spans="1:19" x14ac:dyDescent="0.2">
      <c r="A396" s="2" t="s">
        <v>412</v>
      </c>
      <c r="B396" s="13">
        <v>39801</v>
      </c>
      <c r="C396" s="2">
        <v>50004</v>
      </c>
      <c r="D396" s="2">
        <v>8</v>
      </c>
      <c r="E396" s="2">
        <v>10</v>
      </c>
      <c r="F396" s="2">
        <v>15</v>
      </c>
      <c r="G396" s="2">
        <v>11</v>
      </c>
      <c r="H396" s="2">
        <v>22</v>
      </c>
      <c r="I396" s="84">
        <f>(D396*'General Data'!$B$4)+(E396*'General Data'!$C$4)+(F396*'General Data'!$D$4)+(G396*'General Data'!$E$4)+(H396*'General Data'!$F$4)</f>
        <v>254.8</v>
      </c>
      <c r="J396" s="5">
        <f>VLOOKUP(I396,'Tarrif for Outgoing Transport'!$A$6:$G$15,Bremen!C396-49998,1)</f>
        <v>0.27</v>
      </c>
      <c r="K396" s="80">
        <f t="shared" si="12"/>
        <v>68.796000000000006</v>
      </c>
      <c r="L396" s="83">
        <f>VLOOKUP(I396,'Tarrif for Outgoing Transport'!$A$40:$G$49,C396-49998,TRUE)</f>
        <v>0.34100000000000003</v>
      </c>
      <c r="M396" s="4">
        <f t="shared" si="13"/>
        <v>86.886800000000008</v>
      </c>
      <c r="N396" s="81">
        <f>VLOOKUP(C396,'Transport Time'!$A$3:$C$7,3,0)</f>
        <v>1</v>
      </c>
      <c r="O396" s="81">
        <f>VLOOKUP(C396,'Transport Time'!$K$3:$M$12,3,0)</f>
        <v>2</v>
      </c>
      <c r="P396" s="81">
        <f>VLOOKUP(C396,'Data for CO2 Calculation'!$A$3:$C$7,3,0)</f>
        <v>768</v>
      </c>
      <c r="Q396" s="83">
        <f>I396*P396*'Data for CO2 Calculation'!$B$17</f>
        <v>10664.908800000001</v>
      </c>
      <c r="R396" s="2">
        <f>VLOOKUP(C396,'Data for CO2 Calculation'!$K$3:$M$12,3,1)</f>
        <v>841</v>
      </c>
      <c r="S396" s="3">
        <f>R396*I396*'Data for CO2 Calculation'!$B$17</f>
        <v>11678.6306</v>
      </c>
    </row>
    <row r="397" spans="1:19" x14ac:dyDescent="0.2">
      <c r="A397" s="2" t="s">
        <v>413</v>
      </c>
      <c r="B397" s="13">
        <v>39802</v>
      </c>
      <c r="C397" s="2">
        <v>50004</v>
      </c>
      <c r="D397" s="2">
        <v>8</v>
      </c>
      <c r="E397" s="2">
        <v>10</v>
      </c>
      <c r="F397" s="2">
        <v>15</v>
      </c>
      <c r="G397" s="2">
        <v>11</v>
      </c>
      <c r="H397" s="2">
        <v>4</v>
      </c>
      <c r="I397" s="84">
        <f>(D397*'General Data'!$B$4)+(E397*'General Data'!$C$4)+(F397*'General Data'!$D$4)+(G397*'General Data'!$E$4)+(H397*'General Data'!$F$4)</f>
        <v>172.00000000000003</v>
      </c>
      <c r="J397" s="5">
        <f>VLOOKUP(I397,'Tarrif for Outgoing Transport'!$A$6:$G$15,Bremen!C397-49998,1)</f>
        <v>0.27</v>
      </c>
      <c r="K397" s="80">
        <f t="shared" si="12"/>
        <v>46.440000000000012</v>
      </c>
      <c r="L397" s="83">
        <f>VLOOKUP(I397,'Tarrif for Outgoing Transport'!$A$40:$G$49,C397-49998,TRUE)</f>
        <v>0.34100000000000003</v>
      </c>
      <c r="M397" s="4">
        <f t="shared" si="13"/>
        <v>58.652000000000015</v>
      </c>
      <c r="N397" s="81">
        <f>VLOOKUP(C397,'Transport Time'!$A$3:$C$7,3,0)</f>
        <v>1</v>
      </c>
      <c r="O397" s="81">
        <f>VLOOKUP(C397,'Transport Time'!$K$3:$M$12,3,0)</f>
        <v>2</v>
      </c>
      <c r="P397" s="81">
        <f>VLOOKUP(C397,'Data for CO2 Calculation'!$A$3:$C$7,3,0)</f>
        <v>768</v>
      </c>
      <c r="Q397" s="83">
        <f>I397*P397*'Data for CO2 Calculation'!$B$17</f>
        <v>7199.2320000000018</v>
      </c>
      <c r="R397" s="2">
        <f>VLOOKUP(C397,'Data for CO2 Calculation'!$K$3:$M$12,3,1)</f>
        <v>841</v>
      </c>
      <c r="S397" s="3">
        <f>R397*I397*'Data for CO2 Calculation'!$B$17</f>
        <v>7883.5340000000015</v>
      </c>
    </row>
    <row r="398" spans="1:19" x14ac:dyDescent="0.2">
      <c r="A398" s="2" t="s">
        <v>414</v>
      </c>
      <c r="B398" s="13">
        <v>39804</v>
      </c>
      <c r="C398" s="2">
        <v>50004</v>
      </c>
      <c r="D398" s="2">
        <v>8</v>
      </c>
      <c r="E398" s="2">
        <v>10</v>
      </c>
      <c r="F398" s="2">
        <v>15</v>
      </c>
      <c r="G398" s="2">
        <v>11</v>
      </c>
      <c r="H398" s="2">
        <v>9</v>
      </c>
      <c r="I398" s="84">
        <f>(D398*'General Data'!$B$4)+(E398*'General Data'!$C$4)+(F398*'General Data'!$D$4)+(G398*'General Data'!$E$4)+(H398*'General Data'!$F$4)</f>
        <v>195.00000000000003</v>
      </c>
      <c r="J398" s="5">
        <f>VLOOKUP(I398,'Tarrif for Outgoing Transport'!$A$6:$G$15,Bremen!C398-49998,1)</f>
        <v>0.27</v>
      </c>
      <c r="K398" s="80">
        <f t="shared" si="12"/>
        <v>52.650000000000013</v>
      </c>
      <c r="L398" s="83">
        <f>VLOOKUP(I398,'Tarrif for Outgoing Transport'!$A$40:$G$49,C398-49998,TRUE)</f>
        <v>0.34100000000000003</v>
      </c>
      <c r="M398" s="4">
        <f t="shared" si="13"/>
        <v>66.495000000000019</v>
      </c>
      <c r="N398" s="81">
        <f>VLOOKUP(C398,'Transport Time'!$A$3:$C$7,3,0)</f>
        <v>1</v>
      </c>
      <c r="O398" s="81">
        <f>VLOOKUP(C398,'Transport Time'!$K$3:$M$12,3,0)</f>
        <v>2</v>
      </c>
      <c r="P398" s="81">
        <f>VLOOKUP(C398,'Data for CO2 Calculation'!$A$3:$C$7,3,0)</f>
        <v>768</v>
      </c>
      <c r="Q398" s="83">
        <f>I398*P398*'Data for CO2 Calculation'!$B$17</f>
        <v>8161.9200000000019</v>
      </c>
      <c r="R398" s="2">
        <f>VLOOKUP(C398,'Data for CO2 Calculation'!$K$3:$M$12,3,1)</f>
        <v>841</v>
      </c>
      <c r="S398" s="3">
        <f>R398*I398*'Data for CO2 Calculation'!$B$17</f>
        <v>8937.7275000000009</v>
      </c>
    </row>
    <row r="399" spans="1:19" x14ac:dyDescent="0.2">
      <c r="A399" s="2" t="s">
        <v>415</v>
      </c>
      <c r="B399" s="13">
        <v>39812</v>
      </c>
      <c r="C399" s="2">
        <v>50004</v>
      </c>
      <c r="D399" s="2">
        <v>8</v>
      </c>
      <c r="E399" s="2">
        <v>10</v>
      </c>
      <c r="F399" s="2">
        <v>15</v>
      </c>
      <c r="G399" s="2">
        <v>11</v>
      </c>
      <c r="H399" s="2">
        <v>9</v>
      </c>
      <c r="I399" s="84">
        <f>(D399*'General Data'!$B$4)+(E399*'General Data'!$C$4)+(F399*'General Data'!$D$4)+(G399*'General Data'!$E$4)+(H399*'General Data'!$F$4)</f>
        <v>195.00000000000003</v>
      </c>
      <c r="J399" s="5">
        <f>VLOOKUP(I399,'Tarrif for Outgoing Transport'!$A$6:$G$15,Bremen!C399-49998,1)</f>
        <v>0.27</v>
      </c>
      <c r="K399" s="80">
        <f t="shared" si="12"/>
        <v>52.650000000000013</v>
      </c>
      <c r="L399" s="83">
        <f>VLOOKUP(I399,'Tarrif for Outgoing Transport'!$A$40:$G$49,C399-49998,TRUE)</f>
        <v>0.34100000000000003</v>
      </c>
      <c r="M399" s="4">
        <f t="shared" si="13"/>
        <v>66.495000000000019</v>
      </c>
      <c r="N399" s="81">
        <f>VLOOKUP(C399,'Transport Time'!$A$3:$C$7,3,0)</f>
        <v>1</v>
      </c>
      <c r="O399" s="81">
        <f>VLOOKUP(C399,'Transport Time'!$K$3:$M$12,3,0)</f>
        <v>2</v>
      </c>
      <c r="P399" s="81">
        <f>VLOOKUP(C399,'Data for CO2 Calculation'!$A$3:$C$7,3,0)</f>
        <v>768</v>
      </c>
      <c r="Q399" s="83">
        <f>I399*P399*'Data for CO2 Calculation'!$B$17</f>
        <v>8161.9200000000019</v>
      </c>
      <c r="R399" s="2">
        <f>VLOOKUP(C399,'Data for CO2 Calculation'!$K$3:$M$12,3,1)</f>
        <v>841</v>
      </c>
      <c r="S399" s="3">
        <f>R399*I399*'Data for CO2 Calculation'!$B$17</f>
        <v>8937.7275000000009</v>
      </c>
    </row>
    <row r="400" spans="1:19" x14ac:dyDescent="0.2">
      <c r="A400" s="2" t="s">
        <v>416</v>
      </c>
      <c r="B400" s="13">
        <v>39464</v>
      </c>
      <c r="C400" s="2">
        <v>50005</v>
      </c>
      <c r="D400" s="2">
        <v>8</v>
      </c>
      <c r="E400" s="2">
        <v>10</v>
      </c>
      <c r="F400" s="2">
        <v>15</v>
      </c>
      <c r="G400" s="2">
        <v>14</v>
      </c>
      <c r="H400" s="2">
        <v>4</v>
      </c>
      <c r="I400" s="84">
        <f>(D400*'General Data'!$B$4)+(E400*'General Data'!$C$4)+(F400*'General Data'!$D$4)+(G400*'General Data'!$E$4)+(H400*'General Data'!$F$4)</f>
        <v>181.60000000000002</v>
      </c>
      <c r="J400" s="5">
        <f>VLOOKUP(I400,'Tarrif for Outgoing Transport'!$A$6:$G$15,Bremen!C400-49998,1)</f>
        <v>0.33</v>
      </c>
      <c r="K400" s="80">
        <f t="shared" si="12"/>
        <v>59.928000000000011</v>
      </c>
      <c r="L400" s="83">
        <f>VLOOKUP(I400,'Tarrif for Outgoing Transport'!$A$40:$G$49,C400-49998,TRUE)</f>
        <v>0.20399999999999999</v>
      </c>
      <c r="M400" s="4">
        <f t="shared" si="13"/>
        <v>37.046400000000006</v>
      </c>
      <c r="N400" s="81">
        <f>VLOOKUP(C400,'Transport Time'!$A$3:$C$7,3,0)</f>
        <v>2</v>
      </c>
      <c r="O400" s="81">
        <f>VLOOKUP(C400,'Transport Time'!$K$3:$M$12,3,0)</f>
        <v>1</v>
      </c>
      <c r="P400" s="81">
        <f>VLOOKUP(C400,'Data for CO2 Calculation'!$A$3:$C$7,3,0)</f>
        <v>787</v>
      </c>
      <c r="Q400" s="83">
        <f>I400*P400*'Data for CO2 Calculation'!$B$17</f>
        <v>7789.0964000000004</v>
      </c>
      <c r="R400" s="2">
        <f>VLOOKUP(C400,'Data for CO2 Calculation'!$K$3:$M$12,3,1)</f>
        <v>40</v>
      </c>
      <c r="S400" s="3">
        <f>R400*I400*'Data for CO2 Calculation'!$B$17</f>
        <v>395.88800000000003</v>
      </c>
    </row>
    <row r="401" spans="1:19" x14ac:dyDescent="0.2">
      <c r="A401" s="2" t="s">
        <v>417</v>
      </c>
      <c r="B401" s="13">
        <v>39467</v>
      </c>
      <c r="C401" s="2">
        <v>50005</v>
      </c>
      <c r="D401" s="2">
        <v>18</v>
      </c>
      <c r="E401" s="2">
        <v>12</v>
      </c>
      <c r="F401" s="2">
        <v>15</v>
      </c>
      <c r="G401" s="2">
        <v>16</v>
      </c>
      <c r="H401" s="2">
        <v>19</v>
      </c>
      <c r="I401" s="84">
        <f>(D401*'General Data'!$B$4)+(E401*'General Data'!$C$4)+(F401*'General Data'!$D$4)+(G401*'General Data'!$E$4)+(H401*'General Data'!$F$4)</f>
        <v>288.59999999999997</v>
      </c>
      <c r="J401" s="5">
        <f>VLOOKUP(I401,'Tarrif for Outgoing Transport'!$A$6:$G$15,Bremen!C401-49998,1)</f>
        <v>0.33</v>
      </c>
      <c r="K401" s="80">
        <f t="shared" si="12"/>
        <v>95.238</v>
      </c>
      <c r="L401" s="83">
        <f>VLOOKUP(I401,'Tarrif for Outgoing Transport'!$A$40:$G$49,C401-49998,TRUE)</f>
        <v>0.20399999999999999</v>
      </c>
      <c r="M401" s="4">
        <f t="shared" si="13"/>
        <v>58.874399999999987</v>
      </c>
      <c r="N401" s="81">
        <f>VLOOKUP(C401,'Transport Time'!$A$3:$C$7,3,0)</f>
        <v>2</v>
      </c>
      <c r="O401" s="81">
        <f>VLOOKUP(C401,'Transport Time'!$K$3:$M$12,3,0)</f>
        <v>1</v>
      </c>
      <c r="P401" s="81">
        <f>VLOOKUP(C401,'Data for CO2 Calculation'!$A$3:$C$7,3,0)</f>
        <v>787</v>
      </c>
      <c r="Q401" s="83">
        <f>I401*P401*'Data for CO2 Calculation'!$B$17</f>
        <v>12378.4869</v>
      </c>
      <c r="R401" s="2">
        <f>VLOOKUP(C401,'Data for CO2 Calculation'!$K$3:$M$12,3,1)</f>
        <v>40</v>
      </c>
      <c r="S401" s="3">
        <f>R401*I401*'Data for CO2 Calculation'!$B$17</f>
        <v>629.14799999999991</v>
      </c>
    </row>
    <row r="402" spans="1:19" x14ac:dyDescent="0.2">
      <c r="A402" s="2" t="s">
        <v>418</v>
      </c>
      <c r="B402" s="13">
        <v>39474</v>
      </c>
      <c r="C402" s="2">
        <v>50005</v>
      </c>
      <c r="D402" s="2">
        <v>3</v>
      </c>
      <c r="E402" s="2">
        <v>8</v>
      </c>
      <c r="F402" s="2">
        <v>8</v>
      </c>
      <c r="G402" s="2">
        <v>12</v>
      </c>
      <c r="H402" s="2">
        <v>19</v>
      </c>
      <c r="I402" s="84">
        <f>(D402*'General Data'!$B$4)+(E402*'General Data'!$C$4)+(F402*'General Data'!$D$4)+(G402*'General Data'!$E$4)+(H402*'General Data'!$F$4)</f>
        <v>197.5</v>
      </c>
      <c r="J402" s="5">
        <f>VLOOKUP(I402,'Tarrif for Outgoing Transport'!$A$6:$G$15,Bremen!C402-49998,1)</f>
        <v>0.33</v>
      </c>
      <c r="K402" s="80">
        <f t="shared" si="12"/>
        <v>65.174999999999997</v>
      </c>
      <c r="L402" s="83">
        <f>VLOOKUP(I402,'Tarrif for Outgoing Transport'!$A$40:$G$49,C402-49998,TRUE)</f>
        <v>0.20399999999999999</v>
      </c>
      <c r="M402" s="4">
        <f t="shared" si="13"/>
        <v>40.29</v>
      </c>
      <c r="N402" s="81">
        <f>VLOOKUP(C402,'Transport Time'!$A$3:$C$7,3,0)</f>
        <v>2</v>
      </c>
      <c r="O402" s="81">
        <f>VLOOKUP(C402,'Transport Time'!$K$3:$M$12,3,0)</f>
        <v>1</v>
      </c>
      <c r="P402" s="81">
        <f>VLOOKUP(C402,'Data for CO2 Calculation'!$A$3:$C$7,3,0)</f>
        <v>787</v>
      </c>
      <c r="Q402" s="83">
        <f>I402*P402*'Data for CO2 Calculation'!$B$17</f>
        <v>8471.0712500000009</v>
      </c>
      <c r="R402" s="2">
        <f>VLOOKUP(C402,'Data for CO2 Calculation'!$K$3:$M$12,3,1)</f>
        <v>40</v>
      </c>
      <c r="S402" s="3">
        <f>R402*I402*'Data for CO2 Calculation'!$B$17</f>
        <v>430.55</v>
      </c>
    </row>
    <row r="403" spans="1:19" x14ac:dyDescent="0.2">
      <c r="A403" s="2" t="s">
        <v>419</v>
      </c>
      <c r="B403" s="13">
        <v>39483</v>
      </c>
      <c r="C403" s="2">
        <v>50005</v>
      </c>
      <c r="D403" s="2">
        <v>8</v>
      </c>
      <c r="E403" s="2">
        <v>10</v>
      </c>
      <c r="F403" s="2">
        <v>15</v>
      </c>
      <c r="G403" s="2">
        <v>11</v>
      </c>
      <c r="H403" s="2">
        <v>9</v>
      </c>
      <c r="I403" s="84">
        <f>(D403*'General Data'!$B$4)+(E403*'General Data'!$C$4)+(F403*'General Data'!$D$4)+(G403*'General Data'!$E$4)+(H403*'General Data'!$F$4)</f>
        <v>195.00000000000003</v>
      </c>
      <c r="J403" s="5">
        <f>VLOOKUP(I403,'Tarrif for Outgoing Transport'!$A$6:$G$15,Bremen!C403-49998,1)</f>
        <v>0.33</v>
      </c>
      <c r="K403" s="80">
        <f t="shared" si="12"/>
        <v>64.350000000000009</v>
      </c>
      <c r="L403" s="83">
        <f>VLOOKUP(I403,'Tarrif for Outgoing Transport'!$A$40:$G$49,C403-49998,TRUE)</f>
        <v>0.20399999999999999</v>
      </c>
      <c r="M403" s="4">
        <f t="shared" si="13"/>
        <v>39.78</v>
      </c>
      <c r="N403" s="81">
        <f>VLOOKUP(C403,'Transport Time'!$A$3:$C$7,3,0)</f>
        <v>2</v>
      </c>
      <c r="O403" s="81">
        <f>VLOOKUP(C403,'Transport Time'!$K$3:$M$12,3,0)</f>
        <v>1</v>
      </c>
      <c r="P403" s="81">
        <f>VLOOKUP(C403,'Data for CO2 Calculation'!$A$3:$C$7,3,0)</f>
        <v>787</v>
      </c>
      <c r="Q403" s="83">
        <f>I403*P403*'Data for CO2 Calculation'!$B$17</f>
        <v>8363.8425000000007</v>
      </c>
      <c r="R403" s="2">
        <f>VLOOKUP(C403,'Data for CO2 Calculation'!$K$3:$M$12,3,1)</f>
        <v>40</v>
      </c>
      <c r="S403" s="3">
        <f>R403*I403*'Data for CO2 Calculation'!$B$17</f>
        <v>425.1</v>
      </c>
    </row>
    <row r="404" spans="1:19" x14ac:dyDescent="0.2">
      <c r="A404" s="2" t="s">
        <v>420</v>
      </c>
      <c r="B404" s="13">
        <v>39484</v>
      </c>
      <c r="C404" s="2">
        <v>50005</v>
      </c>
      <c r="D404" s="2">
        <v>7</v>
      </c>
      <c r="E404" s="2">
        <v>5</v>
      </c>
      <c r="F404" s="2">
        <v>6</v>
      </c>
      <c r="G404" s="2">
        <v>6</v>
      </c>
      <c r="H404" s="2">
        <v>4</v>
      </c>
      <c r="I404" s="84">
        <f>(D404*'General Data'!$B$4)+(E404*'General Data'!$C$4)+(F404*'General Data'!$D$4)+(G404*'General Data'!$E$4)+(H404*'General Data'!$F$4)</f>
        <v>98</v>
      </c>
      <c r="J404" s="5">
        <f>VLOOKUP(I404,'Tarrif for Outgoing Transport'!$A$6:$G$15,Bremen!C404-49998,1)</f>
        <v>22.45</v>
      </c>
      <c r="K404" s="80">
        <f t="shared" si="12"/>
        <v>22.45</v>
      </c>
      <c r="L404" s="83">
        <f>VLOOKUP(I404,'Tarrif for Outgoing Transport'!$A$40:$G$49,C404-49998,TRUE)</f>
        <v>11.2</v>
      </c>
      <c r="M404" s="4">
        <f t="shared" si="13"/>
        <v>11.2</v>
      </c>
      <c r="N404" s="81">
        <f>VLOOKUP(C404,'Transport Time'!$A$3:$C$7,3,0)</f>
        <v>2</v>
      </c>
      <c r="O404" s="81">
        <f>VLOOKUP(C404,'Transport Time'!$K$3:$M$12,3,0)</f>
        <v>1</v>
      </c>
      <c r="P404" s="81">
        <f>VLOOKUP(C404,'Data for CO2 Calculation'!$A$3:$C$7,3,0)</f>
        <v>787</v>
      </c>
      <c r="Q404" s="83">
        <f>I404*P404*'Data for CO2 Calculation'!$B$17</f>
        <v>4203.3670000000002</v>
      </c>
      <c r="R404" s="2">
        <f>VLOOKUP(C404,'Data for CO2 Calculation'!$K$3:$M$12,3,1)</f>
        <v>40</v>
      </c>
      <c r="S404" s="3">
        <f>R404*I404*'Data for CO2 Calculation'!$B$17</f>
        <v>213.64</v>
      </c>
    </row>
    <row r="405" spans="1:19" x14ac:dyDescent="0.2">
      <c r="A405" s="2" t="s">
        <v>421</v>
      </c>
      <c r="B405" s="13">
        <v>39493</v>
      </c>
      <c r="C405" s="2">
        <v>50005</v>
      </c>
      <c r="D405" s="2">
        <v>8</v>
      </c>
      <c r="E405" s="2">
        <v>10</v>
      </c>
      <c r="F405" s="2">
        <v>15</v>
      </c>
      <c r="G405" s="2">
        <v>11</v>
      </c>
      <c r="H405" s="2">
        <v>9</v>
      </c>
      <c r="I405" s="84">
        <f>(D405*'General Data'!$B$4)+(E405*'General Data'!$C$4)+(F405*'General Data'!$D$4)+(G405*'General Data'!$E$4)+(H405*'General Data'!$F$4)</f>
        <v>195.00000000000003</v>
      </c>
      <c r="J405" s="5">
        <f>VLOOKUP(I405,'Tarrif for Outgoing Transport'!$A$6:$G$15,Bremen!C405-49998,1)</f>
        <v>0.33</v>
      </c>
      <c r="K405" s="80">
        <f t="shared" si="12"/>
        <v>64.350000000000009</v>
      </c>
      <c r="L405" s="83">
        <f>VLOOKUP(I405,'Tarrif for Outgoing Transport'!$A$40:$G$49,C405-49998,TRUE)</f>
        <v>0.20399999999999999</v>
      </c>
      <c r="M405" s="4">
        <f t="shared" si="13"/>
        <v>39.78</v>
      </c>
      <c r="N405" s="81">
        <f>VLOOKUP(C405,'Transport Time'!$A$3:$C$7,3,0)</f>
        <v>2</v>
      </c>
      <c r="O405" s="81">
        <f>VLOOKUP(C405,'Transport Time'!$K$3:$M$12,3,0)</f>
        <v>1</v>
      </c>
      <c r="P405" s="81">
        <f>VLOOKUP(C405,'Data for CO2 Calculation'!$A$3:$C$7,3,0)</f>
        <v>787</v>
      </c>
      <c r="Q405" s="83">
        <f>I405*P405*'Data for CO2 Calculation'!$B$17</f>
        <v>8363.8425000000007</v>
      </c>
      <c r="R405" s="2">
        <f>VLOOKUP(C405,'Data for CO2 Calculation'!$K$3:$M$12,3,1)</f>
        <v>40</v>
      </c>
      <c r="S405" s="3">
        <f>R405*I405*'Data for CO2 Calculation'!$B$17</f>
        <v>425.1</v>
      </c>
    </row>
    <row r="406" spans="1:19" x14ac:dyDescent="0.2">
      <c r="A406" s="2" t="s">
        <v>422</v>
      </c>
      <c r="B406" s="13">
        <v>39493</v>
      </c>
      <c r="C406" s="2">
        <v>50005</v>
      </c>
      <c r="D406" s="2">
        <v>13</v>
      </c>
      <c r="E406" s="2">
        <v>10</v>
      </c>
      <c r="F406" s="2">
        <v>15</v>
      </c>
      <c r="G406" s="2">
        <v>11</v>
      </c>
      <c r="H406" s="2">
        <v>9</v>
      </c>
      <c r="I406" s="84">
        <f>(D406*'General Data'!$B$4)+(E406*'General Data'!$C$4)+(F406*'General Data'!$D$4)+(G406*'General Data'!$E$4)+(H406*'General Data'!$F$4)</f>
        <v>206.50000000000003</v>
      </c>
      <c r="J406" s="5">
        <f>VLOOKUP(I406,'Tarrif for Outgoing Transport'!$A$6:$G$15,Bremen!C406-49998,1)</f>
        <v>0.33</v>
      </c>
      <c r="K406" s="80">
        <f t="shared" si="12"/>
        <v>68.14500000000001</v>
      </c>
      <c r="L406" s="83">
        <f>VLOOKUP(I406,'Tarrif for Outgoing Transport'!$A$40:$G$49,C406-49998,TRUE)</f>
        <v>0.20399999999999999</v>
      </c>
      <c r="M406" s="4">
        <f t="shared" si="13"/>
        <v>42.126000000000005</v>
      </c>
      <c r="N406" s="81">
        <f>VLOOKUP(C406,'Transport Time'!$A$3:$C$7,3,0)</f>
        <v>2</v>
      </c>
      <c r="O406" s="81">
        <f>VLOOKUP(C406,'Transport Time'!$K$3:$M$12,3,0)</f>
        <v>1</v>
      </c>
      <c r="P406" s="81">
        <f>VLOOKUP(C406,'Data for CO2 Calculation'!$A$3:$C$7,3,0)</f>
        <v>787</v>
      </c>
      <c r="Q406" s="83">
        <f>I406*P406*'Data for CO2 Calculation'!$B$17</f>
        <v>8857.094750000002</v>
      </c>
      <c r="R406" s="2">
        <f>VLOOKUP(C406,'Data for CO2 Calculation'!$K$3:$M$12,3,1)</f>
        <v>40</v>
      </c>
      <c r="S406" s="3">
        <f>R406*I406*'Data for CO2 Calculation'!$B$17</f>
        <v>450.17000000000007</v>
      </c>
    </row>
    <row r="407" spans="1:19" x14ac:dyDescent="0.2">
      <c r="A407" s="2" t="s">
        <v>423</v>
      </c>
      <c r="B407" s="13">
        <v>39498</v>
      </c>
      <c r="C407" s="2">
        <v>50005</v>
      </c>
      <c r="D407" s="2">
        <v>8</v>
      </c>
      <c r="E407" s="2">
        <v>10</v>
      </c>
      <c r="F407" s="2">
        <v>15</v>
      </c>
      <c r="G407" s="2">
        <v>11</v>
      </c>
      <c r="H407" s="2">
        <v>9</v>
      </c>
      <c r="I407" s="84">
        <f>(D407*'General Data'!$B$4)+(E407*'General Data'!$C$4)+(F407*'General Data'!$D$4)+(G407*'General Data'!$E$4)+(H407*'General Data'!$F$4)</f>
        <v>195.00000000000003</v>
      </c>
      <c r="J407" s="5">
        <f>VLOOKUP(I407,'Tarrif for Outgoing Transport'!$A$6:$G$15,Bremen!C407-49998,1)</f>
        <v>0.33</v>
      </c>
      <c r="K407" s="80">
        <f t="shared" si="12"/>
        <v>64.350000000000009</v>
      </c>
      <c r="L407" s="83">
        <f>VLOOKUP(I407,'Tarrif for Outgoing Transport'!$A$40:$G$49,C407-49998,TRUE)</f>
        <v>0.20399999999999999</v>
      </c>
      <c r="M407" s="4">
        <f t="shared" si="13"/>
        <v>39.78</v>
      </c>
      <c r="N407" s="81">
        <f>VLOOKUP(C407,'Transport Time'!$A$3:$C$7,3,0)</f>
        <v>2</v>
      </c>
      <c r="O407" s="81">
        <f>VLOOKUP(C407,'Transport Time'!$K$3:$M$12,3,0)</f>
        <v>1</v>
      </c>
      <c r="P407" s="81">
        <f>VLOOKUP(C407,'Data for CO2 Calculation'!$A$3:$C$7,3,0)</f>
        <v>787</v>
      </c>
      <c r="Q407" s="83">
        <f>I407*P407*'Data for CO2 Calculation'!$B$17</f>
        <v>8363.8425000000007</v>
      </c>
      <c r="R407" s="2">
        <f>VLOOKUP(C407,'Data for CO2 Calculation'!$K$3:$M$12,3,1)</f>
        <v>40</v>
      </c>
      <c r="S407" s="3">
        <f>R407*I407*'Data for CO2 Calculation'!$B$17</f>
        <v>425.1</v>
      </c>
    </row>
    <row r="408" spans="1:19" x14ac:dyDescent="0.2">
      <c r="A408" s="2" t="s">
        <v>424</v>
      </c>
      <c r="B408" s="13">
        <v>39503</v>
      </c>
      <c r="C408" s="2">
        <v>50005</v>
      </c>
      <c r="D408" s="2">
        <v>8</v>
      </c>
      <c r="E408" s="2">
        <v>10</v>
      </c>
      <c r="F408" s="2">
        <v>15</v>
      </c>
      <c r="G408" s="2">
        <v>11</v>
      </c>
      <c r="H408" s="2">
        <v>9</v>
      </c>
      <c r="I408" s="84">
        <f>(D408*'General Data'!$B$4)+(E408*'General Data'!$C$4)+(F408*'General Data'!$D$4)+(G408*'General Data'!$E$4)+(H408*'General Data'!$F$4)</f>
        <v>195.00000000000003</v>
      </c>
      <c r="J408" s="5">
        <f>VLOOKUP(I408,'Tarrif for Outgoing Transport'!$A$6:$G$15,Bremen!C408-49998,1)</f>
        <v>0.33</v>
      </c>
      <c r="K408" s="80">
        <f t="shared" si="12"/>
        <v>64.350000000000009</v>
      </c>
      <c r="L408" s="83">
        <f>VLOOKUP(I408,'Tarrif for Outgoing Transport'!$A$40:$G$49,C408-49998,TRUE)</f>
        <v>0.20399999999999999</v>
      </c>
      <c r="M408" s="4">
        <f t="shared" si="13"/>
        <v>39.78</v>
      </c>
      <c r="N408" s="81">
        <f>VLOOKUP(C408,'Transport Time'!$A$3:$C$7,3,0)</f>
        <v>2</v>
      </c>
      <c r="O408" s="81">
        <f>VLOOKUP(C408,'Transport Time'!$K$3:$M$12,3,0)</f>
        <v>1</v>
      </c>
      <c r="P408" s="81">
        <f>VLOOKUP(C408,'Data for CO2 Calculation'!$A$3:$C$7,3,0)</f>
        <v>787</v>
      </c>
      <c r="Q408" s="83">
        <f>I408*P408*'Data for CO2 Calculation'!$B$17</f>
        <v>8363.8425000000007</v>
      </c>
      <c r="R408" s="2">
        <f>VLOOKUP(C408,'Data for CO2 Calculation'!$K$3:$M$12,3,1)</f>
        <v>40</v>
      </c>
      <c r="S408" s="3">
        <f>R408*I408*'Data for CO2 Calculation'!$B$17</f>
        <v>425.1</v>
      </c>
    </row>
    <row r="409" spans="1:19" x14ac:dyDescent="0.2">
      <c r="A409" s="2" t="s">
        <v>425</v>
      </c>
      <c r="B409" s="13">
        <v>39508</v>
      </c>
      <c r="C409" s="2">
        <v>50005</v>
      </c>
      <c r="D409" s="2">
        <v>9</v>
      </c>
      <c r="E409" s="2">
        <v>10</v>
      </c>
      <c r="F409" s="2">
        <v>15</v>
      </c>
      <c r="G409" s="2">
        <v>11</v>
      </c>
      <c r="H409" s="2">
        <v>9</v>
      </c>
      <c r="I409" s="84">
        <f>(D409*'General Data'!$B$4)+(E409*'General Data'!$C$4)+(F409*'General Data'!$D$4)+(G409*'General Data'!$E$4)+(H409*'General Data'!$F$4)</f>
        <v>197.3</v>
      </c>
      <c r="J409" s="5">
        <f>VLOOKUP(I409,'Tarrif for Outgoing Transport'!$A$6:$G$15,Bremen!C409-49998,1)</f>
        <v>0.33</v>
      </c>
      <c r="K409" s="80">
        <f t="shared" si="12"/>
        <v>65.109000000000009</v>
      </c>
      <c r="L409" s="83">
        <f>VLOOKUP(I409,'Tarrif for Outgoing Transport'!$A$40:$G$49,C409-49998,TRUE)</f>
        <v>0.20399999999999999</v>
      </c>
      <c r="M409" s="4">
        <f t="shared" si="13"/>
        <v>40.249200000000002</v>
      </c>
      <c r="N409" s="81">
        <f>VLOOKUP(C409,'Transport Time'!$A$3:$C$7,3,0)</f>
        <v>2</v>
      </c>
      <c r="O409" s="81">
        <f>VLOOKUP(C409,'Transport Time'!$K$3:$M$12,3,0)</f>
        <v>1</v>
      </c>
      <c r="P409" s="81">
        <f>VLOOKUP(C409,'Data for CO2 Calculation'!$A$3:$C$7,3,0)</f>
        <v>787</v>
      </c>
      <c r="Q409" s="83">
        <f>I409*P409*'Data for CO2 Calculation'!$B$17</f>
        <v>8462.4929499999998</v>
      </c>
      <c r="R409" s="2">
        <f>VLOOKUP(C409,'Data for CO2 Calculation'!$K$3:$M$12,3,1)</f>
        <v>40</v>
      </c>
      <c r="S409" s="3">
        <f>R409*I409*'Data for CO2 Calculation'!$B$17</f>
        <v>430.11399999999998</v>
      </c>
    </row>
    <row r="410" spans="1:19" x14ac:dyDescent="0.2">
      <c r="A410" s="2" t="s">
        <v>426</v>
      </c>
      <c r="B410" s="13">
        <v>39508</v>
      </c>
      <c r="C410" s="2">
        <v>50005</v>
      </c>
      <c r="D410" s="2">
        <v>4</v>
      </c>
      <c r="E410" s="2">
        <v>7</v>
      </c>
      <c r="F410" s="2">
        <v>8</v>
      </c>
      <c r="G410" s="2">
        <v>5</v>
      </c>
      <c r="H410" s="2">
        <v>3</v>
      </c>
      <c r="I410" s="84">
        <f>(D410*'General Data'!$B$4)+(E410*'General Data'!$C$4)+(F410*'General Data'!$D$4)+(G410*'General Data'!$E$4)+(H410*'General Data'!$F$4)</f>
        <v>99.499999999999986</v>
      </c>
      <c r="J410" s="5">
        <f>VLOOKUP(I410,'Tarrif for Outgoing Transport'!$A$6:$G$15,Bremen!C410-49998,1)</f>
        <v>22.45</v>
      </c>
      <c r="K410" s="80">
        <f t="shared" si="12"/>
        <v>22.45</v>
      </c>
      <c r="L410" s="83">
        <f>VLOOKUP(I410,'Tarrif for Outgoing Transport'!$A$40:$G$49,C410-49998,TRUE)</f>
        <v>11.2</v>
      </c>
      <c r="M410" s="4">
        <f t="shared" si="13"/>
        <v>11.2</v>
      </c>
      <c r="N410" s="81">
        <f>VLOOKUP(C410,'Transport Time'!$A$3:$C$7,3,0)</f>
        <v>2</v>
      </c>
      <c r="O410" s="81">
        <f>VLOOKUP(C410,'Transport Time'!$K$3:$M$12,3,0)</f>
        <v>1</v>
      </c>
      <c r="P410" s="81">
        <f>VLOOKUP(C410,'Data for CO2 Calculation'!$A$3:$C$7,3,0)</f>
        <v>787</v>
      </c>
      <c r="Q410" s="83">
        <f>I410*P410*'Data for CO2 Calculation'!$B$17</f>
        <v>4267.7042499999989</v>
      </c>
      <c r="R410" s="2">
        <f>VLOOKUP(C410,'Data for CO2 Calculation'!$K$3:$M$12,3,1)</f>
        <v>40</v>
      </c>
      <c r="S410" s="3">
        <f>R410*I410*'Data for CO2 Calculation'!$B$17</f>
        <v>216.90999999999997</v>
      </c>
    </row>
    <row r="411" spans="1:19" x14ac:dyDescent="0.2">
      <c r="A411" s="2" t="s">
        <v>427</v>
      </c>
      <c r="B411" s="13">
        <v>39509</v>
      </c>
      <c r="C411" s="2">
        <v>50005</v>
      </c>
      <c r="D411" s="2">
        <v>14</v>
      </c>
      <c r="E411" s="2">
        <v>10</v>
      </c>
      <c r="F411" s="2">
        <v>15</v>
      </c>
      <c r="G411" s="2">
        <v>11</v>
      </c>
      <c r="H411" s="2">
        <v>9</v>
      </c>
      <c r="I411" s="84">
        <f>(D411*'General Data'!$B$4)+(E411*'General Data'!$C$4)+(F411*'General Data'!$D$4)+(G411*'General Data'!$E$4)+(H411*'General Data'!$F$4)</f>
        <v>208.79999999999998</v>
      </c>
      <c r="J411" s="5">
        <f>VLOOKUP(I411,'Tarrif for Outgoing Transport'!$A$6:$G$15,Bremen!C411-49998,1)</f>
        <v>0.33</v>
      </c>
      <c r="K411" s="80">
        <f t="shared" si="12"/>
        <v>68.903999999999996</v>
      </c>
      <c r="L411" s="83">
        <f>VLOOKUP(I411,'Tarrif for Outgoing Transport'!$A$40:$G$49,C411-49998,TRUE)</f>
        <v>0.20399999999999999</v>
      </c>
      <c r="M411" s="4">
        <f t="shared" si="13"/>
        <v>42.595199999999991</v>
      </c>
      <c r="N411" s="81">
        <f>VLOOKUP(C411,'Transport Time'!$A$3:$C$7,3,0)</f>
        <v>2</v>
      </c>
      <c r="O411" s="81">
        <f>VLOOKUP(C411,'Transport Time'!$K$3:$M$12,3,0)</f>
        <v>1</v>
      </c>
      <c r="P411" s="81">
        <f>VLOOKUP(C411,'Data for CO2 Calculation'!$A$3:$C$7,3,0)</f>
        <v>787</v>
      </c>
      <c r="Q411" s="83">
        <f>I411*P411*'Data for CO2 Calculation'!$B$17</f>
        <v>8955.7451999999994</v>
      </c>
      <c r="R411" s="2">
        <f>VLOOKUP(C411,'Data for CO2 Calculation'!$K$3:$M$12,3,1)</f>
        <v>40</v>
      </c>
      <c r="S411" s="3">
        <f>R411*I411*'Data for CO2 Calculation'!$B$17</f>
        <v>455.18400000000003</v>
      </c>
    </row>
    <row r="412" spans="1:19" x14ac:dyDescent="0.2">
      <c r="A412" s="2" t="s">
        <v>428</v>
      </c>
      <c r="B412" s="13">
        <v>39509</v>
      </c>
      <c r="C412" s="2">
        <v>50005</v>
      </c>
      <c r="D412" s="2">
        <v>15</v>
      </c>
      <c r="E412" s="2">
        <v>10</v>
      </c>
      <c r="F412" s="2">
        <v>15</v>
      </c>
      <c r="G412" s="2">
        <v>11</v>
      </c>
      <c r="H412" s="2">
        <v>9</v>
      </c>
      <c r="I412" s="84">
        <f>(D412*'General Data'!$B$4)+(E412*'General Data'!$C$4)+(F412*'General Data'!$D$4)+(G412*'General Data'!$E$4)+(H412*'General Data'!$F$4)</f>
        <v>211.1</v>
      </c>
      <c r="J412" s="5">
        <f>VLOOKUP(I412,'Tarrif for Outgoing Transport'!$A$6:$G$15,Bremen!C412-49998,1)</f>
        <v>0.33</v>
      </c>
      <c r="K412" s="80">
        <f t="shared" si="12"/>
        <v>69.662999999999997</v>
      </c>
      <c r="L412" s="83">
        <f>VLOOKUP(I412,'Tarrif for Outgoing Transport'!$A$40:$G$49,C412-49998,TRUE)</f>
        <v>0.20399999999999999</v>
      </c>
      <c r="M412" s="4">
        <f t="shared" si="13"/>
        <v>43.064399999999999</v>
      </c>
      <c r="N412" s="81">
        <f>VLOOKUP(C412,'Transport Time'!$A$3:$C$7,3,0)</f>
        <v>2</v>
      </c>
      <c r="O412" s="81">
        <f>VLOOKUP(C412,'Transport Time'!$K$3:$M$12,3,0)</f>
        <v>1</v>
      </c>
      <c r="P412" s="81">
        <f>VLOOKUP(C412,'Data for CO2 Calculation'!$A$3:$C$7,3,0)</f>
        <v>787</v>
      </c>
      <c r="Q412" s="83">
        <f>I412*P412*'Data for CO2 Calculation'!$B$17</f>
        <v>9054.3956499999986</v>
      </c>
      <c r="R412" s="2">
        <f>VLOOKUP(C412,'Data for CO2 Calculation'!$K$3:$M$12,3,1)</f>
        <v>40</v>
      </c>
      <c r="S412" s="3">
        <f>R412*I412*'Data for CO2 Calculation'!$B$17</f>
        <v>460.19799999999998</v>
      </c>
    </row>
    <row r="413" spans="1:19" x14ac:dyDescent="0.2">
      <c r="A413" s="2" t="s">
        <v>429</v>
      </c>
      <c r="B413" s="13">
        <v>39510</v>
      </c>
      <c r="C413" s="2">
        <v>50005</v>
      </c>
      <c r="D413" s="2">
        <v>16</v>
      </c>
      <c r="E413" s="2">
        <v>9</v>
      </c>
      <c r="F413" s="2">
        <v>14</v>
      </c>
      <c r="G413" s="2">
        <v>9</v>
      </c>
      <c r="H413" s="2">
        <v>11</v>
      </c>
      <c r="I413" s="84">
        <f>(D413*'General Data'!$B$4)+(E413*'General Data'!$C$4)+(F413*'General Data'!$D$4)+(G413*'General Data'!$E$4)+(H413*'General Data'!$F$4)</f>
        <v>208.1</v>
      </c>
      <c r="J413" s="5">
        <f>VLOOKUP(I413,'Tarrif for Outgoing Transport'!$A$6:$G$15,Bremen!C413-49998,1)</f>
        <v>0.33</v>
      </c>
      <c r="K413" s="80">
        <f t="shared" si="12"/>
        <v>68.673000000000002</v>
      </c>
      <c r="L413" s="83">
        <f>VLOOKUP(I413,'Tarrif for Outgoing Transport'!$A$40:$G$49,C413-49998,TRUE)</f>
        <v>0.20399999999999999</v>
      </c>
      <c r="M413" s="4">
        <f t="shared" si="13"/>
        <v>42.452399999999997</v>
      </c>
      <c r="N413" s="81">
        <f>VLOOKUP(C413,'Transport Time'!$A$3:$C$7,3,0)</f>
        <v>2</v>
      </c>
      <c r="O413" s="81">
        <f>VLOOKUP(C413,'Transport Time'!$K$3:$M$12,3,0)</f>
        <v>1</v>
      </c>
      <c r="P413" s="81">
        <f>VLOOKUP(C413,'Data for CO2 Calculation'!$A$3:$C$7,3,0)</f>
        <v>787</v>
      </c>
      <c r="Q413" s="83">
        <f>I413*P413*'Data for CO2 Calculation'!$B$17</f>
        <v>8925.7211499999994</v>
      </c>
      <c r="R413" s="2">
        <f>VLOOKUP(C413,'Data for CO2 Calculation'!$K$3:$M$12,3,1)</f>
        <v>40</v>
      </c>
      <c r="S413" s="3">
        <f>R413*I413*'Data for CO2 Calculation'!$B$17</f>
        <v>453.65800000000002</v>
      </c>
    </row>
    <row r="414" spans="1:19" x14ac:dyDescent="0.2">
      <c r="A414" s="2" t="s">
        <v>430</v>
      </c>
      <c r="B414" s="13">
        <v>39510</v>
      </c>
      <c r="C414" s="2">
        <v>50005</v>
      </c>
      <c r="D414" s="2">
        <v>8</v>
      </c>
      <c r="E414" s="2">
        <v>10</v>
      </c>
      <c r="F414" s="2">
        <v>15</v>
      </c>
      <c r="G414" s="2">
        <v>11</v>
      </c>
      <c r="H414" s="2">
        <v>9</v>
      </c>
      <c r="I414" s="84">
        <f>(D414*'General Data'!$B$4)+(E414*'General Data'!$C$4)+(F414*'General Data'!$D$4)+(G414*'General Data'!$E$4)+(H414*'General Data'!$F$4)</f>
        <v>195.00000000000003</v>
      </c>
      <c r="J414" s="5">
        <f>VLOOKUP(I414,'Tarrif for Outgoing Transport'!$A$6:$G$15,Bremen!C414-49998,1)</f>
        <v>0.33</v>
      </c>
      <c r="K414" s="80">
        <f t="shared" si="12"/>
        <v>64.350000000000009</v>
      </c>
      <c r="L414" s="83">
        <f>VLOOKUP(I414,'Tarrif for Outgoing Transport'!$A$40:$G$49,C414-49998,TRUE)</f>
        <v>0.20399999999999999</v>
      </c>
      <c r="M414" s="4">
        <f t="shared" si="13"/>
        <v>39.78</v>
      </c>
      <c r="N414" s="81">
        <f>VLOOKUP(C414,'Transport Time'!$A$3:$C$7,3,0)</f>
        <v>2</v>
      </c>
      <c r="O414" s="81">
        <f>VLOOKUP(C414,'Transport Time'!$K$3:$M$12,3,0)</f>
        <v>1</v>
      </c>
      <c r="P414" s="81">
        <f>VLOOKUP(C414,'Data for CO2 Calculation'!$A$3:$C$7,3,0)</f>
        <v>787</v>
      </c>
      <c r="Q414" s="83">
        <f>I414*P414*'Data for CO2 Calculation'!$B$17</f>
        <v>8363.8425000000007</v>
      </c>
      <c r="R414" s="2">
        <f>VLOOKUP(C414,'Data for CO2 Calculation'!$K$3:$M$12,3,1)</f>
        <v>40</v>
      </c>
      <c r="S414" s="3">
        <f>R414*I414*'Data for CO2 Calculation'!$B$17</f>
        <v>425.1</v>
      </c>
    </row>
    <row r="415" spans="1:19" x14ac:dyDescent="0.2">
      <c r="A415" s="2" t="s">
        <v>431</v>
      </c>
      <c r="B415" s="13">
        <v>39511</v>
      </c>
      <c r="C415" s="2">
        <v>50005</v>
      </c>
      <c r="D415" s="2">
        <v>8</v>
      </c>
      <c r="E415" s="2">
        <v>10</v>
      </c>
      <c r="F415" s="2">
        <v>19</v>
      </c>
      <c r="G415" s="2">
        <v>11</v>
      </c>
      <c r="H415" s="2">
        <v>9</v>
      </c>
      <c r="I415" s="84">
        <f>(D415*'General Data'!$B$4)+(E415*'General Data'!$C$4)+(F415*'General Data'!$D$4)+(G415*'General Data'!$E$4)+(H415*'General Data'!$F$4)</f>
        <v>210.20000000000002</v>
      </c>
      <c r="J415" s="5">
        <f>VLOOKUP(I415,'Tarrif for Outgoing Transport'!$A$6:$G$15,Bremen!C415-49998,1)</f>
        <v>0.33</v>
      </c>
      <c r="K415" s="80">
        <f t="shared" si="12"/>
        <v>69.366000000000014</v>
      </c>
      <c r="L415" s="83">
        <f>VLOOKUP(I415,'Tarrif for Outgoing Transport'!$A$40:$G$49,C415-49998,TRUE)</f>
        <v>0.20399999999999999</v>
      </c>
      <c r="M415" s="4">
        <f t="shared" si="13"/>
        <v>42.880800000000001</v>
      </c>
      <c r="N415" s="81">
        <f>VLOOKUP(C415,'Transport Time'!$A$3:$C$7,3,0)</f>
        <v>2</v>
      </c>
      <c r="O415" s="81">
        <f>VLOOKUP(C415,'Transport Time'!$K$3:$M$12,3,0)</f>
        <v>1</v>
      </c>
      <c r="P415" s="81">
        <f>VLOOKUP(C415,'Data for CO2 Calculation'!$A$3:$C$7,3,0)</f>
        <v>787</v>
      </c>
      <c r="Q415" s="83">
        <f>I415*P415*'Data for CO2 Calculation'!$B$17</f>
        <v>9015.7933000000012</v>
      </c>
      <c r="R415" s="2">
        <f>VLOOKUP(C415,'Data for CO2 Calculation'!$K$3:$M$12,3,1)</f>
        <v>40</v>
      </c>
      <c r="S415" s="3">
        <f>R415*I415*'Data for CO2 Calculation'!$B$17</f>
        <v>458.23599999999999</v>
      </c>
    </row>
    <row r="416" spans="1:19" x14ac:dyDescent="0.2">
      <c r="A416" s="2" t="s">
        <v>432</v>
      </c>
      <c r="B416" s="13">
        <v>39511</v>
      </c>
      <c r="C416" s="2">
        <v>50005</v>
      </c>
      <c r="D416" s="2">
        <v>8</v>
      </c>
      <c r="E416" s="2">
        <v>10</v>
      </c>
      <c r="F416" s="2">
        <v>3</v>
      </c>
      <c r="G416" s="2">
        <v>11</v>
      </c>
      <c r="H416" s="2">
        <v>9</v>
      </c>
      <c r="I416" s="84">
        <f>(D416*'General Data'!$B$4)+(E416*'General Data'!$C$4)+(F416*'General Data'!$D$4)+(G416*'General Data'!$E$4)+(H416*'General Data'!$F$4)</f>
        <v>149.4</v>
      </c>
      <c r="J416" s="5">
        <f>VLOOKUP(I416,'Tarrif for Outgoing Transport'!$A$6:$G$15,Bremen!C416-49998,1)</f>
        <v>0.33</v>
      </c>
      <c r="K416" s="80">
        <f t="shared" si="12"/>
        <v>49.302000000000007</v>
      </c>
      <c r="L416" s="83">
        <f>VLOOKUP(I416,'Tarrif for Outgoing Transport'!$A$40:$G$49,C416-49998,TRUE)</f>
        <v>0.20399999999999999</v>
      </c>
      <c r="M416" s="4">
        <f t="shared" si="13"/>
        <v>30.477599999999999</v>
      </c>
      <c r="N416" s="81">
        <f>VLOOKUP(C416,'Transport Time'!$A$3:$C$7,3,0)</f>
        <v>2</v>
      </c>
      <c r="O416" s="81">
        <f>VLOOKUP(C416,'Transport Time'!$K$3:$M$12,3,0)</f>
        <v>1</v>
      </c>
      <c r="P416" s="81">
        <f>VLOOKUP(C416,'Data for CO2 Calculation'!$A$3:$C$7,3,0)</f>
        <v>787</v>
      </c>
      <c r="Q416" s="83">
        <f>I416*P416*'Data for CO2 Calculation'!$B$17</f>
        <v>6407.9901</v>
      </c>
      <c r="R416" s="2">
        <f>VLOOKUP(C416,'Data for CO2 Calculation'!$K$3:$M$12,3,1)</f>
        <v>40</v>
      </c>
      <c r="S416" s="3">
        <f>R416*I416*'Data for CO2 Calculation'!$B$17</f>
        <v>325.69200000000001</v>
      </c>
    </row>
    <row r="417" spans="1:19" x14ac:dyDescent="0.2">
      <c r="A417" s="2" t="s">
        <v>433</v>
      </c>
      <c r="B417" s="13">
        <v>39514</v>
      </c>
      <c r="C417" s="2">
        <v>50005</v>
      </c>
      <c r="D417" s="2">
        <v>10</v>
      </c>
      <c r="E417" s="2">
        <v>15</v>
      </c>
      <c r="F417" s="2">
        <v>15</v>
      </c>
      <c r="G417" s="2">
        <v>11</v>
      </c>
      <c r="H417" s="2">
        <v>9</v>
      </c>
      <c r="I417" s="84">
        <f>(D417*'General Data'!$B$4)+(E417*'General Data'!$C$4)+(F417*'General Data'!$D$4)+(G417*'General Data'!$E$4)+(H417*'General Data'!$F$4)</f>
        <v>221.1</v>
      </c>
      <c r="J417" s="5">
        <f>VLOOKUP(I417,'Tarrif for Outgoing Transport'!$A$6:$G$15,Bremen!C417-49998,1)</f>
        <v>0.33</v>
      </c>
      <c r="K417" s="80">
        <f t="shared" si="12"/>
        <v>72.963000000000008</v>
      </c>
      <c r="L417" s="83">
        <f>VLOOKUP(I417,'Tarrif for Outgoing Transport'!$A$40:$G$49,C417-49998,TRUE)</f>
        <v>0.20399999999999999</v>
      </c>
      <c r="M417" s="4">
        <f t="shared" si="13"/>
        <v>45.104399999999998</v>
      </c>
      <c r="N417" s="81">
        <f>VLOOKUP(C417,'Transport Time'!$A$3:$C$7,3,0)</f>
        <v>2</v>
      </c>
      <c r="O417" s="81">
        <f>VLOOKUP(C417,'Transport Time'!$K$3:$M$12,3,0)</f>
        <v>1</v>
      </c>
      <c r="P417" s="81">
        <f>VLOOKUP(C417,'Data for CO2 Calculation'!$A$3:$C$7,3,0)</f>
        <v>787</v>
      </c>
      <c r="Q417" s="83">
        <f>I417*P417*'Data for CO2 Calculation'!$B$17</f>
        <v>9483.3106499999994</v>
      </c>
      <c r="R417" s="2">
        <f>VLOOKUP(C417,'Data for CO2 Calculation'!$K$3:$M$12,3,1)</f>
        <v>40</v>
      </c>
      <c r="S417" s="3">
        <f>R417*I417*'Data for CO2 Calculation'!$B$17</f>
        <v>481.99799999999999</v>
      </c>
    </row>
    <row r="418" spans="1:19" x14ac:dyDescent="0.2">
      <c r="A418" s="2" t="s">
        <v>434</v>
      </c>
      <c r="B418" s="13">
        <v>39515</v>
      </c>
      <c r="C418" s="2">
        <v>50005</v>
      </c>
      <c r="D418" s="2">
        <v>10</v>
      </c>
      <c r="E418" s="2">
        <v>15</v>
      </c>
      <c r="F418" s="2">
        <v>15</v>
      </c>
      <c r="G418" s="2">
        <v>11</v>
      </c>
      <c r="H418" s="2">
        <v>9</v>
      </c>
      <c r="I418" s="84">
        <f>(D418*'General Data'!$B$4)+(E418*'General Data'!$C$4)+(F418*'General Data'!$D$4)+(G418*'General Data'!$E$4)+(H418*'General Data'!$F$4)</f>
        <v>221.1</v>
      </c>
      <c r="J418" s="5">
        <f>VLOOKUP(I418,'Tarrif for Outgoing Transport'!$A$6:$G$15,Bremen!C418-49998,1)</f>
        <v>0.33</v>
      </c>
      <c r="K418" s="80">
        <f t="shared" si="12"/>
        <v>72.963000000000008</v>
      </c>
      <c r="L418" s="83">
        <f>VLOOKUP(I418,'Tarrif for Outgoing Transport'!$A$40:$G$49,C418-49998,TRUE)</f>
        <v>0.20399999999999999</v>
      </c>
      <c r="M418" s="4">
        <f t="shared" si="13"/>
        <v>45.104399999999998</v>
      </c>
      <c r="N418" s="81">
        <f>VLOOKUP(C418,'Transport Time'!$A$3:$C$7,3,0)</f>
        <v>2</v>
      </c>
      <c r="O418" s="81">
        <f>VLOOKUP(C418,'Transport Time'!$K$3:$M$12,3,0)</f>
        <v>1</v>
      </c>
      <c r="P418" s="81">
        <f>VLOOKUP(C418,'Data for CO2 Calculation'!$A$3:$C$7,3,0)</f>
        <v>787</v>
      </c>
      <c r="Q418" s="83">
        <f>I418*P418*'Data for CO2 Calculation'!$B$17</f>
        <v>9483.3106499999994</v>
      </c>
      <c r="R418" s="2">
        <f>VLOOKUP(C418,'Data for CO2 Calculation'!$K$3:$M$12,3,1)</f>
        <v>40</v>
      </c>
      <c r="S418" s="3">
        <f>R418*I418*'Data for CO2 Calculation'!$B$17</f>
        <v>481.99799999999999</v>
      </c>
    </row>
    <row r="419" spans="1:19" x14ac:dyDescent="0.2">
      <c r="A419" s="2" t="s">
        <v>435</v>
      </c>
      <c r="B419" s="13">
        <v>39522</v>
      </c>
      <c r="C419" s="2">
        <v>50005</v>
      </c>
      <c r="D419" s="2">
        <v>8</v>
      </c>
      <c r="E419" s="2">
        <v>8</v>
      </c>
      <c r="F419" s="2">
        <v>11</v>
      </c>
      <c r="G419" s="2">
        <v>12</v>
      </c>
      <c r="H419" s="2">
        <v>0</v>
      </c>
      <c r="I419" s="84">
        <f>(D419*'General Data'!$B$4)+(E419*'General Data'!$C$4)+(F419*'General Data'!$D$4)+(G419*'General Data'!$E$4)+(H419*'General Data'!$F$4)</f>
        <v>133</v>
      </c>
      <c r="J419" s="5">
        <f>VLOOKUP(I419,'Tarrif for Outgoing Transport'!$A$6:$G$15,Bremen!C419-49998,1)</f>
        <v>0.33</v>
      </c>
      <c r="K419" s="80">
        <f t="shared" si="12"/>
        <v>43.89</v>
      </c>
      <c r="L419" s="83">
        <f>VLOOKUP(I419,'Tarrif for Outgoing Transport'!$A$40:$G$49,C419-49998,TRUE)</f>
        <v>0.20399999999999999</v>
      </c>
      <c r="M419" s="4">
        <f t="shared" si="13"/>
        <v>27.131999999999998</v>
      </c>
      <c r="N419" s="81">
        <f>VLOOKUP(C419,'Transport Time'!$A$3:$C$7,3,0)</f>
        <v>2</v>
      </c>
      <c r="O419" s="81">
        <f>VLOOKUP(C419,'Transport Time'!$K$3:$M$12,3,0)</f>
        <v>1</v>
      </c>
      <c r="P419" s="81">
        <f>VLOOKUP(C419,'Data for CO2 Calculation'!$A$3:$C$7,3,0)</f>
        <v>787</v>
      </c>
      <c r="Q419" s="83">
        <f>I419*P419*'Data for CO2 Calculation'!$B$17</f>
        <v>5704.5694999999996</v>
      </c>
      <c r="R419" s="2">
        <f>VLOOKUP(C419,'Data for CO2 Calculation'!$K$3:$M$12,3,1)</f>
        <v>40</v>
      </c>
      <c r="S419" s="3">
        <f>R419*I419*'Data for CO2 Calculation'!$B$17</f>
        <v>289.94</v>
      </c>
    </row>
    <row r="420" spans="1:19" x14ac:dyDescent="0.2">
      <c r="A420" s="2" t="s">
        <v>436</v>
      </c>
      <c r="B420" s="13">
        <v>39527</v>
      </c>
      <c r="C420" s="2">
        <v>50005</v>
      </c>
      <c r="D420" s="2">
        <v>9</v>
      </c>
      <c r="E420" s="2">
        <v>8</v>
      </c>
      <c r="F420" s="2">
        <v>12</v>
      </c>
      <c r="G420" s="2">
        <v>11</v>
      </c>
      <c r="H420" s="2">
        <v>2</v>
      </c>
      <c r="I420" s="84">
        <f>(D420*'General Data'!$B$4)+(E420*'General Data'!$C$4)+(F420*'General Data'!$D$4)+(G420*'General Data'!$E$4)+(H420*'General Data'!$F$4)</f>
        <v>145.09999999999997</v>
      </c>
      <c r="J420" s="5">
        <f>VLOOKUP(I420,'Tarrif for Outgoing Transport'!$A$6:$G$15,Bremen!C420-49998,1)</f>
        <v>0.33</v>
      </c>
      <c r="K420" s="80">
        <f t="shared" si="12"/>
        <v>47.882999999999988</v>
      </c>
      <c r="L420" s="83">
        <f>VLOOKUP(I420,'Tarrif for Outgoing Transport'!$A$40:$G$49,C420-49998,TRUE)</f>
        <v>0.20399999999999999</v>
      </c>
      <c r="M420" s="4">
        <f t="shared" si="13"/>
        <v>29.60039999999999</v>
      </c>
      <c r="N420" s="81">
        <f>VLOOKUP(C420,'Transport Time'!$A$3:$C$7,3,0)</f>
        <v>2</v>
      </c>
      <c r="O420" s="81">
        <f>VLOOKUP(C420,'Transport Time'!$K$3:$M$12,3,0)</f>
        <v>1</v>
      </c>
      <c r="P420" s="81">
        <f>VLOOKUP(C420,'Data for CO2 Calculation'!$A$3:$C$7,3,0)</f>
        <v>787</v>
      </c>
      <c r="Q420" s="83">
        <f>I420*P420*'Data for CO2 Calculation'!$B$17</f>
        <v>6223.5566499999986</v>
      </c>
      <c r="R420" s="2">
        <f>VLOOKUP(C420,'Data for CO2 Calculation'!$K$3:$M$12,3,1)</f>
        <v>40</v>
      </c>
      <c r="S420" s="3">
        <f>R420*I420*'Data for CO2 Calculation'!$B$17</f>
        <v>316.31799999999993</v>
      </c>
    </row>
    <row r="421" spans="1:19" x14ac:dyDescent="0.2">
      <c r="A421" s="2" t="s">
        <v>437</v>
      </c>
      <c r="B421" s="13">
        <v>39532</v>
      </c>
      <c r="C421" s="2">
        <v>50005</v>
      </c>
      <c r="D421" s="2">
        <v>9</v>
      </c>
      <c r="E421" s="2">
        <v>8</v>
      </c>
      <c r="F421" s="2">
        <v>12</v>
      </c>
      <c r="G421" s="2">
        <v>15</v>
      </c>
      <c r="H421" s="2">
        <v>14</v>
      </c>
      <c r="I421" s="84">
        <f>(D421*'General Data'!$B$4)+(E421*'General Data'!$C$4)+(F421*'General Data'!$D$4)+(G421*'General Data'!$E$4)+(H421*'General Data'!$F$4)</f>
        <v>213.09999999999997</v>
      </c>
      <c r="J421" s="5">
        <f>VLOOKUP(I421,'Tarrif for Outgoing Transport'!$A$6:$G$15,Bremen!C421-49998,1)</f>
        <v>0.33</v>
      </c>
      <c r="K421" s="80">
        <f t="shared" si="12"/>
        <v>70.322999999999993</v>
      </c>
      <c r="L421" s="83">
        <f>VLOOKUP(I421,'Tarrif for Outgoing Transport'!$A$40:$G$49,C421-49998,TRUE)</f>
        <v>0.20399999999999999</v>
      </c>
      <c r="M421" s="4">
        <f t="shared" si="13"/>
        <v>43.472399999999993</v>
      </c>
      <c r="N421" s="81">
        <f>VLOOKUP(C421,'Transport Time'!$A$3:$C$7,3,0)</f>
        <v>2</v>
      </c>
      <c r="O421" s="81">
        <f>VLOOKUP(C421,'Transport Time'!$K$3:$M$12,3,0)</f>
        <v>1</v>
      </c>
      <c r="P421" s="81">
        <f>VLOOKUP(C421,'Data for CO2 Calculation'!$A$3:$C$7,3,0)</f>
        <v>787</v>
      </c>
      <c r="Q421" s="83">
        <f>I421*P421*'Data for CO2 Calculation'!$B$17</f>
        <v>9140.1786499999998</v>
      </c>
      <c r="R421" s="2">
        <f>VLOOKUP(C421,'Data for CO2 Calculation'!$K$3:$M$12,3,1)</f>
        <v>40</v>
      </c>
      <c r="S421" s="3">
        <f>R421*I421*'Data for CO2 Calculation'!$B$17</f>
        <v>464.55799999999988</v>
      </c>
    </row>
    <row r="422" spans="1:19" x14ac:dyDescent="0.2">
      <c r="A422" s="2" t="s">
        <v>438</v>
      </c>
      <c r="B422" s="13">
        <v>39533</v>
      </c>
      <c r="C422" s="2">
        <v>50005</v>
      </c>
      <c r="D422" s="2">
        <v>9</v>
      </c>
      <c r="E422" s="2">
        <v>13</v>
      </c>
      <c r="F422" s="2">
        <v>12</v>
      </c>
      <c r="G422" s="2">
        <v>12</v>
      </c>
      <c r="H422" s="2">
        <v>8</v>
      </c>
      <c r="I422" s="84">
        <f>(D422*'General Data'!$B$4)+(E422*'General Data'!$C$4)+(F422*'General Data'!$D$4)+(G422*'General Data'!$E$4)+(H422*'General Data'!$F$4)</f>
        <v>197.39999999999998</v>
      </c>
      <c r="J422" s="5">
        <f>VLOOKUP(I422,'Tarrif for Outgoing Transport'!$A$6:$G$15,Bremen!C422-49998,1)</f>
        <v>0.33</v>
      </c>
      <c r="K422" s="80">
        <f t="shared" si="12"/>
        <v>65.141999999999996</v>
      </c>
      <c r="L422" s="83">
        <f>VLOOKUP(I422,'Tarrif for Outgoing Transport'!$A$40:$G$49,C422-49998,TRUE)</f>
        <v>0.20399999999999999</v>
      </c>
      <c r="M422" s="4">
        <f t="shared" si="13"/>
        <v>40.26959999999999</v>
      </c>
      <c r="N422" s="81">
        <f>VLOOKUP(C422,'Transport Time'!$A$3:$C$7,3,0)</f>
        <v>2</v>
      </c>
      <c r="O422" s="81">
        <f>VLOOKUP(C422,'Transport Time'!$K$3:$M$12,3,0)</f>
        <v>1</v>
      </c>
      <c r="P422" s="81">
        <f>VLOOKUP(C422,'Data for CO2 Calculation'!$A$3:$C$7,3,0)</f>
        <v>787</v>
      </c>
      <c r="Q422" s="83">
        <f>I422*P422*'Data for CO2 Calculation'!$B$17</f>
        <v>8466.7820999999985</v>
      </c>
      <c r="R422" s="2">
        <f>VLOOKUP(C422,'Data for CO2 Calculation'!$K$3:$M$12,3,1)</f>
        <v>40</v>
      </c>
      <c r="S422" s="3">
        <f>R422*I422*'Data for CO2 Calculation'!$B$17</f>
        <v>430.33199999999994</v>
      </c>
    </row>
    <row r="423" spans="1:19" x14ac:dyDescent="0.2">
      <c r="A423" s="2" t="s">
        <v>439</v>
      </c>
      <c r="B423" s="13">
        <v>39539</v>
      </c>
      <c r="C423" s="2">
        <v>50005</v>
      </c>
      <c r="D423" s="2">
        <v>30</v>
      </c>
      <c r="E423" s="2">
        <v>8</v>
      </c>
      <c r="F423" s="2">
        <v>11</v>
      </c>
      <c r="G423" s="2">
        <v>11</v>
      </c>
      <c r="H423" s="2">
        <v>8</v>
      </c>
      <c r="I423" s="84">
        <f>(D423*'General Data'!$B$4)+(E423*'General Data'!$C$4)+(F423*'General Data'!$D$4)+(G423*'General Data'!$E$4)+(H423*'General Data'!$F$4)</f>
        <v>217.2</v>
      </c>
      <c r="J423" s="5">
        <f>VLOOKUP(I423,'Tarrif for Outgoing Transport'!$A$6:$G$15,Bremen!C423-49998,1)</f>
        <v>0.33</v>
      </c>
      <c r="K423" s="80">
        <f t="shared" si="12"/>
        <v>71.676000000000002</v>
      </c>
      <c r="L423" s="83">
        <f>VLOOKUP(I423,'Tarrif for Outgoing Transport'!$A$40:$G$49,C423-49998,TRUE)</f>
        <v>0.20399999999999999</v>
      </c>
      <c r="M423" s="4">
        <f t="shared" si="13"/>
        <v>44.308799999999998</v>
      </c>
      <c r="N423" s="81">
        <f>VLOOKUP(C423,'Transport Time'!$A$3:$C$7,3,0)</f>
        <v>2</v>
      </c>
      <c r="O423" s="81">
        <f>VLOOKUP(C423,'Transport Time'!$K$3:$M$12,3,0)</f>
        <v>1</v>
      </c>
      <c r="P423" s="81">
        <f>VLOOKUP(C423,'Data for CO2 Calculation'!$A$3:$C$7,3,0)</f>
        <v>787</v>
      </c>
      <c r="Q423" s="83">
        <f>I423*P423*'Data for CO2 Calculation'!$B$17</f>
        <v>9316.0337999999992</v>
      </c>
      <c r="R423" s="2">
        <f>VLOOKUP(C423,'Data for CO2 Calculation'!$K$3:$M$12,3,1)</f>
        <v>40</v>
      </c>
      <c r="S423" s="3">
        <f>R423*I423*'Data for CO2 Calculation'!$B$17</f>
        <v>473.49599999999998</v>
      </c>
    </row>
    <row r="424" spans="1:19" x14ac:dyDescent="0.2">
      <c r="A424" s="2" t="s">
        <v>440</v>
      </c>
      <c r="B424" s="13">
        <v>39539</v>
      </c>
      <c r="C424" s="2">
        <v>50005</v>
      </c>
      <c r="D424" s="2">
        <v>14</v>
      </c>
      <c r="E424" s="2">
        <v>8</v>
      </c>
      <c r="F424" s="2">
        <v>8</v>
      </c>
      <c r="G424" s="2">
        <v>11</v>
      </c>
      <c r="H424" s="2">
        <v>12</v>
      </c>
      <c r="I424" s="84">
        <f>(D424*'General Data'!$B$4)+(E424*'General Data'!$C$4)+(F424*'General Data'!$D$4)+(G424*'General Data'!$E$4)+(H424*'General Data'!$F$4)</f>
        <v>187.39999999999998</v>
      </c>
      <c r="J424" s="5">
        <f>VLOOKUP(I424,'Tarrif for Outgoing Transport'!$A$6:$G$15,Bremen!C424-49998,1)</f>
        <v>0.33</v>
      </c>
      <c r="K424" s="80">
        <f t="shared" si="12"/>
        <v>61.841999999999999</v>
      </c>
      <c r="L424" s="83">
        <f>VLOOKUP(I424,'Tarrif for Outgoing Transport'!$A$40:$G$49,C424-49998,TRUE)</f>
        <v>0.20399999999999999</v>
      </c>
      <c r="M424" s="4">
        <f t="shared" si="13"/>
        <v>38.229599999999991</v>
      </c>
      <c r="N424" s="81">
        <f>VLOOKUP(C424,'Transport Time'!$A$3:$C$7,3,0)</f>
        <v>2</v>
      </c>
      <c r="O424" s="81">
        <f>VLOOKUP(C424,'Transport Time'!$K$3:$M$12,3,0)</f>
        <v>1</v>
      </c>
      <c r="P424" s="81">
        <f>VLOOKUP(C424,'Data for CO2 Calculation'!$A$3:$C$7,3,0)</f>
        <v>787</v>
      </c>
      <c r="Q424" s="83">
        <f>I424*P424*'Data for CO2 Calculation'!$B$17</f>
        <v>8037.8670999999995</v>
      </c>
      <c r="R424" s="2">
        <f>VLOOKUP(C424,'Data for CO2 Calculation'!$K$3:$M$12,3,1)</f>
        <v>40</v>
      </c>
      <c r="S424" s="3">
        <f>R424*I424*'Data for CO2 Calculation'!$B$17</f>
        <v>408.53199999999993</v>
      </c>
    </row>
    <row r="425" spans="1:19" x14ac:dyDescent="0.2">
      <c r="A425" s="2" t="s">
        <v>441</v>
      </c>
      <c r="B425" s="13">
        <v>39539</v>
      </c>
      <c r="C425" s="2">
        <v>50005</v>
      </c>
      <c r="D425" s="2">
        <v>9</v>
      </c>
      <c r="E425" s="2">
        <v>8</v>
      </c>
      <c r="F425" s="2">
        <v>8</v>
      </c>
      <c r="G425" s="2">
        <v>11</v>
      </c>
      <c r="H425" s="2">
        <v>4</v>
      </c>
      <c r="I425" s="84">
        <f>(D425*'General Data'!$B$4)+(E425*'General Data'!$C$4)+(F425*'General Data'!$D$4)+(G425*'General Data'!$E$4)+(H425*'General Data'!$F$4)</f>
        <v>139.1</v>
      </c>
      <c r="J425" s="5">
        <f>VLOOKUP(I425,'Tarrif for Outgoing Transport'!$A$6:$G$15,Bremen!C425-49998,1)</f>
        <v>0.33</v>
      </c>
      <c r="K425" s="80">
        <f t="shared" si="12"/>
        <v>45.902999999999999</v>
      </c>
      <c r="L425" s="83">
        <f>VLOOKUP(I425,'Tarrif for Outgoing Transport'!$A$40:$G$49,C425-49998,TRUE)</f>
        <v>0.20399999999999999</v>
      </c>
      <c r="M425" s="4">
        <f t="shared" si="13"/>
        <v>28.376399999999997</v>
      </c>
      <c r="N425" s="81">
        <f>VLOOKUP(C425,'Transport Time'!$A$3:$C$7,3,0)</f>
        <v>2</v>
      </c>
      <c r="O425" s="81">
        <f>VLOOKUP(C425,'Transport Time'!$K$3:$M$12,3,0)</f>
        <v>1</v>
      </c>
      <c r="P425" s="81">
        <f>VLOOKUP(C425,'Data for CO2 Calculation'!$A$3:$C$7,3,0)</f>
        <v>787</v>
      </c>
      <c r="Q425" s="83">
        <f>I425*P425*'Data for CO2 Calculation'!$B$17</f>
        <v>5966.2076499999994</v>
      </c>
      <c r="R425" s="2">
        <f>VLOOKUP(C425,'Data for CO2 Calculation'!$K$3:$M$12,3,1)</f>
        <v>40</v>
      </c>
      <c r="S425" s="3">
        <f>R425*I425*'Data for CO2 Calculation'!$B$17</f>
        <v>303.238</v>
      </c>
    </row>
    <row r="426" spans="1:19" x14ac:dyDescent="0.2">
      <c r="A426" s="2" t="s">
        <v>442</v>
      </c>
      <c r="B426" s="13">
        <v>39547</v>
      </c>
      <c r="C426" s="2">
        <v>50005</v>
      </c>
      <c r="D426" s="2">
        <v>9</v>
      </c>
      <c r="E426" s="2">
        <v>12</v>
      </c>
      <c r="F426" s="2">
        <v>12</v>
      </c>
      <c r="G426" s="2">
        <v>15</v>
      </c>
      <c r="H426" s="2">
        <v>11</v>
      </c>
      <c r="I426" s="84">
        <f>(D426*'General Data'!$B$4)+(E426*'General Data'!$C$4)+(F426*'General Data'!$D$4)+(G426*'General Data'!$E$4)+(H426*'General Data'!$F$4)</f>
        <v>216.49999999999997</v>
      </c>
      <c r="J426" s="5">
        <f>VLOOKUP(I426,'Tarrif for Outgoing Transport'!$A$6:$G$15,Bremen!C426-49998,1)</f>
        <v>0.33</v>
      </c>
      <c r="K426" s="80">
        <f t="shared" si="12"/>
        <v>71.444999999999993</v>
      </c>
      <c r="L426" s="83">
        <f>VLOOKUP(I426,'Tarrif for Outgoing Transport'!$A$40:$G$49,C426-49998,TRUE)</f>
        <v>0.20399999999999999</v>
      </c>
      <c r="M426" s="4">
        <f t="shared" si="13"/>
        <v>44.16599999999999</v>
      </c>
      <c r="N426" s="81">
        <f>VLOOKUP(C426,'Transport Time'!$A$3:$C$7,3,0)</f>
        <v>2</v>
      </c>
      <c r="O426" s="81">
        <f>VLOOKUP(C426,'Transport Time'!$K$3:$M$12,3,0)</f>
        <v>1</v>
      </c>
      <c r="P426" s="81">
        <f>VLOOKUP(C426,'Data for CO2 Calculation'!$A$3:$C$7,3,0)</f>
        <v>787</v>
      </c>
      <c r="Q426" s="83">
        <f>I426*P426*'Data for CO2 Calculation'!$B$17</f>
        <v>9286.0097499999993</v>
      </c>
      <c r="R426" s="2">
        <f>VLOOKUP(C426,'Data for CO2 Calculation'!$K$3:$M$12,3,1)</f>
        <v>40</v>
      </c>
      <c r="S426" s="3">
        <f>R426*I426*'Data for CO2 Calculation'!$B$17</f>
        <v>471.96999999999991</v>
      </c>
    </row>
    <row r="427" spans="1:19" x14ac:dyDescent="0.2">
      <c r="A427" s="2" t="s">
        <v>443</v>
      </c>
      <c r="B427" s="13">
        <v>39549</v>
      </c>
      <c r="C427" s="2">
        <v>50005</v>
      </c>
      <c r="D427" s="2">
        <v>9</v>
      </c>
      <c r="E427" s="2">
        <v>8</v>
      </c>
      <c r="F427" s="2">
        <v>16</v>
      </c>
      <c r="G427" s="2">
        <v>12</v>
      </c>
      <c r="H427" s="2">
        <v>9</v>
      </c>
      <c r="I427" s="84">
        <f>(D427*'General Data'!$B$4)+(E427*'General Data'!$C$4)+(F427*'General Data'!$D$4)+(G427*'General Data'!$E$4)+(H427*'General Data'!$F$4)</f>
        <v>195.70000000000002</v>
      </c>
      <c r="J427" s="5">
        <f>VLOOKUP(I427,'Tarrif for Outgoing Transport'!$A$6:$G$15,Bremen!C427-49998,1)</f>
        <v>0.33</v>
      </c>
      <c r="K427" s="80">
        <f t="shared" si="12"/>
        <v>64.581000000000003</v>
      </c>
      <c r="L427" s="83">
        <f>VLOOKUP(I427,'Tarrif for Outgoing Transport'!$A$40:$G$49,C427-49998,TRUE)</f>
        <v>0.20399999999999999</v>
      </c>
      <c r="M427" s="4">
        <f t="shared" si="13"/>
        <v>39.922800000000002</v>
      </c>
      <c r="N427" s="81">
        <f>VLOOKUP(C427,'Transport Time'!$A$3:$C$7,3,0)</f>
        <v>2</v>
      </c>
      <c r="O427" s="81">
        <f>VLOOKUP(C427,'Transport Time'!$K$3:$M$12,3,0)</f>
        <v>1</v>
      </c>
      <c r="P427" s="81">
        <f>VLOOKUP(C427,'Data for CO2 Calculation'!$A$3:$C$7,3,0)</f>
        <v>787</v>
      </c>
      <c r="Q427" s="83">
        <f>I427*P427*'Data for CO2 Calculation'!$B$17</f>
        <v>8393.8665500000006</v>
      </c>
      <c r="R427" s="2">
        <f>VLOOKUP(C427,'Data for CO2 Calculation'!$K$3:$M$12,3,1)</f>
        <v>40</v>
      </c>
      <c r="S427" s="3">
        <f>R427*I427*'Data for CO2 Calculation'!$B$17</f>
        <v>426.62600000000003</v>
      </c>
    </row>
    <row r="428" spans="1:19" x14ac:dyDescent="0.2">
      <c r="A428" s="2" t="s">
        <v>444</v>
      </c>
      <c r="B428" s="13">
        <v>39550</v>
      </c>
      <c r="C428" s="2">
        <v>50005</v>
      </c>
      <c r="D428" s="2">
        <v>9</v>
      </c>
      <c r="E428" s="2">
        <v>8</v>
      </c>
      <c r="F428" s="2">
        <v>12</v>
      </c>
      <c r="G428" s="2">
        <v>13</v>
      </c>
      <c r="H428" s="2">
        <v>4</v>
      </c>
      <c r="I428" s="84">
        <f>(D428*'General Data'!$B$4)+(E428*'General Data'!$C$4)+(F428*'General Data'!$D$4)+(G428*'General Data'!$E$4)+(H428*'General Data'!$F$4)</f>
        <v>160.69999999999999</v>
      </c>
      <c r="J428" s="5">
        <f>VLOOKUP(I428,'Tarrif for Outgoing Transport'!$A$6:$G$15,Bremen!C428-49998,1)</f>
        <v>0.33</v>
      </c>
      <c r="K428" s="80">
        <f t="shared" si="12"/>
        <v>53.030999999999999</v>
      </c>
      <c r="L428" s="83">
        <f>VLOOKUP(I428,'Tarrif for Outgoing Transport'!$A$40:$G$49,C428-49998,TRUE)</f>
        <v>0.20399999999999999</v>
      </c>
      <c r="M428" s="4">
        <f t="shared" si="13"/>
        <v>32.782799999999995</v>
      </c>
      <c r="N428" s="81">
        <f>VLOOKUP(C428,'Transport Time'!$A$3:$C$7,3,0)</f>
        <v>2</v>
      </c>
      <c r="O428" s="81">
        <f>VLOOKUP(C428,'Transport Time'!$K$3:$M$12,3,0)</f>
        <v>1</v>
      </c>
      <c r="P428" s="81">
        <f>VLOOKUP(C428,'Data for CO2 Calculation'!$A$3:$C$7,3,0)</f>
        <v>787</v>
      </c>
      <c r="Q428" s="83">
        <f>I428*P428*'Data for CO2 Calculation'!$B$17</f>
        <v>6892.6640499999994</v>
      </c>
      <c r="R428" s="2">
        <f>VLOOKUP(C428,'Data for CO2 Calculation'!$K$3:$M$12,3,1)</f>
        <v>40</v>
      </c>
      <c r="S428" s="3">
        <f>R428*I428*'Data for CO2 Calculation'!$B$17</f>
        <v>350.32600000000002</v>
      </c>
    </row>
    <row r="429" spans="1:19" x14ac:dyDescent="0.2">
      <c r="A429" s="2" t="s">
        <v>445</v>
      </c>
      <c r="B429" s="13">
        <v>39551</v>
      </c>
      <c r="C429" s="2">
        <v>50005</v>
      </c>
      <c r="D429" s="2">
        <v>9</v>
      </c>
      <c r="E429" s="2">
        <v>8</v>
      </c>
      <c r="F429" s="2">
        <v>20</v>
      </c>
      <c r="G429" s="2">
        <v>11</v>
      </c>
      <c r="H429" s="2">
        <v>9</v>
      </c>
      <c r="I429" s="84">
        <f>(D429*'General Data'!$B$4)+(E429*'General Data'!$C$4)+(F429*'General Data'!$D$4)+(G429*'General Data'!$E$4)+(H429*'General Data'!$F$4)</f>
        <v>207.70000000000002</v>
      </c>
      <c r="J429" s="5">
        <f>VLOOKUP(I429,'Tarrif for Outgoing Transport'!$A$6:$G$15,Bremen!C429-49998,1)</f>
        <v>0.33</v>
      </c>
      <c r="K429" s="80">
        <f t="shared" si="12"/>
        <v>68.541000000000011</v>
      </c>
      <c r="L429" s="83">
        <f>VLOOKUP(I429,'Tarrif for Outgoing Transport'!$A$40:$G$49,C429-49998,TRUE)</f>
        <v>0.20399999999999999</v>
      </c>
      <c r="M429" s="4">
        <f t="shared" si="13"/>
        <v>42.370800000000003</v>
      </c>
      <c r="N429" s="81">
        <f>VLOOKUP(C429,'Transport Time'!$A$3:$C$7,3,0)</f>
        <v>2</v>
      </c>
      <c r="O429" s="81">
        <f>VLOOKUP(C429,'Transport Time'!$K$3:$M$12,3,0)</f>
        <v>1</v>
      </c>
      <c r="P429" s="81">
        <f>VLOOKUP(C429,'Data for CO2 Calculation'!$A$3:$C$7,3,0)</f>
        <v>787</v>
      </c>
      <c r="Q429" s="83">
        <f>I429*P429*'Data for CO2 Calculation'!$B$17</f>
        <v>8908.564550000001</v>
      </c>
      <c r="R429" s="2">
        <f>VLOOKUP(C429,'Data for CO2 Calculation'!$K$3:$M$12,3,1)</f>
        <v>40</v>
      </c>
      <c r="S429" s="3">
        <f>R429*I429*'Data for CO2 Calculation'!$B$17</f>
        <v>452.786</v>
      </c>
    </row>
    <row r="430" spans="1:19" x14ac:dyDescent="0.2">
      <c r="A430" s="2" t="s">
        <v>446</v>
      </c>
      <c r="B430" s="13">
        <v>39553</v>
      </c>
      <c r="C430" s="2">
        <v>50005</v>
      </c>
      <c r="D430" s="2">
        <v>9</v>
      </c>
      <c r="E430" s="2">
        <v>8</v>
      </c>
      <c r="F430" s="2">
        <v>22</v>
      </c>
      <c r="G430" s="2">
        <v>11</v>
      </c>
      <c r="H430" s="2">
        <v>9</v>
      </c>
      <c r="I430" s="84">
        <f>(D430*'General Data'!$B$4)+(E430*'General Data'!$C$4)+(F430*'General Data'!$D$4)+(G430*'General Data'!$E$4)+(H430*'General Data'!$F$4)</f>
        <v>215.29999999999998</v>
      </c>
      <c r="J430" s="5">
        <f>VLOOKUP(I430,'Tarrif for Outgoing Transport'!$A$6:$G$15,Bremen!C430-49998,1)</f>
        <v>0.33</v>
      </c>
      <c r="K430" s="80">
        <f t="shared" si="12"/>
        <v>71.048999999999992</v>
      </c>
      <c r="L430" s="83">
        <f>VLOOKUP(I430,'Tarrif for Outgoing Transport'!$A$40:$G$49,C430-49998,TRUE)</f>
        <v>0.20399999999999999</v>
      </c>
      <c r="M430" s="4">
        <f t="shared" si="13"/>
        <v>43.921199999999992</v>
      </c>
      <c r="N430" s="81">
        <f>VLOOKUP(C430,'Transport Time'!$A$3:$C$7,3,0)</f>
        <v>2</v>
      </c>
      <c r="O430" s="81">
        <f>VLOOKUP(C430,'Transport Time'!$K$3:$M$12,3,0)</f>
        <v>1</v>
      </c>
      <c r="P430" s="81">
        <f>VLOOKUP(C430,'Data for CO2 Calculation'!$A$3:$C$7,3,0)</f>
        <v>787</v>
      </c>
      <c r="Q430" s="83">
        <f>I430*P430*'Data for CO2 Calculation'!$B$17</f>
        <v>9234.5399499999985</v>
      </c>
      <c r="R430" s="2">
        <f>VLOOKUP(C430,'Data for CO2 Calculation'!$K$3:$M$12,3,1)</f>
        <v>40</v>
      </c>
      <c r="S430" s="3">
        <f>R430*I430*'Data for CO2 Calculation'!$B$17</f>
        <v>469.35399999999998</v>
      </c>
    </row>
    <row r="431" spans="1:19" x14ac:dyDescent="0.2">
      <c r="A431" s="2" t="s">
        <v>447</v>
      </c>
      <c r="B431" s="13">
        <v>39559</v>
      </c>
      <c r="C431" s="2">
        <v>50005</v>
      </c>
      <c r="D431" s="2">
        <v>9</v>
      </c>
      <c r="E431" s="2">
        <v>8</v>
      </c>
      <c r="F431" s="2">
        <v>12</v>
      </c>
      <c r="G431" s="2">
        <v>11</v>
      </c>
      <c r="H431" s="2">
        <v>9</v>
      </c>
      <c r="I431" s="84">
        <f>(D431*'General Data'!$B$4)+(E431*'General Data'!$C$4)+(F431*'General Data'!$D$4)+(G431*'General Data'!$E$4)+(H431*'General Data'!$F$4)</f>
        <v>177.29999999999998</v>
      </c>
      <c r="J431" s="5">
        <f>VLOOKUP(I431,'Tarrif for Outgoing Transport'!$A$6:$G$15,Bremen!C431-49998,1)</f>
        <v>0.33</v>
      </c>
      <c r="K431" s="80">
        <f t="shared" si="12"/>
        <v>58.509</v>
      </c>
      <c r="L431" s="83">
        <f>VLOOKUP(I431,'Tarrif for Outgoing Transport'!$A$40:$G$49,C431-49998,TRUE)</f>
        <v>0.20399999999999999</v>
      </c>
      <c r="M431" s="4">
        <f t="shared" si="13"/>
        <v>36.169199999999996</v>
      </c>
      <c r="N431" s="81">
        <f>VLOOKUP(C431,'Transport Time'!$A$3:$C$7,3,0)</f>
        <v>2</v>
      </c>
      <c r="O431" s="81">
        <f>VLOOKUP(C431,'Transport Time'!$K$3:$M$12,3,0)</f>
        <v>1</v>
      </c>
      <c r="P431" s="81">
        <f>VLOOKUP(C431,'Data for CO2 Calculation'!$A$3:$C$7,3,0)</f>
        <v>787</v>
      </c>
      <c r="Q431" s="83">
        <f>I431*P431*'Data for CO2 Calculation'!$B$17</f>
        <v>7604.662949999999</v>
      </c>
      <c r="R431" s="2">
        <f>VLOOKUP(C431,'Data for CO2 Calculation'!$K$3:$M$12,3,1)</f>
        <v>40</v>
      </c>
      <c r="S431" s="3">
        <f>R431*I431*'Data for CO2 Calculation'!$B$17</f>
        <v>386.51399999999995</v>
      </c>
    </row>
    <row r="432" spans="1:19" x14ac:dyDescent="0.2">
      <c r="A432" s="2" t="s">
        <v>448</v>
      </c>
      <c r="B432" s="13">
        <v>39563</v>
      </c>
      <c r="C432" s="2">
        <v>50005</v>
      </c>
      <c r="D432" s="2">
        <v>19</v>
      </c>
      <c r="E432" s="2">
        <v>8</v>
      </c>
      <c r="F432" s="2">
        <v>12</v>
      </c>
      <c r="G432" s="2">
        <v>11</v>
      </c>
      <c r="H432" s="2">
        <v>15</v>
      </c>
      <c r="I432" s="84">
        <f>(D432*'General Data'!$B$4)+(E432*'General Data'!$C$4)+(F432*'General Data'!$D$4)+(G432*'General Data'!$E$4)+(H432*'General Data'!$F$4)</f>
        <v>227.89999999999998</v>
      </c>
      <c r="J432" s="5">
        <f>VLOOKUP(I432,'Tarrif for Outgoing Transport'!$A$6:$G$15,Bremen!C432-49998,1)</f>
        <v>0.33</v>
      </c>
      <c r="K432" s="80">
        <f t="shared" si="12"/>
        <v>75.206999999999994</v>
      </c>
      <c r="L432" s="83">
        <f>VLOOKUP(I432,'Tarrif for Outgoing Transport'!$A$40:$G$49,C432-49998,TRUE)</f>
        <v>0.20399999999999999</v>
      </c>
      <c r="M432" s="4">
        <f t="shared" si="13"/>
        <v>46.491599999999991</v>
      </c>
      <c r="N432" s="81">
        <f>VLOOKUP(C432,'Transport Time'!$A$3:$C$7,3,0)</f>
        <v>2</v>
      </c>
      <c r="O432" s="81">
        <f>VLOOKUP(C432,'Transport Time'!$K$3:$M$12,3,0)</f>
        <v>1</v>
      </c>
      <c r="P432" s="81">
        <f>VLOOKUP(C432,'Data for CO2 Calculation'!$A$3:$C$7,3,0)</f>
        <v>787</v>
      </c>
      <c r="Q432" s="83">
        <f>I432*P432*'Data for CO2 Calculation'!$B$17</f>
        <v>9774.9728500000001</v>
      </c>
      <c r="R432" s="2">
        <f>VLOOKUP(C432,'Data for CO2 Calculation'!$K$3:$M$12,3,1)</f>
        <v>40</v>
      </c>
      <c r="S432" s="3">
        <f>R432*I432*'Data for CO2 Calculation'!$B$17</f>
        <v>496.822</v>
      </c>
    </row>
    <row r="433" spans="1:19" x14ac:dyDescent="0.2">
      <c r="A433" s="2" t="s">
        <v>449</v>
      </c>
      <c r="B433" s="13">
        <v>39564</v>
      </c>
      <c r="C433" s="2">
        <v>50005</v>
      </c>
      <c r="D433" s="2">
        <v>9</v>
      </c>
      <c r="E433" s="2">
        <v>8</v>
      </c>
      <c r="F433" s="2">
        <v>14</v>
      </c>
      <c r="G433" s="2">
        <v>0</v>
      </c>
      <c r="H433" s="2">
        <v>0</v>
      </c>
      <c r="I433" s="84">
        <f>(D433*'General Data'!$B$4)+(E433*'General Data'!$C$4)+(F433*'General Data'!$D$4)+(G433*'General Data'!$E$4)+(H433*'General Data'!$F$4)</f>
        <v>108.29999999999998</v>
      </c>
      <c r="J433" s="5">
        <f>VLOOKUP(I433,'Tarrif for Outgoing Transport'!$A$6:$G$15,Bremen!C433-49998,1)</f>
        <v>0.33</v>
      </c>
      <c r="K433" s="80">
        <f t="shared" si="12"/>
        <v>35.738999999999997</v>
      </c>
      <c r="L433" s="83">
        <f>VLOOKUP(I433,'Tarrif for Outgoing Transport'!$A$40:$G$49,C433-49998,TRUE)</f>
        <v>0.20399999999999999</v>
      </c>
      <c r="M433" s="4">
        <f t="shared" si="13"/>
        <v>22.093199999999996</v>
      </c>
      <c r="N433" s="81">
        <f>VLOOKUP(C433,'Transport Time'!$A$3:$C$7,3,0)</f>
        <v>2</v>
      </c>
      <c r="O433" s="81">
        <f>VLOOKUP(C433,'Transport Time'!$K$3:$M$12,3,0)</f>
        <v>1</v>
      </c>
      <c r="P433" s="81">
        <f>VLOOKUP(C433,'Data for CO2 Calculation'!$A$3:$C$7,3,0)</f>
        <v>787</v>
      </c>
      <c r="Q433" s="83">
        <f>I433*P433*'Data for CO2 Calculation'!$B$17</f>
        <v>4645.1494499999999</v>
      </c>
      <c r="R433" s="2">
        <f>VLOOKUP(C433,'Data for CO2 Calculation'!$K$3:$M$12,3,1)</f>
        <v>40</v>
      </c>
      <c r="S433" s="3">
        <f>R433*I433*'Data for CO2 Calculation'!$B$17</f>
        <v>236.09399999999994</v>
      </c>
    </row>
    <row r="434" spans="1:19" x14ac:dyDescent="0.2">
      <c r="A434" s="2" t="s">
        <v>450</v>
      </c>
      <c r="B434" s="13">
        <v>39573</v>
      </c>
      <c r="C434" s="2">
        <v>50005</v>
      </c>
      <c r="D434" s="2">
        <v>4</v>
      </c>
      <c r="E434" s="2">
        <v>8</v>
      </c>
      <c r="F434" s="2">
        <v>8</v>
      </c>
      <c r="G434" s="2">
        <v>11</v>
      </c>
      <c r="H434" s="2">
        <v>12</v>
      </c>
      <c r="I434" s="84">
        <f>(D434*'General Data'!$B$4)+(E434*'General Data'!$C$4)+(F434*'General Data'!$D$4)+(G434*'General Data'!$E$4)+(H434*'General Data'!$F$4)</f>
        <v>164.4</v>
      </c>
      <c r="J434" s="5">
        <f>VLOOKUP(I434,'Tarrif for Outgoing Transport'!$A$6:$G$15,Bremen!C434-49998,1)</f>
        <v>0.33</v>
      </c>
      <c r="K434" s="80">
        <f t="shared" si="12"/>
        <v>54.252000000000002</v>
      </c>
      <c r="L434" s="83">
        <f>VLOOKUP(I434,'Tarrif for Outgoing Transport'!$A$40:$G$49,C434-49998,TRUE)</f>
        <v>0.20399999999999999</v>
      </c>
      <c r="M434" s="4">
        <f t="shared" si="13"/>
        <v>33.537599999999998</v>
      </c>
      <c r="N434" s="81">
        <f>VLOOKUP(C434,'Transport Time'!$A$3:$C$7,3,0)</f>
        <v>2</v>
      </c>
      <c r="O434" s="81">
        <f>VLOOKUP(C434,'Transport Time'!$K$3:$M$12,3,0)</f>
        <v>1</v>
      </c>
      <c r="P434" s="81">
        <f>VLOOKUP(C434,'Data for CO2 Calculation'!$A$3:$C$7,3,0)</f>
        <v>787</v>
      </c>
      <c r="Q434" s="83">
        <f>I434*P434*'Data for CO2 Calculation'!$B$17</f>
        <v>7051.3626000000004</v>
      </c>
      <c r="R434" s="2">
        <f>VLOOKUP(C434,'Data for CO2 Calculation'!$K$3:$M$12,3,1)</f>
        <v>40</v>
      </c>
      <c r="S434" s="3">
        <f>R434*I434*'Data for CO2 Calculation'!$B$17</f>
        <v>358.392</v>
      </c>
    </row>
    <row r="435" spans="1:19" x14ac:dyDescent="0.2">
      <c r="A435" s="2" t="s">
        <v>451</v>
      </c>
      <c r="B435" s="13">
        <v>39575</v>
      </c>
      <c r="C435" s="2">
        <v>50005</v>
      </c>
      <c r="D435" s="2">
        <v>9</v>
      </c>
      <c r="E435" s="2">
        <v>15</v>
      </c>
      <c r="F435" s="2">
        <v>9</v>
      </c>
      <c r="G435" s="2">
        <v>11</v>
      </c>
      <c r="H435" s="2">
        <v>8</v>
      </c>
      <c r="I435" s="84">
        <f>(D435*'General Data'!$B$4)+(E435*'General Data'!$C$4)+(F435*'General Data'!$D$4)+(G435*'General Data'!$E$4)+(H435*'General Data'!$F$4)</f>
        <v>191.40000000000003</v>
      </c>
      <c r="J435" s="5">
        <f>VLOOKUP(I435,'Tarrif for Outgoing Transport'!$A$6:$G$15,Bremen!C435-49998,1)</f>
        <v>0.33</v>
      </c>
      <c r="K435" s="80">
        <f t="shared" si="12"/>
        <v>63.162000000000013</v>
      </c>
      <c r="L435" s="83">
        <f>VLOOKUP(I435,'Tarrif for Outgoing Transport'!$A$40:$G$49,C435-49998,TRUE)</f>
        <v>0.20399999999999999</v>
      </c>
      <c r="M435" s="4">
        <f t="shared" si="13"/>
        <v>39.045600000000007</v>
      </c>
      <c r="N435" s="81">
        <f>VLOOKUP(C435,'Transport Time'!$A$3:$C$7,3,0)</f>
        <v>2</v>
      </c>
      <c r="O435" s="81">
        <f>VLOOKUP(C435,'Transport Time'!$K$3:$M$12,3,0)</f>
        <v>1</v>
      </c>
      <c r="P435" s="81">
        <f>VLOOKUP(C435,'Data for CO2 Calculation'!$A$3:$C$7,3,0)</f>
        <v>787</v>
      </c>
      <c r="Q435" s="83">
        <f>I435*P435*'Data for CO2 Calculation'!$B$17</f>
        <v>8209.4331000000002</v>
      </c>
      <c r="R435" s="2">
        <f>VLOOKUP(C435,'Data for CO2 Calculation'!$K$3:$M$12,3,1)</f>
        <v>40</v>
      </c>
      <c r="S435" s="3">
        <f>R435*I435*'Data for CO2 Calculation'!$B$17</f>
        <v>417.25200000000012</v>
      </c>
    </row>
    <row r="436" spans="1:19" x14ac:dyDescent="0.2">
      <c r="A436" s="2" t="s">
        <v>452</v>
      </c>
      <c r="B436" s="13">
        <v>39577</v>
      </c>
      <c r="C436" s="2">
        <v>50005</v>
      </c>
      <c r="D436" s="2">
        <v>12</v>
      </c>
      <c r="E436" s="2">
        <v>9</v>
      </c>
      <c r="F436" s="2">
        <v>0</v>
      </c>
      <c r="G436" s="2">
        <v>6</v>
      </c>
      <c r="H436" s="2">
        <v>9</v>
      </c>
      <c r="I436" s="84">
        <f>(D436*'General Data'!$B$4)+(E436*'General Data'!$C$4)+(F436*'General Data'!$D$4)+(G436*'General Data'!$E$4)+(H436*'General Data'!$F$4)</f>
        <v>126.9</v>
      </c>
      <c r="J436" s="5">
        <f>VLOOKUP(I436,'Tarrif for Outgoing Transport'!$A$6:$G$15,Bremen!C436-49998,1)</f>
        <v>0.33</v>
      </c>
      <c r="K436" s="80">
        <f t="shared" si="12"/>
        <v>41.877000000000002</v>
      </c>
      <c r="L436" s="83">
        <f>VLOOKUP(I436,'Tarrif for Outgoing Transport'!$A$40:$G$49,C436-49998,TRUE)</f>
        <v>0.20399999999999999</v>
      </c>
      <c r="M436" s="4">
        <f t="shared" si="13"/>
        <v>25.887599999999999</v>
      </c>
      <c r="N436" s="81">
        <f>VLOOKUP(C436,'Transport Time'!$A$3:$C$7,3,0)</f>
        <v>2</v>
      </c>
      <c r="O436" s="81">
        <f>VLOOKUP(C436,'Transport Time'!$K$3:$M$12,3,0)</f>
        <v>1</v>
      </c>
      <c r="P436" s="81">
        <f>VLOOKUP(C436,'Data for CO2 Calculation'!$A$3:$C$7,3,0)</f>
        <v>787</v>
      </c>
      <c r="Q436" s="83">
        <f>I436*P436*'Data for CO2 Calculation'!$B$17</f>
        <v>5442.9313499999998</v>
      </c>
      <c r="R436" s="2">
        <f>VLOOKUP(C436,'Data for CO2 Calculation'!$K$3:$M$12,3,1)</f>
        <v>40</v>
      </c>
      <c r="S436" s="3">
        <f>R436*I436*'Data for CO2 Calculation'!$B$17</f>
        <v>276.642</v>
      </c>
    </row>
    <row r="437" spans="1:19" x14ac:dyDescent="0.2">
      <c r="A437" s="2" t="s">
        <v>453</v>
      </c>
      <c r="B437" s="13">
        <v>39579</v>
      </c>
      <c r="C437" s="2">
        <v>50005</v>
      </c>
      <c r="D437" s="2">
        <v>9</v>
      </c>
      <c r="E437" s="2">
        <v>8</v>
      </c>
      <c r="F437" s="2">
        <v>12</v>
      </c>
      <c r="G437" s="2">
        <v>11</v>
      </c>
      <c r="H437" s="2">
        <v>9</v>
      </c>
      <c r="I437" s="84">
        <f>(D437*'General Data'!$B$4)+(E437*'General Data'!$C$4)+(F437*'General Data'!$D$4)+(G437*'General Data'!$E$4)+(H437*'General Data'!$F$4)</f>
        <v>177.29999999999998</v>
      </c>
      <c r="J437" s="5">
        <f>VLOOKUP(I437,'Tarrif for Outgoing Transport'!$A$6:$G$15,Bremen!C437-49998,1)</f>
        <v>0.33</v>
      </c>
      <c r="K437" s="80">
        <f t="shared" si="12"/>
        <v>58.509</v>
      </c>
      <c r="L437" s="83">
        <f>VLOOKUP(I437,'Tarrif for Outgoing Transport'!$A$40:$G$49,C437-49998,TRUE)</f>
        <v>0.20399999999999999</v>
      </c>
      <c r="M437" s="4">
        <f t="shared" si="13"/>
        <v>36.169199999999996</v>
      </c>
      <c r="N437" s="81">
        <f>VLOOKUP(C437,'Transport Time'!$A$3:$C$7,3,0)</f>
        <v>2</v>
      </c>
      <c r="O437" s="81">
        <f>VLOOKUP(C437,'Transport Time'!$K$3:$M$12,3,0)</f>
        <v>1</v>
      </c>
      <c r="P437" s="81">
        <f>VLOOKUP(C437,'Data for CO2 Calculation'!$A$3:$C$7,3,0)</f>
        <v>787</v>
      </c>
      <c r="Q437" s="83">
        <f>I437*P437*'Data for CO2 Calculation'!$B$17</f>
        <v>7604.662949999999</v>
      </c>
      <c r="R437" s="2">
        <f>VLOOKUP(C437,'Data for CO2 Calculation'!$K$3:$M$12,3,1)</f>
        <v>40</v>
      </c>
      <c r="S437" s="3">
        <f>R437*I437*'Data for CO2 Calculation'!$B$17</f>
        <v>386.51399999999995</v>
      </c>
    </row>
    <row r="438" spans="1:19" x14ac:dyDescent="0.2">
      <c r="A438" s="2" t="s">
        <v>454</v>
      </c>
      <c r="B438" s="13">
        <v>39580</v>
      </c>
      <c r="C438" s="2">
        <v>50005</v>
      </c>
      <c r="D438" s="2">
        <v>9</v>
      </c>
      <c r="E438" s="2">
        <v>9</v>
      </c>
      <c r="F438" s="2">
        <v>12</v>
      </c>
      <c r="G438" s="2">
        <v>9</v>
      </c>
      <c r="H438" s="2">
        <v>9</v>
      </c>
      <c r="I438" s="84">
        <f>(D438*'General Data'!$B$4)+(E438*'General Data'!$C$4)+(F438*'General Data'!$D$4)+(G438*'General Data'!$E$4)+(H438*'General Data'!$F$4)</f>
        <v>175.2</v>
      </c>
      <c r="J438" s="5">
        <f>VLOOKUP(I438,'Tarrif for Outgoing Transport'!$A$6:$G$15,Bremen!C438-49998,1)</f>
        <v>0.33</v>
      </c>
      <c r="K438" s="80">
        <f t="shared" si="12"/>
        <v>57.816000000000003</v>
      </c>
      <c r="L438" s="83">
        <f>VLOOKUP(I438,'Tarrif for Outgoing Transport'!$A$40:$G$49,C438-49998,TRUE)</f>
        <v>0.20399999999999999</v>
      </c>
      <c r="M438" s="4">
        <f t="shared" si="13"/>
        <v>35.740799999999993</v>
      </c>
      <c r="N438" s="81">
        <f>VLOOKUP(C438,'Transport Time'!$A$3:$C$7,3,0)</f>
        <v>2</v>
      </c>
      <c r="O438" s="81">
        <f>VLOOKUP(C438,'Transport Time'!$K$3:$M$12,3,0)</f>
        <v>1</v>
      </c>
      <c r="P438" s="81">
        <f>VLOOKUP(C438,'Data for CO2 Calculation'!$A$3:$C$7,3,0)</f>
        <v>787</v>
      </c>
      <c r="Q438" s="83">
        <f>I438*P438*'Data for CO2 Calculation'!$B$17</f>
        <v>7514.5907999999999</v>
      </c>
      <c r="R438" s="2">
        <f>VLOOKUP(C438,'Data for CO2 Calculation'!$K$3:$M$12,3,1)</f>
        <v>40</v>
      </c>
      <c r="S438" s="3">
        <f>R438*I438*'Data for CO2 Calculation'!$B$17</f>
        <v>381.93599999999998</v>
      </c>
    </row>
    <row r="439" spans="1:19" x14ac:dyDescent="0.2">
      <c r="A439" s="2" t="s">
        <v>455</v>
      </c>
      <c r="B439" s="13">
        <v>39582</v>
      </c>
      <c r="C439" s="2">
        <v>50005</v>
      </c>
      <c r="D439" s="2">
        <v>9</v>
      </c>
      <c r="E439" s="2">
        <v>9</v>
      </c>
      <c r="F439" s="2">
        <v>12</v>
      </c>
      <c r="G439" s="2">
        <v>11</v>
      </c>
      <c r="H439" s="2">
        <v>15</v>
      </c>
      <c r="I439" s="84">
        <f>(D439*'General Data'!$B$4)+(E439*'General Data'!$C$4)+(F439*'General Data'!$D$4)+(G439*'General Data'!$E$4)+(H439*'General Data'!$F$4)</f>
        <v>209.2</v>
      </c>
      <c r="J439" s="5">
        <f>VLOOKUP(I439,'Tarrif for Outgoing Transport'!$A$6:$G$15,Bremen!C439-49998,1)</f>
        <v>0.33</v>
      </c>
      <c r="K439" s="80">
        <f t="shared" si="12"/>
        <v>69.036000000000001</v>
      </c>
      <c r="L439" s="83">
        <f>VLOOKUP(I439,'Tarrif for Outgoing Transport'!$A$40:$G$49,C439-49998,TRUE)</f>
        <v>0.20399999999999999</v>
      </c>
      <c r="M439" s="4">
        <f t="shared" si="13"/>
        <v>42.676799999999993</v>
      </c>
      <c r="N439" s="81">
        <f>VLOOKUP(C439,'Transport Time'!$A$3:$C$7,3,0)</f>
        <v>2</v>
      </c>
      <c r="O439" s="81">
        <f>VLOOKUP(C439,'Transport Time'!$K$3:$M$12,3,0)</f>
        <v>1</v>
      </c>
      <c r="P439" s="81">
        <f>VLOOKUP(C439,'Data for CO2 Calculation'!$A$3:$C$7,3,0)</f>
        <v>787</v>
      </c>
      <c r="Q439" s="83">
        <f>I439*P439*'Data for CO2 Calculation'!$B$17</f>
        <v>8972.9017999999996</v>
      </c>
      <c r="R439" s="2">
        <f>VLOOKUP(C439,'Data for CO2 Calculation'!$K$3:$M$12,3,1)</f>
        <v>40</v>
      </c>
      <c r="S439" s="3">
        <f>R439*I439*'Data for CO2 Calculation'!$B$17</f>
        <v>456.05599999999998</v>
      </c>
    </row>
    <row r="440" spans="1:19" x14ac:dyDescent="0.2">
      <c r="A440" s="2" t="s">
        <v>456</v>
      </c>
      <c r="B440" s="13">
        <v>39590</v>
      </c>
      <c r="C440" s="2">
        <v>50005</v>
      </c>
      <c r="D440" s="2">
        <v>7</v>
      </c>
      <c r="E440" s="2">
        <v>8</v>
      </c>
      <c r="F440" s="2">
        <v>12</v>
      </c>
      <c r="G440" s="2">
        <v>9</v>
      </c>
      <c r="H440" s="2">
        <v>16</v>
      </c>
      <c r="I440" s="84">
        <f>(D440*'General Data'!$B$4)+(E440*'General Data'!$C$4)+(F440*'General Data'!$D$4)+(G440*'General Data'!$E$4)+(H440*'General Data'!$F$4)</f>
        <v>198.5</v>
      </c>
      <c r="J440" s="5">
        <f>VLOOKUP(I440,'Tarrif for Outgoing Transport'!$A$6:$G$15,Bremen!C440-49998,1)</f>
        <v>0.33</v>
      </c>
      <c r="K440" s="80">
        <f t="shared" si="12"/>
        <v>65.50500000000001</v>
      </c>
      <c r="L440" s="83">
        <f>VLOOKUP(I440,'Tarrif for Outgoing Transport'!$A$40:$G$49,C440-49998,TRUE)</f>
        <v>0.20399999999999999</v>
      </c>
      <c r="M440" s="4">
        <f t="shared" si="13"/>
        <v>40.494</v>
      </c>
      <c r="N440" s="81">
        <f>VLOOKUP(C440,'Transport Time'!$A$3:$C$7,3,0)</f>
        <v>2</v>
      </c>
      <c r="O440" s="81">
        <f>VLOOKUP(C440,'Transport Time'!$K$3:$M$12,3,0)</f>
        <v>1</v>
      </c>
      <c r="P440" s="81">
        <f>VLOOKUP(C440,'Data for CO2 Calculation'!$A$3:$C$7,3,0)</f>
        <v>787</v>
      </c>
      <c r="Q440" s="83">
        <f>I440*P440*'Data for CO2 Calculation'!$B$17</f>
        <v>8513.9627500000006</v>
      </c>
      <c r="R440" s="2">
        <f>VLOOKUP(C440,'Data for CO2 Calculation'!$K$3:$M$12,3,1)</f>
        <v>40</v>
      </c>
      <c r="S440" s="3">
        <f>R440*I440*'Data for CO2 Calculation'!$B$17</f>
        <v>432.73</v>
      </c>
    </row>
    <row r="441" spans="1:19" x14ac:dyDescent="0.2">
      <c r="A441" s="2" t="s">
        <v>457</v>
      </c>
      <c r="B441" s="13">
        <v>39593</v>
      </c>
      <c r="C441" s="2">
        <v>50005</v>
      </c>
      <c r="D441" s="2">
        <v>9</v>
      </c>
      <c r="E441" s="2">
        <v>8</v>
      </c>
      <c r="F441" s="2">
        <v>12</v>
      </c>
      <c r="G441" s="2">
        <v>11</v>
      </c>
      <c r="H441" s="2">
        <v>9</v>
      </c>
      <c r="I441" s="84">
        <f>(D441*'General Data'!$B$4)+(E441*'General Data'!$C$4)+(F441*'General Data'!$D$4)+(G441*'General Data'!$E$4)+(H441*'General Data'!$F$4)</f>
        <v>177.29999999999998</v>
      </c>
      <c r="J441" s="5">
        <f>VLOOKUP(I441,'Tarrif for Outgoing Transport'!$A$6:$G$15,Bremen!C441-49998,1)</f>
        <v>0.33</v>
      </c>
      <c r="K441" s="80">
        <f t="shared" si="12"/>
        <v>58.509</v>
      </c>
      <c r="L441" s="83">
        <f>VLOOKUP(I441,'Tarrif for Outgoing Transport'!$A$40:$G$49,C441-49998,TRUE)</f>
        <v>0.20399999999999999</v>
      </c>
      <c r="M441" s="4">
        <f t="shared" si="13"/>
        <v>36.169199999999996</v>
      </c>
      <c r="N441" s="81">
        <f>VLOOKUP(C441,'Transport Time'!$A$3:$C$7,3,0)</f>
        <v>2</v>
      </c>
      <c r="O441" s="81">
        <f>VLOOKUP(C441,'Transport Time'!$K$3:$M$12,3,0)</f>
        <v>1</v>
      </c>
      <c r="P441" s="81">
        <f>VLOOKUP(C441,'Data for CO2 Calculation'!$A$3:$C$7,3,0)</f>
        <v>787</v>
      </c>
      <c r="Q441" s="83">
        <f>I441*P441*'Data for CO2 Calculation'!$B$17</f>
        <v>7604.662949999999</v>
      </c>
      <c r="R441" s="2">
        <f>VLOOKUP(C441,'Data for CO2 Calculation'!$K$3:$M$12,3,1)</f>
        <v>40</v>
      </c>
      <c r="S441" s="3">
        <f>R441*I441*'Data for CO2 Calculation'!$B$17</f>
        <v>386.51399999999995</v>
      </c>
    </row>
    <row r="442" spans="1:19" x14ac:dyDescent="0.2">
      <c r="A442" s="2" t="s">
        <v>458</v>
      </c>
      <c r="B442" s="13">
        <v>39600</v>
      </c>
      <c r="C442" s="2">
        <v>50005</v>
      </c>
      <c r="D442" s="2">
        <v>0</v>
      </c>
      <c r="E442" s="2">
        <v>8</v>
      </c>
      <c r="F442" s="2">
        <v>12</v>
      </c>
      <c r="G442" s="2">
        <v>11</v>
      </c>
      <c r="H442" s="2">
        <v>9</v>
      </c>
      <c r="I442" s="84">
        <f>(D442*'General Data'!$B$4)+(E442*'General Data'!$C$4)+(F442*'General Data'!$D$4)+(G442*'General Data'!$E$4)+(H442*'General Data'!$F$4)</f>
        <v>156.6</v>
      </c>
      <c r="J442" s="5">
        <f>VLOOKUP(I442,'Tarrif for Outgoing Transport'!$A$6:$G$15,Bremen!C442-49998,1)</f>
        <v>0.33</v>
      </c>
      <c r="K442" s="80">
        <f t="shared" si="12"/>
        <v>51.677999999999997</v>
      </c>
      <c r="L442" s="83">
        <f>VLOOKUP(I442,'Tarrif for Outgoing Transport'!$A$40:$G$49,C442-49998,TRUE)</f>
        <v>0.20399999999999999</v>
      </c>
      <c r="M442" s="4">
        <f t="shared" si="13"/>
        <v>31.946399999999997</v>
      </c>
      <c r="N442" s="81">
        <f>VLOOKUP(C442,'Transport Time'!$A$3:$C$7,3,0)</f>
        <v>2</v>
      </c>
      <c r="O442" s="81">
        <f>VLOOKUP(C442,'Transport Time'!$K$3:$M$12,3,0)</f>
        <v>1</v>
      </c>
      <c r="P442" s="81">
        <f>VLOOKUP(C442,'Data for CO2 Calculation'!$A$3:$C$7,3,0)</f>
        <v>787</v>
      </c>
      <c r="Q442" s="83">
        <f>I442*P442*'Data for CO2 Calculation'!$B$17</f>
        <v>6716.8089</v>
      </c>
      <c r="R442" s="2">
        <f>VLOOKUP(C442,'Data for CO2 Calculation'!$K$3:$M$12,3,1)</f>
        <v>40</v>
      </c>
      <c r="S442" s="3">
        <f>R442*I442*'Data for CO2 Calculation'!$B$17</f>
        <v>341.38799999999998</v>
      </c>
    </row>
    <row r="443" spans="1:19" x14ac:dyDescent="0.2">
      <c r="A443" s="2" t="s">
        <v>459</v>
      </c>
      <c r="B443" s="13">
        <v>39605</v>
      </c>
      <c r="C443" s="2">
        <v>50005</v>
      </c>
      <c r="D443" s="2">
        <v>9</v>
      </c>
      <c r="E443" s="2">
        <v>8</v>
      </c>
      <c r="F443" s="2">
        <v>12</v>
      </c>
      <c r="G443" s="2">
        <v>15</v>
      </c>
      <c r="H443" s="2">
        <v>19</v>
      </c>
      <c r="I443" s="84">
        <f>(D443*'General Data'!$B$4)+(E443*'General Data'!$C$4)+(F443*'General Data'!$D$4)+(G443*'General Data'!$E$4)+(H443*'General Data'!$F$4)</f>
        <v>236.09999999999997</v>
      </c>
      <c r="J443" s="5">
        <f>VLOOKUP(I443,'Tarrif for Outgoing Transport'!$A$6:$G$15,Bremen!C443-49998,1)</f>
        <v>0.33</v>
      </c>
      <c r="K443" s="80">
        <f t="shared" si="12"/>
        <v>77.912999999999997</v>
      </c>
      <c r="L443" s="83">
        <f>VLOOKUP(I443,'Tarrif for Outgoing Transport'!$A$40:$G$49,C443-49998,TRUE)</f>
        <v>0.20399999999999999</v>
      </c>
      <c r="M443" s="4">
        <f t="shared" si="13"/>
        <v>48.164399999999993</v>
      </c>
      <c r="N443" s="81">
        <f>VLOOKUP(C443,'Transport Time'!$A$3:$C$7,3,0)</f>
        <v>2</v>
      </c>
      <c r="O443" s="81">
        <f>VLOOKUP(C443,'Transport Time'!$K$3:$M$12,3,0)</f>
        <v>1</v>
      </c>
      <c r="P443" s="81">
        <f>VLOOKUP(C443,'Data for CO2 Calculation'!$A$3:$C$7,3,0)</f>
        <v>787</v>
      </c>
      <c r="Q443" s="83">
        <f>I443*P443*'Data for CO2 Calculation'!$B$17</f>
        <v>10126.683149999999</v>
      </c>
      <c r="R443" s="2">
        <f>VLOOKUP(C443,'Data for CO2 Calculation'!$K$3:$M$12,3,1)</f>
        <v>40</v>
      </c>
      <c r="S443" s="3">
        <f>R443*I443*'Data for CO2 Calculation'!$B$17</f>
        <v>514.69799999999987</v>
      </c>
    </row>
    <row r="444" spans="1:19" x14ac:dyDescent="0.2">
      <c r="A444" s="2" t="s">
        <v>460</v>
      </c>
      <c r="B444" s="13">
        <v>39607</v>
      </c>
      <c r="C444" s="2">
        <v>50005</v>
      </c>
      <c r="D444" s="2">
        <v>9</v>
      </c>
      <c r="E444" s="2">
        <v>8</v>
      </c>
      <c r="F444" s="2">
        <v>12</v>
      </c>
      <c r="G444" s="2">
        <v>11</v>
      </c>
      <c r="H444" s="2">
        <v>9</v>
      </c>
      <c r="I444" s="84">
        <f>(D444*'General Data'!$B$4)+(E444*'General Data'!$C$4)+(F444*'General Data'!$D$4)+(G444*'General Data'!$E$4)+(H444*'General Data'!$F$4)</f>
        <v>177.29999999999998</v>
      </c>
      <c r="J444" s="5">
        <f>VLOOKUP(I444,'Tarrif for Outgoing Transport'!$A$6:$G$15,Bremen!C444-49998,1)</f>
        <v>0.33</v>
      </c>
      <c r="K444" s="80">
        <f t="shared" si="12"/>
        <v>58.509</v>
      </c>
      <c r="L444" s="83">
        <f>VLOOKUP(I444,'Tarrif for Outgoing Transport'!$A$40:$G$49,C444-49998,TRUE)</f>
        <v>0.20399999999999999</v>
      </c>
      <c r="M444" s="4">
        <f t="shared" si="13"/>
        <v>36.169199999999996</v>
      </c>
      <c r="N444" s="81">
        <f>VLOOKUP(C444,'Transport Time'!$A$3:$C$7,3,0)</f>
        <v>2</v>
      </c>
      <c r="O444" s="81">
        <f>VLOOKUP(C444,'Transport Time'!$K$3:$M$12,3,0)</f>
        <v>1</v>
      </c>
      <c r="P444" s="81">
        <f>VLOOKUP(C444,'Data for CO2 Calculation'!$A$3:$C$7,3,0)</f>
        <v>787</v>
      </c>
      <c r="Q444" s="83">
        <f>I444*P444*'Data for CO2 Calculation'!$B$17</f>
        <v>7604.662949999999</v>
      </c>
      <c r="R444" s="2">
        <f>VLOOKUP(C444,'Data for CO2 Calculation'!$K$3:$M$12,3,1)</f>
        <v>40</v>
      </c>
      <c r="S444" s="3">
        <f>R444*I444*'Data for CO2 Calculation'!$B$17</f>
        <v>386.51399999999995</v>
      </c>
    </row>
    <row r="445" spans="1:19" x14ac:dyDescent="0.2">
      <c r="A445" s="2" t="s">
        <v>461</v>
      </c>
      <c r="B445" s="13">
        <v>39613</v>
      </c>
      <c r="C445" s="2">
        <v>50005</v>
      </c>
      <c r="D445" s="2">
        <v>9</v>
      </c>
      <c r="E445" s="2">
        <v>9</v>
      </c>
      <c r="F445" s="2">
        <v>12</v>
      </c>
      <c r="G445" s="2">
        <v>12</v>
      </c>
      <c r="H445" s="2">
        <v>10</v>
      </c>
      <c r="I445" s="84">
        <f>(D445*'General Data'!$B$4)+(E445*'General Data'!$C$4)+(F445*'General Data'!$D$4)+(G445*'General Data'!$E$4)+(H445*'General Data'!$F$4)</f>
        <v>189.39999999999998</v>
      </c>
      <c r="J445" s="5">
        <f>VLOOKUP(I445,'Tarrif for Outgoing Transport'!$A$6:$G$15,Bremen!C445-49998,1)</f>
        <v>0.33</v>
      </c>
      <c r="K445" s="80">
        <f t="shared" si="12"/>
        <v>62.501999999999995</v>
      </c>
      <c r="L445" s="83">
        <f>VLOOKUP(I445,'Tarrif for Outgoing Transport'!$A$40:$G$49,C445-49998,TRUE)</f>
        <v>0.20399999999999999</v>
      </c>
      <c r="M445" s="4">
        <f t="shared" si="13"/>
        <v>38.637599999999992</v>
      </c>
      <c r="N445" s="81">
        <f>VLOOKUP(C445,'Transport Time'!$A$3:$C$7,3,0)</f>
        <v>2</v>
      </c>
      <c r="O445" s="81">
        <f>VLOOKUP(C445,'Transport Time'!$K$3:$M$12,3,0)</f>
        <v>1</v>
      </c>
      <c r="P445" s="81">
        <f>VLOOKUP(C445,'Data for CO2 Calculation'!$A$3:$C$7,3,0)</f>
        <v>787</v>
      </c>
      <c r="Q445" s="83">
        <f>I445*P445*'Data for CO2 Calculation'!$B$17</f>
        <v>8123.6500999999989</v>
      </c>
      <c r="R445" s="2">
        <f>VLOOKUP(C445,'Data for CO2 Calculation'!$K$3:$M$12,3,1)</f>
        <v>40</v>
      </c>
      <c r="S445" s="3">
        <f>R445*I445*'Data for CO2 Calculation'!$B$17</f>
        <v>412.89199999999994</v>
      </c>
    </row>
    <row r="446" spans="1:19" x14ac:dyDescent="0.2">
      <c r="A446" s="2" t="s">
        <v>462</v>
      </c>
      <c r="B446" s="13">
        <v>39619</v>
      </c>
      <c r="C446" s="2">
        <v>50005</v>
      </c>
      <c r="D446" s="2">
        <v>2</v>
      </c>
      <c r="E446" s="2">
        <v>8</v>
      </c>
      <c r="F446" s="2">
        <v>12</v>
      </c>
      <c r="G446" s="2">
        <v>11</v>
      </c>
      <c r="H446" s="2">
        <v>16</v>
      </c>
      <c r="I446" s="84">
        <f>(D446*'General Data'!$B$4)+(E446*'General Data'!$C$4)+(F446*'General Data'!$D$4)+(G446*'General Data'!$E$4)+(H446*'General Data'!$F$4)</f>
        <v>193.39999999999998</v>
      </c>
      <c r="J446" s="5">
        <f>VLOOKUP(I446,'Tarrif for Outgoing Transport'!$A$6:$G$15,Bremen!C446-49998,1)</f>
        <v>0.33</v>
      </c>
      <c r="K446" s="80">
        <f t="shared" si="12"/>
        <v>63.821999999999996</v>
      </c>
      <c r="L446" s="83">
        <f>VLOOKUP(I446,'Tarrif for Outgoing Transport'!$A$40:$G$49,C446-49998,TRUE)</f>
        <v>0.20399999999999999</v>
      </c>
      <c r="M446" s="4">
        <f t="shared" si="13"/>
        <v>39.453599999999994</v>
      </c>
      <c r="N446" s="81">
        <f>VLOOKUP(C446,'Transport Time'!$A$3:$C$7,3,0)</f>
        <v>2</v>
      </c>
      <c r="O446" s="81">
        <f>VLOOKUP(C446,'Transport Time'!$K$3:$M$12,3,0)</f>
        <v>1</v>
      </c>
      <c r="P446" s="81">
        <f>VLOOKUP(C446,'Data for CO2 Calculation'!$A$3:$C$7,3,0)</f>
        <v>787</v>
      </c>
      <c r="Q446" s="83">
        <f>I446*P446*'Data for CO2 Calculation'!$B$17</f>
        <v>8295.2160999999996</v>
      </c>
      <c r="R446" s="2">
        <f>VLOOKUP(C446,'Data for CO2 Calculation'!$K$3:$M$12,3,1)</f>
        <v>40</v>
      </c>
      <c r="S446" s="3">
        <f>R446*I446*'Data for CO2 Calculation'!$B$17</f>
        <v>421.61199999999997</v>
      </c>
    </row>
    <row r="447" spans="1:19" x14ac:dyDescent="0.2">
      <c r="A447" s="2" t="s">
        <v>463</v>
      </c>
      <c r="B447" s="13">
        <v>39624</v>
      </c>
      <c r="C447" s="2">
        <v>50005</v>
      </c>
      <c r="D447" s="2">
        <v>12</v>
      </c>
      <c r="E447" s="2">
        <v>8</v>
      </c>
      <c r="F447" s="2">
        <v>12</v>
      </c>
      <c r="G447" s="2">
        <v>11</v>
      </c>
      <c r="H447" s="2">
        <v>8</v>
      </c>
      <c r="I447" s="84">
        <f>(D447*'General Data'!$B$4)+(E447*'General Data'!$C$4)+(F447*'General Data'!$D$4)+(G447*'General Data'!$E$4)+(H447*'General Data'!$F$4)</f>
        <v>179.60000000000002</v>
      </c>
      <c r="J447" s="5">
        <f>VLOOKUP(I447,'Tarrif for Outgoing Transport'!$A$6:$G$15,Bremen!C447-49998,1)</f>
        <v>0.33</v>
      </c>
      <c r="K447" s="80">
        <f t="shared" si="12"/>
        <v>59.268000000000008</v>
      </c>
      <c r="L447" s="83">
        <f>VLOOKUP(I447,'Tarrif for Outgoing Transport'!$A$40:$G$49,C447-49998,TRUE)</f>
        <v>0.20399999999999999</v>
      </c>
      <c r="M447" s="4">
        <f t="shared" si="13"/>
        <v>36.638400000000004</v>
      </c>
      <c r="N447" s="81">
        <f>VLOOKUP(C447,'Transport Time'!$A$3:$C$7,3,0)</f>
        <v>2</v>
      </c>
      <c r="O447" s="81">
        <f>VLOOKUP(C447,'Transport Time'!$K$3:$M$12,3,0)</f>
        <v>1</v>
      </c>
      <c r="P447" s="81">
        <f>VLOOKUP(C447,'Data for CO2 Calculation'!$A$3:$C$7,3,0)</f>
        <v>787</v>
      </c>
      <c r="Q447" s="83">
        <f>I447*P447*'Data for CO2 Calculation'!$B$17</f>
        <v>7703.3134000000009</v>
      </c>
      <c r="R447" s="2">
        <f>VLOOKUP(C447,'Data for CO2 Calculation'!$K$3:$M$12,3,1)</f>
        <v>40</v>
      </c>
      <c r="S447" s="3">
        <f>R447*I447*'Data for CO2 Calculation'!$B$17</f>
        <v>391.52800000000002</v>
      </c>
    </row>
    <row r="448" spans="1:19" x14ac:dyDescent="0.2">
      <c r="A448" s="2" t="s">
        <v>464</v>
      </c>
      <c r="B448" s="13">
        <v>39630</v>
      </c>
      <c r="C448" s="2">
        <v>50005</v>
      </c>
      <c r="D448" s="2">
        <v>9</v>
      </c>
      <c r="E448" s="2">
        <v>8</v>
      </c>
      <c r="F448" s="2">
        <v>12</v>
      </c>
      <c r="G448" s="2">
        <v>11</v>
      </c>
      <c r="H448" s="2">
        <v>11</v>
      </c>
      <c r="I448" s="84">
        <f>(D448*'General Data'!$B$4)+(E448*'General Data'!$C$4)+(F448*'General Data'!$D$4)+(G448*'General Data'!$E$4)+(H448*'General Data'!$F$4)</f>
        <v>186.49999999999997</v>
      </c>
      <c r="J448" s="5">
        <f>VLOOKUP(I448,'Tarrif for Outgoing Transport'!$A$6:$G$15,Bremen!C448-49998,1)</f>
        <v>0.33</v>
      </c>
      <c r="K448" s="80">
        <f t="shared" si="12"/>
        <v>61.544999999999995</v>
      </c>
      <c r="L448" s="83">
        <f>VLOOKUP(I448,'Tarrif for Outgoing Transport'!$A$40:$G$49,C448-49998,TRUE)</f>
        <v>0.20399999999999999</v>
      </c>
      <c r="M448" s="4">
        <f t="shared" si="13"/>
        <v>38.045999999999992</v>
      </c>
      <c r="N448" s="81">
        <f>VLOOKUP(C448,'Transport Time'!$A$3:$C$7,3,0)</f>
        <v>2</v>
      </c>
      <c r="O448" s="81">
        <f>VLOOKUP(C448,'Transport Time'!$K$3:$M$12,3,0)</f>
        <v>1</v>
      </c>
      <c r="P448" s="81">
        <f>VLOOKUP(C448,'Data for CO2 Calculation'!$A$3:$C$7,3,0)</f>
        <v>787</v>
      </c>
      <c r="Q448" s="83">
        <f>I448*P448*'Data for CO2 Calculation'!$B$17</f>
        <v>7999.2647499999985</v>
      </c>
      <c r="R448" s="2">
        <f>VLOOKUP(C448,'Data for CO2 Calculation'!$K$3:$M$12,3,1)</f>
        <v>40</v>
      </c>
      <c r="S448" s="3">
        <f>R448*I448*'Data for CO2 Calculation'!$B$17</f>
        <v>406.56999999999994</v>
      </c>
    </row>
    <row r="449" spans="1:19" x14ac:dyDescent="0.2">
      <c r="A449" s="2" t="s">
        <v>465</v>
      </c>
      <c r="B449" s="13">
        <v>39638</v>
      </c>
      <c r="C449" s="2">
        <v>50005</v>
      </c>
      <c r="D449" s="2">
        <v>9</v>
      </c>
      <c r="E449" s="2">
        <v>8</v>
      </c>
      <c r="F449" s="2">
        <v>10</v>
      </c>
      <c r="G449" s="2">
        <v>11</v>
      </c>
      <c r="H449" s="2">
        <v>9</v>
      </c>
      <c r="I449" s="84">
        <f>(D449*'General Data'!$B$4)+(E449*'General Data'!$C$4)+(F449*'General Data'!$D$4)+(G449*'General Data'!$E$4)+(H449*'General Data'!$F$4)</f>
        <v>169.70000000000002</v>
      </c>
      <c r="J449" s="5">
        <f>VLOOKUP(I449,'Tarrif for Outgoing Transport'!$A$6:$G$15,Bremen!C449-49998,1)</f>
        <v>0.33</v>
      </c>
      <c r="K449" s="80">
        <f t="shared" si="12"/>
        <v>56.001000000000005</v>
      </c>
      <c r="L449" s="83">
        <f>VLOOKUP(I449,'Tarrif for Outgoing Transport'!$A$40:$G$49,C449-49998,TRUE)</f>
        <v>0.20399999999999999</v>
      </c>
      <c r="M449" s="4">
        <f t="shared" si="13"/>
        <v>34.6188</v>
      </c>
      <c r="N449" s="81">
        <f>VLOOKUP(C449,'Transport Time'!$A$3:$C$7,3,0)</f>
        <v>2</v>
      </c>
      <c r="O449" s="81">
        <f>VLOOKUP(C449,'Transport Time'!$K$3:$M$12,3,0)</f>
        <v>1</v>
      </c>
      <c r="P449" s="81">
        <f>VLOOKUP(C449,'Data for CO2 Calculation'!$A$3:$C$7,3,0)</f>
        <v>787</v>
      </c>
      <c r="Q449" s="83">
        <f>I449*P449*'Data for CO2 Calculation'!$B$17</f>
        <v>7278.6875500000015</v>
      </c>
      <c r="R449" s="2">
        <f>VLOOKUP(C449,'Data for CO2 Calculation'!$K$3:$M$12,3,1)</f>
        <v>40</v>
      </c>
      <c r="S449" s="3">
        <f>R449*I449*'Data for CO2 Calculation'!$B$17</f>
        <v>369.94600000000003</v>
      </c>
    </row>
    <row r="450" spans="1:19" x14ac:dyDescent="0.2">
      <c r="A450" s="2" t="s">
        <v>466</v>
      </c>
      <c r="B450" s="13">
        <v>39638</v>
      </c>
      <c r="C450" s="2">
        <v>50005</v>
      </c>
      <c r="D450" s="2">
        <v>9</v>
      </c>
      <c r="E450" s="2">
        <v>8</v>
      </c>
      <c r="F450" s="2">
        <v>8</v>
      </c>
      <c r="G450" s="2">
        <v>11</v>
      </c>
      <c r="H450" s="2">
        <v>9</v>
      </c>
      <c r="I450" s="84">
        <f>(D450*'General Data'!$B$4)+(E450*'General Data'!$C$4)+(F450*'General Data'!$D$4)+(G450*'General Data'!$E$4)+(H450*'General Data'!$F$4)</f>
        <v>162.1</v>
      </c>
      <c r="J450" s="5">
        <f>VLOOKUP(I450,'Tarrif for Outgoing Transport'!$A$6:$G$15,Bremen!C450-49998,1)</f>
        <v>0.33</v>
      </c>
      <c r="K450" s="80">
        <f t="shared" si="12"/>
        <v>53.493000000000002</v>
      </c>
      <c r="L450" s="83">
        <f>VLOOKUP(I450,'Tarrif for Outgoing Transport'!$A$40:$G$49,C450-49998,TRUE)</f>
        <v>0.20399999999999999</v>
      </c>
      <c r="M450" s="4">
        <f t="shared" si="13"/>
        <v>33.068399999999997</v>
      </c>
      <c r="N450" s="81">
        <f>VLOOKUP(C450,'Transport Time'!$A$3:$C$7,3,0)</f>
        <v>2</v>
      </c>
      <c r="O450" s="81">
        <f>VLOOKUP(C450,'Transport Time'!$K$3:$M$12,3,0)</f>
        <v>1</v>
      </c>
      <c r="P450" s="81">
        <f>VLOOKUP(C450,'Data for CO2 Calculation'!$A$3:$C$7,3,0)</f>
        <v>787</v>
      </c>
      <c r="Q450" s="83">
        <f>I450*P450*'Data for CO2 Calculation'!$B$17</f>
        <v>6952.7121499999994</v>
      </c>
      <c r="R450" s="2">
        <f>VLOOKUP(C450,'Data for CO2 Calculation'!$K$3:$M$12,3,1)</f>
        <v>40</v>
      </c>
      <c r="S450" s="3">
        <f>R450*I450*'Data for CO2 Calculation'!$B$17</f>
        <v>353.37799999999999</v>
      </c>
    </row>
    <row r="451" spans="1:19" x14ac:dyDescent="0.2">
      <c r="A451" s="2" t="s">
        <v>467</v>
      </c>
      <c r="B451" s="13">
        <v>39645</v>
      </c>
      <c r="C451" s="2">
        <v>50005</v>
      </c>
      <c r="D451" s="2">
        <v>9</v>
      </c>
      <c r="E451" s="2">
        <v>8</v>
      </c>
      <c r="F451" s="2">
        <v>12</v>
      </c>
      <c r="G451" s="2">
        <v>11</v>
      </c>
      <c r="H451" s="2">
        <v>9</v>
      </c>
      <c r="I451" s="84">
        <f>(D451*'General Data'!$B$4)+(E451*'General Data'!$C$4)+(F451*'General Data'!$D$4)+(G451*'General Data'!$E$4)+(H451*'General Data'!$F$4)</f>
        <v>177.29999999999998</v>
      </c>
      <c r="J451" s="5">
        <f>VLOOKUP(I451,'Tarrif for Outgoing Transport'!$A$6:$G$15,Bremen!C451-49998,1)</f>
        <v>0.33</v>
      </c>
      <c r="K451" s="80">
        <f t="shared" si="12"/>
        <v>58.509</v>
      </c>
      <c r="L451" s="83">
        <f>VLOOKUP(I451,'Tarrif for Outgoing Transport'!$A$40:$G$49,C451-49998,TRUE)</f>
        <v>0.20399999999999999</v>
      </c>
      <c r="M451" s="4">
        <f t="shared" si="13"/>
        <v>36.169199999999996</v>
      </c>
      <c r="N451" s="81">
        <f>VLOOKUP(C451,'Transport Time'!$A$3:$C$7,3,0)</f>
        <v>2</v>
      </c>
      <c r="O451" s="81">
        <f>VLOOKUP(C451,'Transport Time'!$K$3:$M$12,3,0)</f>
        <v>1</v>
      </c>
      <c r="P451" s="81">
        <f>VLOOKUP(C451,'Data for CO2 Calculation'!$A$3:$C$7,3,0)</f>
        <v>787</v>
      </c>
      <c r="Q451" s="83">
        <f>I451*P451*'Data for CO2 Calculation'!$B$17</f>
        <v>7604.662949999999</v>
      </c>
      <c r="R451" s="2">
        <f>VLOOKUP(C451,'Data for CO2 Calculation'!$K$3:$M$12,3,1)</f>
        <v>40</v>
      </c>
      <c r="S451" s="3">
        <f>R451*I451*'Data for CO2 Calculation'!$B$17</f>
        <v>386.51399999999995</v>
      </c>
    </row>
    <row r="452" spans="1:19" ht="14.5" customHeight="1" x14ac:dyDescent="0.2">
      <c r="A452" s="2" t="s">
        <v>468</v>
      </c>
      <c r="B452" s="13">
        <v>39654</v>
      </c>
      <c r="C452" s="2">
        <v>50005</v>
      </c>
      <c r="D452" s="2">
        <v>9</v>
      </c>
      <c r="E452" s="2">
        <v>8</v>
      </c>
      <c r="F452" s="2">
        <v>0</v>
      </c>
      <c r="G452" s="2">
        <v>12</v>
      </c>
      <c r="H452" s="2">
        <v>11</v>
      </c>
      <c r="I452" s="84">
        <f>(D452*'General Data'!$B$4)+(E452*'General Data'!$C$4)+(F452*'General Data'!$D$4)+(G452*'General Data'!$E$4)+(H452*'General Data'!$F$4)</f>
        <v>144.1</v>
      </c>
      <c r="J452" s="5">
        <f>VLOOKUP(I452,'Tarrif for Outgoing Transport'!$A$6:$G$15,Bremen!C452-49998,1)</f>
        <v>0.33</v>
      </c>
      <c r="K452" s="80">
        <f t="shared" si="12"/>
        <v>47.552999999999997</v>
      </c>
      <c r="L452" s="83">
        <f>VLOOKUP(I452,'Tarrif for Outgoing Transport'!$A$40:$G$49,C452-49998,TRUE)</f>
        <v>0.20399999999999999</v>
      </c>
      <c r="M452" s="4">
        <f t="shared" si="13"/>
        <v>29.396399999999996</v>
      </c>
      <c r="N452" s="81">
        <f>VLOOKUP(C452,'Transport Time'!$A$3:$C$7,3,0)</f>
        <v>2</v>
      </c>
      <c r="O452" s="81">
        <f>VLOOKUP(C452,'Transport Time'!$K$3:$M$12,3,0)</f>
        <v>1</v>
      </c>
      <c r="P452" s="81">
        <f>VLOOKUP(C452,'Data for CO2 Calculation'!$A$3:$C$7,3,0)</f>
        <v>787</v>
      </c>
      <c r="Q452" s="83">
        <f>I452*P452*'Data for CO2 Calculation'!$B$17</f>
        <v>6180.6651499999998</v>
      </c>
      <c r="R452" s="2">
        <f>VLOOKUP(C452,'Data for CO2 Calculation'!$K$3:$M$12,3,1)</f>
        <v>40</v>
      </c>
      <c r="S452" s="3">
        <f>R452*I452*'Data for CO2 Calculation'!$B$17</f>
        <v>314.13799999999998</v>
      </c>
    </row>
    <row r="453" spans="1:19" ht="14.5" customHeight="1" x14ac:dyDescent="0.2">
      <c r="A453" s="2" t="s">
        <v>469</v>
      </c>
      <c r="B453" s="13">
        <v>39665</v>
      </c>
      <c r="C453" s="2">
        <v>50005</v>
      </c>
      <c r="D453" s="2">
        <v>8</v>
      </c>
      <c r="E453" s="2">
        <v>10</v>
      </c>
      <c r="F453" s="2">
        <v>15</v>
      </c>
      <c r="G453" s="2">
        <v>11</v>
      </c>
      <c r="H453" s="2">
        <v>9</v>
      </c>
      <c r="I453" s="84">
        <f>(D453*'General Data'!$B$4)+(E453*'General Data'!$C$4)+(F453*'General Data'!$D$4)+(G453*'General Data'!$E$4)+(H453*'General Data'!$F$4)</f>
        <v>195.00000000000003</v>
      </c>
      <c r="J453" s="5">
        <f>VLOOKUP(I453,'Tarrif for Outgoing Transport'!$A$6:$G$15,Bremen!C453-49998,1)</f>
        <v>0.33</v>
      </c>
      <c r="K453" s="80">
        <f t="shared" ref="K453:K497" si="14">IF(I453&gt;100,J453*I453,J453)</f>
        <v>64.350000000000009</v>
      </c>
      <c r="L453" s="83">
        <f>VLOOKUP(I453,'Tarrif for Outgoing Transport'!$A$40:$G$49,C453-49998,TRUE)</f>
        <v>0.20399999999999999</v>
      </c>
      <c r="M453" s="4">
        <f t="shared" ref="M453:M497" si="15">IF(I453&gt;100,I453*L453,L453)</f>
        <v>39.78</v>
      </c>
      <c r="N453" s="81">
        <f>VLOOKUP(C453,'Transport Time'!$A$3:$C$7,3,0)</f>
        <v>2</v>
      </c>
      <c r="O453" s="81">
        <f>VLOOKUP(C453,'Transport Time'!$K$3:$M$12,3,0)</f>
        <v>1</v>
      </c>
      <c r="P453" s="81">
        <f>VLOOKUP(C453,'Data for CO2 Calculation'!$A$3:$C$7,3,0)</f>
        <v>787</v>
      </c>
      <c r="Q453" s="83">
        <f>I453*P453*'Data for CO2 Calculation'!$B$17</f>
        <v>8363.8425000000007</v>
      </c>
      <c r="R453" s="2">
        <f>VLOOKUP(C453,'Data for CO2 Calculation'!$K$3:$M$12,3,1)</f>
        <v>40</v>
      </c>
      <c r="S453" s="3">
        <f>R453*I453*'Data for CO2 Calculation'!$B$17</f>
        <v>425.1</v>
      </c>
    </row>
    <row r="454" spans="1:19" ht="14.5" customHeight="1" x14ac:dyDescent="0.2">
      <c r="A454" s="2" t="s">
        <v>470</v>
      </c>
      <c r="B454" s="13">
        <v>39670</v>
      </c>
      <c r="C454" s="2">
        <v>50005</v>
      </c>
      <c r="D454" s="2">
        <v>8</v>
      </c>
      <c r="E454" s="2">
        <v>10</v>
      </c>
      <c r="F454" s="2">
        <v>15</v>
      </c>
      <c r="G454" s="2">
        <v>11</v>
      </c>
      <c r="H454" s="2">
        <v>9</v>
      </c>
      <c r="I454" s="84">
        <f>(D454*'General Data'!$B$4)+(E454*'General Data'!$C$4)+(F454*'General Data'!$D$4)+(G454*'General Data'!$E$4)+(H454*'General Data'!$F$4)</f>
        <v>195.00000000000003</v>
      </c>
      <c r="J454" s="5">
        <f>VLOOKUP(I454,'Tarrif for Outgoing Transport'!$A$6:$G$15,Bremen!C454-49998,1)</f>
        <v>0.33</v>
      </c>
      <c r="K454" s="80">
        <f t="shared" si="14"/>
        <v>64.350000000000009</v>
      </c>
      <c r="L454" s="83">
        <f>VLOOKUP(I454,'Tarrif for Outgoing Transport'!$A$40:$G$49,C454-49998,TRUE)</f>
        <v>0.20399999999999999</v>
      </c>
      <c r="M454" s="4">
        <f t="shared" si="15"/>
        <v>39.78</v>
      </c>
      <c r="N454" s="81">
        <f>VLOOKUP(C454,'Transport Time'!$A$3:$C$7,3,0)</f>
        <v>2</v>
      </c>
      <c r="O454" s="81">
        <f>VLOOKUP(C454,'Transport Time'!$K$3:$M$12,3,0)</f>
        <v>1</v>
      </c>
      <c r="P454" s="81">
        <f>VLOOKUP(C454,'Data for CO2 Calculation'!$A$3:$C$7,3,0)</f>
        <v>787</v>
      </c>
      <c r="Q454" s="83">
        <f>I454*P454*'Data for CO2 Calculation'!$B$17</f>
        <v>8363.8425000000007</v>
      </c>
      <c r="R454" s="2">
        <f>VLOOKUP(C454,'Data for CO2 Calculation'!$K$3:$M$12,3,1)</f>
        <v>40</v>
      </c>
      <c r="S454" s="3">
        <f>R454*I454*'Data for CO2 Calculation'!$B$17</f>
        <v>425.1</v>
      </c>
    </row>
    <row r="455" spans="1:19" ht="14.5" customHeight="1" x14ac:dyDescent="0.2">
      <c r="A455" s="2" t="s">
        <v>471</v>
      </c>
      <c r="B455" s="13">
        <v>39671</v>
      </c>
      <c r="C455" s="2">
        <v>50005</v>
      </c>
      <c r="D455" s="2">
        <v>8</v>
      </c>
      <c r="E455" s="2">
        <v>10</v>
      </c>
      <c r="F455" s="2">
        <v>15</v>
      </c>
      <c r="G455" s="2">
        <v>11</v>
      </c>
      <c r="H455" s="2">
        <v>9</v>
      </c>
      <c r="I455" s="84">
        <f>(D455*'General Data'!$B$4)+(E455*'General Data'!$C$4)+(F455*'General Data'!$D$4)+(G455*'General Data'!$E$4)+(H455*'General Data'!$F$4)</f>
        <v>195.00000000000003</v>
      </c>
      <c r="J455" s="5">
        <f>VLOOKUP(I455,'Tarrif for Outgoing Transport'!$A$6:$G$15,Bremen!C455-49998,1)</f>
        <v>0.33</v>
      </c>
      <c r="K455" s="80">
        <f t="shared" si="14"/>
        <v>64.350000000000009</v>
      </c>
      <c r="L455" s="83">
        <f>VLOOKUP(I455,'Tarrif for Outgoing Transport'!$A$40:$G$49,C455-49998,TRUE)</f>
        <v>0.20399999999999999</v>
      </c>
      <c r="M455" s="4">
        <f t="shared" si="15"/>
        <v>39.78</v>
      </c>
      <c r="N455" s="81">
        <f>VLOOKUP(C455,'Transport Time'!$A$3:$C$7,3,0)</f>
        <v>2</v>
      </c>
      <c r="O455" s="81">
        <f>VLOOKUP(C455,'Transport Time'!$K$3:$M$12,3,0)</f>
        <v>1</v>
      </c>
      <c r="P455" s="81">
        <f>VLOOKUP(C455,'Data for CO2 Calculation'!$A$3:$C$7,3,0)</f>
        <v>787</v>
      </c>
      <c r="Q455" s="83">
        <f>I455*P455*'Data for CO2 Calculation'!$B$17</f>
        <v>8363.8425000000007</v>
      </c>
      <c r="R455" s="2">
        <f>VLOOKUP(C455,'Data for CO2 Calculation'!$K$3:$M$12,3,1)</f>
        <v>40</v>
      </c>
      <c r="S455" s="3">
        <f>R455*I455*'Data for CO2 Calculation'!$B$17</f>
        <v>425.1</v>
      </c>
    </row>
    <row r="456" spans="1:19" ht="14.5" customHeight="1" x14ac:dyDescent="0.2">
      <c r="A456" s="2" t="s">
        <v>472</v>
      </c>
      <c r="B456" s="13">
        <v>39672</v>
      </c>
      <c r="C456" s="2">
        <v>50005</v>
      </c>
      <c r="D456" s="2">
        <v>8</v>
      </c>
      <c r="E456" s="2">
        <v>10</v>
      </c>
      <c r="F456" s="2">
        <v>15</v>
      </c>
      <c r="G456" s="2">
        <v>11</v>
      </c>
      <c r="H456" s="2">
        <v>9</v>
      </c>
      <c r="I456" s="84">
        <f>(D456*'General Data'!$B$4)+(E456*'General Data'!$C$4)+(F456*'General Data'!$D$4)+(G456*'General Data'!$E$4)+(H456*'General Data'!$F$4)</f>
        <v>195.00000000000003</v>
      </c>
      <c r="J456" s="5">
        <f>VLOOKUP(I456,'Tarrif for Outgoing Transport'!$A$6:$G$15,Bremen!C456-49998,1)</f>
        <v>0.33</v>
      </c>
      <c r="K456" s="80">
        <f t="shared" si="14"/>
        <v>64.350000000000009</v>
      </c>
      <c r="L456" s="83">
        <f>VLOOKUP(I456,'Tarrif for Outgoing Transport'!$A$40:$G$49,C456-49998,TRUE)</f>
        <v>0.20399999999999999</v>
      </c>
      <c r="M456" s="4">
        <f t="shared" si="15"/>
        <v>39.78</v>
      </c>
      <c r="N456" s="81">
        <f>VLOOKUP(C456,'Transport Time'!$A$3:$C$7,3,0)</f>
        <v>2</v>
      </c>
      <c r="O456" s="81">
        <f>VLOOKUP(C456,'Transport Time'!$K$3:$M$12,3,0)</f>
        <v>1</v>
      </c>
      <c r="P456" s="81">
        <f>VLOOKUP(C456,'Data for CO2 Calculation'!$A$3:$C$7,3,0)</f>
        <v>787</v>
      </c>
      <c r="Q456" s="83">
        <f>I456*P456*'Data for CO2 Calculation'!$B$17</f>
        <v>8363.8425000000007</v>
      </c>
      <c r="R456" s="2">
        <f>VLOOKUP(C456,'Data for CO2 Calculation'!$K$3:$M$12,3,1)</f>
        <v>40</v>
      </c>
      <c r="S456" s="3">
        <f>R456*I456*'Data for CO2 Calculation'!$B$17</f>
        <v>425.1</v>
      </c>
    </row>
    <row r="457" spans="1:19" ht="14.5" customHeight="1" x14ac:dyDescent="0.2">
      <c r="A457" s="2" t="s">
        <v>473</v>
      </c>
      <c r="B457" s="13">
        <v>39674</v>
      </c>
      <c r="C457" s="2">
        <v>50005</v>
      </c>
      <c r="D457" s="2">
        <v>8</v>
      </c>
      <c r="E457" s="2">
        <v>10</v>
      </c>
      <c r="F457" s="2">
        <v>15</v>
      </c>
      <c r="G457" s="2">
        <v>11</v>
      </c>
      <c r="H457" s="2">
        <v>9</v>
      </c>
      <c r="I457" s="84">
        <f>(D457*'General Data'!$B$4)+(E457*'General Data'!$C$4)+(F457*'General Data'!$D$4)+(G457*'General Data'!$E$4)+(H457*'General Data'!$F$4)</f>
        <v>195.00000000000003</v>
      </c>
      <c r="J457" s="5">
        <f>VLOOKUP(I457,'Tarrif for Outgoing Transport'!$A$6:$G$15,Bremen!C457-49998,1)</f>
        <v>0.33</v>
      </c>
      <c r="K457" s="80">
        <f t="shared" si="14"/>
        <v>64.350000000000009</v>
      </c>
      <c r="L457" s="83">
        <f>VLOOKUP(I457,'Tarrif for Outgoing Transport'!$A$40:$G$49,C457-49998,TRUE)</f>
        <v>0.20399999999999999</v>
      </c>
      <c r="M457" s="4">
        <f t="shared" si="15"/>
        <v>39.78</v>
      </c>
      <c r="N457" s="81">
        <f>VLOOKUP(C457,'Transport Time'!$A$3:$C$7,3,0)</f>
        <v>2</v>
      </c>
      <c r="O457" s="81">
        <f>VLOOKUP(C457,'Transport Time'!$K$3:$M$12,3,0)</f>
        <v>1</v>
      </c>
      <c r="P457" s="81">
        <f>VLOOKUP(C457,'Data for CO2 Calculation'!$A$3:$C$7,3,0)</f>
        <v>787</v>
      </c>
      <c r="Q457" s="83">
        <f>I457*P457*'Data for CO2 Calculation'!$B$17</f>
        <v>8363.8425000000007</v>
      </c>
      <c r="R457" s="2">
        <f>VLOOKUP(C457,'Data for CO2 Calculation'!$K$3:$M$12,3,1)</f>
        <v>40</v>
      </c>
      <c r="S457" s="3">
        <f>R457*I457*'Data for CO2 Calculation'!$B$17</f>
        <v>425.1</v>
      </c>
    </row>
    <row r="458" spans="1:19" ht="14.5" customHeight="1" x14ac:dyDescent="0.2">
      <c r="A458" s="2" t="s">
        <v>474</v>
      </c>
      <c r="B458" s="13">
        <v>39681</v>
      </c>
      <c r="C458" s="2">
        <v>50005</v>
      </c>
      <c r="D458" s="2">
        <v>8</v>
      </c>
      <c r="E458" s="2">
        <v>10</v>
      </c>
      <c r="F458" s="2">
        <v>15</v>
      </c>
      <c r="G458" s="2">
        <v>11</v>
      </c>
      <c r="H458" s="2">
        <v>9</v>
      </c>
      <c r="I458" s="84">
        <f>(D458*'General Data'!$B$4)+(E458*'General Data'!$C$4)+(F458*'General Data'!$D$4)+(G458*'General Data'!$E$4)+(H458*'General Data'!$F$4)</f>
        <v>195.00000000000003</v>
      </c>
      <c r="J458" s="5">
        <f>VLOOKUP(I458,'Tarrif for Outgoing Transport'!$A$6:$G$15,Bremen!C458-49998,1)</f>
        <v>0.33</v>
      </c>
      <c r="K458" s="80">
        <f t="shared" si="14"/>
        <v>64.350000000000009</v>
      </c>
      <c r="L458" s="83">
        <f>VLOOKUP(I458,'Tarrif for Outgoing Transport'!$A$40:$G$49,C458-49998,TRUE)</f>
        <v>0.20399999999999999</v>
      </c>
      <c r="M458" s="4">
        <f t="shared" si="15"/>
        <v>39.78</v>
      </c>
      <c r="N458" s="81">
        <f>VLOOKUP(C458,'Transport Time'!$A$3:$C$7,3,0)</f>
        <v>2</v>
      </c>
      <c r="O458" s="81">
        <f>VLOOKUP(C458,'Transport Time'!$K$3:$M$12,3,0)</f>
        <v>1</v>
      </c>
      <c r="P458" s="81">
        <f>VLOOKUP(C458,'Data for CO2 Calculation'!$A$3:$C$7,3,0)</f>
        <v>787</v>
      </c>
      <c r="Q458" s="83">
        <f>I458*P458*'Data for CO2 Calculation'!$B$17</f>
        <v>8363.8425000000007</v>
      </c>
      <c r="R458" s="2">
        <f>VLOOKUP(C458,'Data for CO2 Calculation'!$K$3:$M$12,3,1)</f>
        <v>40</v>
      </c>
      <c r="S458" s="3">
        <f>R458*I458*'Data for CO2 Calculation'!$B$17</f>
        <v>425.1</v>
      </c>
    </row>
    <row r="459" spans="1:19" ht="14.5" customHeight="1" x14ac:dyDescent="0.2">
      <c r="A459" s="2" t="s">
        <v>475</v>
      </c>
      <c r="B459" s="13">
        <v>39683</v>
      </c>
      <c r="C459" s="2">
        <v>50005</v>
      </c>
      <c r="D459" s="2">
        <v>12</v>
      </c>
      <c r="E459" s="2">
        <v>13</v>
      </c>
      <c r="F459" s="2">
        <v>14</v>
      </c>
      <c r="G459" s="2">
        <v>15</v>
      </c>
      <c r="H459" s="2">
        <v>16</v>
      </c>
      <c r="I459" s="84">
        <f>(D459*'General Data'!$B$4)+(E459*'General Data'!$C$4)+(F459*'General Data'!$D$4)+(G459*'General Data'!$E$4)+(H459*'General Data'!$F$4)</f>
        <v>258.29999999999995</v>
      </c>
      <c r="J459" s="5">
        <f>VLOOKUP(I459,'Tarrif for Outgoing Transport'!$A$6:$G$15,Bremen!C459-49998,1)</f>
        <v>0.33</v>
      </c>
      <c r="K459" s="80">
        <f t="shared" si="14"/>
        <v>85.23899999999999</v>
      </c>
      <c r="L459" s="83">
        <f>VLOOKUP(I459,'Tarrif for Outgoing Transport'!$A$40:$G$49,C459-49998,TRUE)</f>
        <v>0.20399999999999999</v>
      </c>
      <c r="M459" s="4">
        <f t="shared" si="15"/>
        <v>52.69319999999999</v>
      </c>
      <c r="N459" s="81">
        <f>VLOOKUP(C459,'Transport Time'!$A$3:$C$7,3,0)</f>
        <v>2</v>
      </c>
      <c r="O459" s="81">
        <f>VLOOKUP(C459,'Transport Time'!$K$3:$M$12,3,0)</f>
        <v>1</v>
      </c>
      <c r="P459" s="81">
        <f>VLOOKUP(C459,'Data for CO2 Calculation'!$A$3:$C$7,3,0)</f>
        <v>787</v>
      </c>
      <c r="Q459" s="83">
        <f>I459*P459*'Data for CO2 Calculation'!$B$17</f>
        <v>11078.874449999999</v>
      </c>
      <c r="R459" s="2">
        <f>VLOOKUP(C459,'Data for CO2 Calculation'!$K$3:$M$12,3,1)</f>
        <v>40</v>
      </c>
      <c r="S459" s="3">
        <f>R459*I459*'Data for CO2 Calculation'!$B$17</f>
        <v>563.09399999999994</v>
      </c>
    </row>
    <row r="460" spans="1:19" ht="14.5" customHeight="1" x14ac:dyDescent="0.2">
      <c r="A460" s="2" t="s">
        <v>476</v>
      </c>
      <c r="B460" s="13">
        <v>39684</v>
      </c>
      <c r="C460" s="2">
        <v>50005</v>
      </c>
      <c r="D460" s="2">
        <v>8</v>
      </c>
      <c r="E460" s="2">
        <v>10</v>
      </c>
      <c r="F460" s="2">
        <v>15</v>
      </c>
      <c r="G460" s="2">
        <v>11</v>
      </c>
      <c r="H460" s="2">
        <v>9</v>
      </c>
      <c r="I460" s="84">
        <f>(D460*'General Data'!$B$4)+(E460*'General Data'!$C$4)+(F460*'General Data'!$D$4)+(G460*'General Data'!$E$4)+(H460*'General Data'!$F$4)</f>
        <v>195.00000000000003</v>
      </c>
      <c r="J460" s="5">
        <f>VLOOKUP(I460,'Tarrif for Outgoing Transport'!$A$6:$G$15,Bremen!C460-49998,1)</f>
        <v>0.33</v>
      </c>
      <c r="K460" s="80">
        <f t="shared" si="14"/>
        <v>64.350000000000009</v>
      </c>
      <c r="L460" s="83">
        <f>VLOOKUP(I460,'Tarrif for Outgoing Transport'!$A$40:$G$49,C460-49998,TRUE)</f>
        <v>0.20399999999999999</v>
      </c>
      <c r="M460" s="4">
        <f t="shared" si="15"/>
        <v>39.78</v>
      </c>
      <c r="N460" s="81">
        <f>VLOOKUP(C460,'Transport Time'!$A$3:$C$7,3,0)</f>
        <v>2</v>
      </c>
      <c r="O460" s="81">
        <f>VLOOKUP(C460,'Transport Time'!$K$3:$M$12,3,0)</f>
        <v>1</v>
      </c>
      <c r="P460" s="81">
        <f>VLOOKUP(C460,'Data for CO2 Calculation'!$A$3:$C$7,3,0)</f>
        <v>787</v>
      </c>
      <c r="Q460" s="83">
        <f>I460*P460*'Data for CO2 Calculation'!$B$17</f>
        <v>8363.8425000000007</v>
      </c>
      <c r="R460" s="2">
        <f>VLOOKUP(C460,'Data for CO2 Calculation'!$K$3:$M$12,3,1)</f>
        <v>40</v>
      </c>
      <c r="S460" s="3">
        <f>R460*I460*'Data for CO2 Calculation'!$B$17</f>
        <v>425.1</v>
      </c>
    </row>
    <row r="461" spans="1:19" ht="14.5" customHeight="1" x14ac:dyDescent="0.2">
      <c r="A461" s="2" t="s">
        <v>477</v>
      </c>
      <c r="B461" s="13">
        <v>39687</v>
      </c>
      <c r="C461" s="2">
        <v>50005</v>
      </c>
      <c r="D461" s="2">
        <v>8</v>
      </c>
      <c r="E461" s="2">
        <v>10</v>
      </c>
      <c r="F461" s="2">
        <v>15</v>
      </c>
      <c r="G461" s="2">
        <v>11</v>
      </c>
      <c r="H461" s="2">
        <v>9</v>
      </c>
      <c r="I461" s="84">
        <f>(D461*'General Data'!$B$4)+(E461*'General Data'!$C$4)+(F461*'General Data'!$D$4)+(G461*'General Data'!$E$4)+(H461*'General Data'!$F$4)</f>
        <v>195.00000000000003</v>
      </c>
      <c r="J461" s="5">
        <f>VLOOKUP(I461,'Tarrif for Outgoing Transport'!$A$6:$G$15,Bremen!C461-49998,1)</f>
        <v>0.33</v>
      </c>
      <c r="K461" s="80">
        <f t="shared" si="14"/>
        <v>64.350000000000009</v>
      </c>
      <c r="L461" s="83">
        <f>VLOOKUP(I461,'Tarrif for Outgoing Transport'!$A$40:$G$49,C461-49998,TRUE)</f>
        <v>0.20399999999999999</v>
      </c>
      <c r="M461" s="4">
        <f t="shared" si="15"/>
        <v>39.78</v>
      </c>
      <c r="N461" s="81">
        <f>VLOOKUP(C461,'Transport Time'!$A$3:$C$7,3,0)</f>
        <v>2</v>
      </c>
      <c r="O461" s="81">
        <f>VLOOKUP(C461,'Transport Time'!$K$3:$M$12,3,0)</f>
        <v>1</v>
      </c>
      <c r="P461" s="81">
        <f>VLOOKUP(C461,'Data for CO2 Calculation'!$A$3:$C$7,3,0)</f>
        <v>787</v>
      </c>
      <c r="Q461" s="83">
        <f>I461*P461*'Data for CO2 Calculation'!$B$17</f>
        <v>8363.8425000000007</v>
      </c>
      <c r="R461" s="2">
        <f>VLOOKUP(C461,'Data for CO2 Calculation'!$K$3:$M$12,3,1)</f>
        <v>40</v>
      </c>
      <c r="S461" s="3">
        <f>R461*I461*'Data for CO2 Calculation'!$B$17</f>
        <v>425.1</v>
      </c>
    </row>
    <row r="462" spans="1:19" ht="14.5" customHeight="1" x14ac:dyDescent="0.2">
      <c r="A462" s="2" t="s">
        <v>478</v>
      </c>
      <c r="B462" s="13">
        <v>39696</v>
      </c>
      <c r="C462" s="2">
        <v>50005</v>
      </c>
      <c r="D462" s="2">
        <v>9</v>
      </c>
      <c r="E462" s="2">
        <v>8</v>
      </c>
      <c r="F462" s="2">
        <v>12</v>
      </c>
      <c r="G462" s="2">
        <v>11</v>
      </c>
      <c r="H462" s="2">
        <v>13</v>
      </c>
      <c r="I462" s="84">
        <f>(D462*'General Data'!$B$4)+(E462*'General Data'!$C$4)+(F462*'General Data'!$D$4)+(G462*'General Data'!$E$4)+(H462*'General Data'!$F$4)</f>
        <v>195.7</v>
      </c>
      <c r="J462" s="5">
        <f>VLOOKUP(I462,'Tarrif for Outgoing Transport'!$A$6:$G$15,Bremen!C462-49998,1)</f>
        <v>0.33</v>
      </c>
      <c r="K462" s="80">
        <f t="shared" si="14"/>
        <v>64.581000000000003</v>
      </c>
      <c r="L462" s="83">
        <f>VLOOKUP(I462,'Tarrif for Outgoing Transport'!$A$40:$G$49,C462-49998,TRUE)</f>
        <v>0.20399999999999999</v>
      </c>
      <c r="M462" s="4">
        <f t="shared" si="15"/>
        <v>39.922799999999995</v>
      </c>
      <c r="N462" s="81">
        <f>VLOOKUP(C462,'Transport Time'!$A$3:$C$7,3,0)</f>
        <v>2</v>
      </c>
      <c r="O462" s="81">
        <f>VLOOKUP(C462,'Transport Time'!$K$3:$M$12,3,0)</f>
        <v>1</v>
      </c>
      <c r="P462" s="81">
        <f>VLOOKUP(C462,'Data for CO2 Calculation'!$A$3:$C$7,3,0)</f>
        <v>787</v>
      </c>
      <c r="Q462" s="83">
        <f>I462*P462*'Data for CO2 Calculation'!$B$17</f>
        <v>8393.8665499999988</v>
      </c>
      <c r="R462" s="2">
        <f>VLOOKUP(C462,'Data for CO2 Calculation'!$K$3:$M$12,3,1)</f>
        <v>40</v>
      </c>
      <c r="S462" s="3">
        <f>R462*I462*'Data for CO2 Calculation'!$B$17</f>
        <v>426.62599999999998</v>
      </c>
    </row>
    <row r="463" spans="1:19" ht="14.5" customHeight="1" x14ac:dyDescent="0.2">
      <c r="A463" s="2" t="s">
        <v>479</v>
      </c>
      <c r="B463" s="13">
        <v>39697</v>
      </c>
      <c r="C463" s="2">
        <v>50005</v>
      </c>
      <c r="D463" s="2">
        <v>12</v>
      </c>
      <c r="E463" s="2">
        <v>8</v>
      </c>
      <c r="F463" s="2">
        <v>12</v>
      </c>
      <c r="G463" s="2">
        <v>11</v>
      </c>
      <c r="H463" s="2">
        <v>11</v>
      </c>
      <c r="I463" s="84">
        <f>(D463*'General Data'!$B$4)+(E463*'General Data'!$C$4)+(F463*'General Data'!$D$4)+(G463*'General Data'!$E$4)+(H463*'General Data'!$F$4)</f>
        <v>193.4</v>
      </c>
      <c r="J463" s="5">
        <f>VLOOKUP(I463,'Tarrif for Outgoing Transport'!$A$6:$G$15,Bremen!C463-49998,1)</f>
        <v>0.33</v>
      </c>
      <c r="K463" s="80">
        <f t="shared" si="14"/>
        <v>63.822000000000003</v>
      </c>
      <c r="L463" s="83">
        <f>VLOOKUP(I463,'Tarrif for Outgoing Transport'!$A$40:$G$49,C463-49998,TRUE)</f>
        <v>0.20399999999999999</v>
      </c>
      <c r="M463" s="4">
        <f t="shared" si="15"/>
        <v>39.453600000000002</v>
      </c>
      <c r="N463" s="81">
        <f>VLOOKUP(C463,'Transport Time'!$A$3:$C$7,3,0)</f>
        <v>2</v>
      </c>
      <c r="O463" s="81">
        <f>VLOOKUP(C463,'Transport Time'!$K$3:$M$12,3,0)</f>
        <v>1</v>
      </c>
      <c r="P463" s="81">
        <f>VLOOKUP(C463,'Data for CO2 Calculation'!$A$3:$C$7,3,0)</f>
        <v>787</v>
      </c>
      <c r="Q463" s="83">
        <f>I463*P463*'Data for CO2 Calculation'!$B$17</f>
        <v>8295.2161000000015</v>
      </c>
      <c r="R463" s="2">
        <f>VLOOKUP(C463,'Data for CO2 Calculation'!$K$3:$M$12,3,1)</f>
        <v>40</v>
      </c>
      <c r="S463" s="3">
        <f>R463*I463*'Data for CO2 Calculation'!$B$17</f>
        <v>421.61200000000002</v>
      </c>
    </row>
    <row r="464" spans="1:19" ht="14.5" customHeight="1" x14ac:dyDescent="0.2">
      <c r="A464" s="2" t="s">
        <v>480</v>
      </c>
      <c r="B464" s="13">
        <v>39698</v>
      </c>
      <c r="C464" s="2">
        <v>50005</v>
      </c>
      <c r="D464" s="2">
        <v>12</v>
      </c>
      <c r="E464" s="2">
        <v>8</v>
      </c>
      <c r="F464" s="2">
        <v>12</v>
      </c>
      <c r="G464" s="2">
        <v>11</v>
      </c>
      <c r="H464" s="2">
        <v>14</v>
      </c>
      <c r="I464" s="84">
        <f>(D464*'General Data'!$B$4)+(E464*'General Data'!$C$4)+(F464*'General Data'!$D$4)+(G464*'General Data'!$E$4)+(H464*'General Data'!$F$4)</f>
        <v>207.2</v>
      </c>
      <c r="J464" s="5">
        <f>VLOOKUP(I464,'Tarrif for Outgoing Transport'!$A$6:$G$15,Bremen!C464-49998,1)</f>
        <v>0.33</v>
      </c>
      <c r="K464" s="80">
        <f t="shared" si="14"/>
        <v>68.376000000000005</v>
      </c>
      <c r="L464" s="83">
        <f>VLOOKUP(I464,'Tarrif for Outgoing Transport'!$A$40:$G$49,C464-49998,TRUE)</f>
        <v>0.20399999999999999</v>
      </c>
      <c r="M464" s="4">
        <f t="shared" si="15"/>
        <v>42.268799999999992</v>
      </c>
      <c r="N464" s="81">
        <f>VLOOKUP(C464,'Transport Time'!$A$3:$C$7,3,0)</f>
        <v>2</v>
      </c>
      <c r="O464" s="81">
        <f>VLOOKUP(C464,'Transport Time'!$K$3:$M$12,3,0)</f>
        <v>1</v>
      </c>
      <c r="P464" s="81">
        <f>VLOOKUP(C464,'Data for CO2 Calculation'!$A$3:$C$7,3,0)</f>
        <v>787</v>
      </c>
      <c r="Q464" s="83">
        <f>I464*P464*'Data for CO2 Calculation'!$B$17</f>
        <v>8887.1188000000002</v>
      </c>
      <c r="R464" s="2">
        <f>VLOOKUP(C464,'Data for CO2 Calculation'!$K$3:$M$12,3,1)</f>
        <v>40</v>
      </c>
      <c r="S464" s="3">
        <f>R464*I464*'Data for CO2 Calculation'!$B$17</f>
        <v>451.69600000000003</v>
      </c>
    </row>
    <row r="465" spans="1:19" ht="14.5" customHeight="1" x14ac:dyDescent="0.2">
      <c r="A465" s="2" t="s">
        <v>481</v>
      </c>
      <c r="B465" s="13">
        <v>39699</v>
      </c>
      <c r="C465" s="2">
        <v>50005</v>
      </c>
      <c r="D465" s="2">
        <v>9</v>
      </c>
      <c r="E465" s="2">
        <v>8</v>
      </c>
      <c r="F465" s="2">
        <v>10</v>
      </c>
      <c r="G465" s="2">
        <v>11</v>
      </c>
      <c r="H465" s="2">
        <v>11</v>
      </c>
      <c r="I465" s="84">
        <f>(D465*'General Data'!$B$4)+(E465*'General Data'!$C$4)+(F465*'General Data'!$D$4)+(G465*'General Data'!$E$4)+(H465*'General Data'!$F$4)</f>
        <v>178.9</v>
      </c>
      <c r="J465" s="5">
        <f>VLOOKUP(I465,'Tarrif for Outgoing Transport'!$A$6:$G$15,Bremen!C465-49998,1)</f>
        <v>0.33</v>
      </c>
      <c r="K465" s="80">
        <f t="shared" si="14"/>
        <v>59.037000000000006</v>
      </c>
      <c r="L465" s="83">
        <f>VLOOKUP(I465,'Tarrif for Outgoing Transport'!$A$40:$G$49,C465-49998,TRUE)</f>
        <v>0.20399999999999999</v>
      </c>
      <c r="M465" s="4">
        <f t="shared" si="15"/>
        <v>36.495599999999996</v>
      </c>
      <c r="N465" s="81">
        <f>VLOOKUP(C465,'Transport Time'!$A$3:$C$7,3,0)</f>
        <v>2</v>
      </c>
      <c r="O465" s="81">
        <f>VLOOKUP(C465,'Transport Time'!$K$3:$M$12,3,0)</f>
        <v>1</v>
      </c>
      <c r="P465" s="81">
        <f>VLOOKUP(C465,'Data for CO2 Calculation'!$A$3:$C$7,3,0)</f>
        <v>787</v>
      </c>
      <c r="Q465" s="83">
        <f>I465*P465*'Data for CO2 Calculation'!$B$17</f>
        <v>7673.2893500000009</v>
      </c>
      <c r="R465" s="2">
        <f>VLOOKUP(C465,'Data for CO2 Calculation'!$K$3:$M$12,3,1)</f>
        <v>40</v>
      </c>
      <c r="S465" s="3">
        <f>R465*I465*'Data for CO2 Calculation'!$B$17</f>
        <v>390.00200000000001</v>
      </c>
    </row>
    <row r="466" spans="1:19" ht="14.5" customHeight="1" x14ac:dyDescent="0.2">
      <c r="A466" s="2" t="s">
        <v>482</v>
      </c>
      <c r="B466" s="13">
        <v>39706</v>
      </c>
      <c r="C466" s="2">
        <v>50005</v>
      </c>
      <c r="D466" s="2">
        <v>9</v>
      </c>
      <c r="E466" s="2">
        <v>8</v>
      </c>
      <c r="F466" s="2">
        <v>12</v>
      </c>
      <c r="G466" s="2">
        <v>11</v>
      </c>
      <c r="H466" s="2">
        <v>9</v>
      </c>
      <c r="I466" s="84">
        <f>(D466*'General Data'!$B$4)+(E466*'General Data'!$C$4)+(F466*'General Data'!$D$4)+(G466*'General Data'!$E$4)+(H466*'General Data'!$F$4)</f>
        <v>177.29999999999998</v>
      </c>
      <c r="J466" s="5">
        <f>VLOOKUP(I466,'Tarrif for Outgoing Transport'!$A$6:$G$15,Bremen!C466-49998,1)</f>
        <v>0.33</v>
      </c>
      <c r="K466" s="80">
        <f t="shared" si="14"/>
        <v>58.509</v>
      </c>
      <c r="L466" s="83">
        <f>VLOOKUP(I466,'Tarrif for Outgoing Transport'!$A$40:$G$49,C466-49998,TRUE)</f>
        <v>0.20399999999999999</v>
      </c>
      <c r="M466" s="4">
        <f t="shared" si="15"/>
        <v>36.169199999999996</v>
      </c>
      <c r="N466" s="81">
        <f>VLOOKUP(C466,'Transport Time'!$A$3:$C$7,3,0)</f>
        <v>2</v>
      </c>
      <c r="O466" s="81">
        <f>VLOOKUP(C466,'Transport Time'!$K$3:$M$12,3,0)</f>
        <v>1</v>
      </c>
      <c r="P466" s="81">
        <f>VLOOKUP(C466,'Data for CO2 Calculation'!$A$3:$C$7,3,0)</f>
        <v>787</v>
      </c>
      <c r="Q466" s="83">
        <f>I466*P466*'Data for CO2 Calculation'!$B$17</f>
        <v>7604.662949999999</v>
      </c>
      <c r="R466" s="2">
        <f>VLOOKUP(C466,'Data for CO2 Calculation'!$K$3:$M$12,3,1)</f>
        <v>40</v>
      </c>
      <c r="S466" s="3">
        <f>R466*I466*'Data for CO2 Calculation'!$B$17</f>
        <v>386.51399999999995</v>
      </c>
    </row>
    <row r="467" spans="1:19" ht="14.5" customHeight="1" x14ac:dyDescent="0.2">
      <c r="A467" s="2" t="s">
        <v>483</v>
      </c>
      <c r="B467" s="13">
        <v>39712</v>
      </c>
      <c r="C467" s="2">
        <v>50005</v>
      </c>
      <c r="D467" s="2">
        <v>13</v>
      </c>
      <c r="E467" s="2">
        <v>8</v>
      </c>
      <c r="F467" s="2">
        <v>12</v>
      </c>
      <c r="G467" s="2">
        <v>9</v>
      </c>
      <c r="H467" s="2">
        <v>11</v>
      </c>
      <c r="I467" s="84">
        <f>(D467*'General Data'!$B$4)+(E467*'General Data'!$C$4)+(F467*'General Data'!$D$4)+(G467*'General Data'!$E$4)+(H467*'General Data'!$F$4)</f>
        <v>189.29999999999998</v>
      </c>
      <c r="J467" s="5">
        <f>VLOOKUP(I467,'Tarrif for Outgoing Transport'!$A$6:$G$15,Bremen!C467-49998,1)</f>
        <v>0.33</v>
      </c>
      <c r="K467" s="80">
        <f t="shared" si="14"/>
        <v>62.468999999999994</v>
      </c>
      <c r="L467" s="83">
        <f>VLOOKUP(I467,'Tarrif for Outgoing Transport'!$A$40:$G$49,C467-49998,TRUE)</f>
        <v>0.20399999999999999</v>
      </c>
      <c r="M467" s="4">
        <f t="shared" si="15"/>
        <v>38.617199999999997</v>
      </c>
      <c r="N467" s="81">
        <f>VLOOKUP(C467,'Transport Time'!$A$3:$C$7,3,0)</f>
        <v>2</v>
      </c>
      <c r="O467" s="81">
        <f>VLOOKUP(C467,'Transport Time'!$K$3:$M$12,3,0)</f>
        <v>1</v>
      </c>
      <c r="P467" s="81">
        <f>VLOOKUP(C467,'Data for CO2 Calculation'!$A$3:$C$7,3,0)</f>
        <v>787</v>
      </c>
      <c r="Q467" s="83">
        <f>I467*P467*'Data for CO2 Calculation'!$B$17</f>
        <v>8119.3609499999984</v>
      </c>
      <c r="R467" s="2">
        <f>VLOOKUP(C467,'Data for CO2 Calculation'!$K$3:$M$12,3,1)</f>
        <v>40</v>
      </c>
      <c r="S467" s="3">
        <f>R467*I467*'Data for CO2 Calculation'!$B$17</f>
        <v>412.67399999999992</v>
      </c>
    </row>
    <row r="468" spans="1:19" ht="14.5" customHeight="1" x14ac:dyDescent="0.2">
      <c r="A468" s="2" t="s">
        <v>484</v>
      </c>
      <c r="B468" s="13">
        <v>39715</v>
      </c>
      <c r="C468" s="2">
        <v>50005</v>
      </c>
      <c r="D468" s="2">
        <v>22</v>
      </c>
      <c r="E468" s="2">
        <v>8</v>
      </c>
      <c r="F468" s="2">
        <v>12</v>
      </c>
      <c r="G468" s="2">
        <v>15</v>
      </c>
      <c r="H468" s="2">
        <v>13</v>
      </c>
      <c r="I468" s="84">
        <f>(D468*'General Data'!$B$4)+(E468*'General Data'!$C$4)+(F468*'General Data'!$D$4)+(G468*'General Data'!$E$4)+(H468*'General Data'!$F$4)</f>
        <v>238.39999999999998</v>
      </c>
      <c r="J468" s="5">
        <f>VLOOKUP(I468,'Tarrif for Outgoing Transport'!$A$6:$G$15,Bremen!C468-49998,1)</f>
        <v>0.33</v>
      </c>
      <c r="K468" s="80">
        <f t="shared" si="14"/>
        <v>78.671999999999997</v>
      </c>
      <c r="L468" s="83">
        <f>VLOOKUP(I468,'Tarrif for Outgoing Transport'!$A$40:$G$49,C468-49998,TRUE)</f>
        <v>0.20399999999999999</v>
      </c>
      <c r="M468" s="4">
        <f t="shared" si="15"/>
        <v>48.633599999999994</v>
      </c>
      <c r="N468" s="81">
        <f>VLOOKUP(C468,'Transport Time'!$A$3:$C$7,3,0)</f>
        <v>2</v>
      </c>
      <c r="O468" s="81">
        <f>VLOOKUP(C468,'Transport Time'!$K$3:$M$12,3,0)</f>
        <v>1</v>
      </c>
      <c r="P468" s="81">
        <f>VLOOKUP(C468,'Data for CO2 Calculation'!$A$3:$C$7,3,0)</f>
        <v>787</v>
      </c>
      <c r="Q468" s="83">
        <f>I468*P468*'Data for CO2 Calculation'!$B$17</f>
        <v>10225.3336</v>
      </c>
      <c r="R468" s="2">
        <f>VLOOKUP(C468,'Data for CO2 Calculation'!$K$3:$M$12,3,1)</f>
        <v>40</v>
      </c>
      <c r="S468" s="3">
        <f>R468*I468*'Data for CO2 Calculation'!$B$17</f>
        <v>519.71199999999999</v>
      </c>
    </row>
    <row r="469" spans="1:19" ht="14.5" customHeight="1" x14ac:dyDescent="0.2">
      <c r="A469" s="2" t="s">
        <v>485</v>
      </c>
      <c r="B469" s="13">
        <v>39721</v>
      </c>
      <c r="C469" s="2">
        <v>50005</v>
      </c>
      <c r="D469" s="2">
        <v>9</v>
      </c>
      <c r="E469" s="2">
        <v>8</v>
      </c>
      <c r="F469" s="2">
        <v>12</v>
      </c>
      <c r="G469" s="2">
        <v>11</v>
      </c>
      <c r="H469" s="2">
        <v>9</v>
      </c>
      <c r="I469" s="84">
        <f>(D469*'General Data'!$B$4)+(E469*'General Data'!$C$4)+(F469*'General Data'!$D$4)+(G469*'General Data'!$E$4)+(H469*'General Data'!$F$4)</f>
        <v>177.29999999999998</v>
      </c>
      <c r="J469" s="5">
        <f>VLOOKUP(I469,'Tarrif for Outgoing Transport'!$A$6:$G$15,Bremen!C469-49998,1)</f>
        <v>0.33</v>
      </c>
      <c r="K469" s="80">
        <f t="shared" si="14"/>
        <v>58.509</v>
      </c>
      <c r="L469" s="83">
        <f>VLOOKUP(I469,'Tarrif for Outgoing Transport'!$A$40:$G$49,C469-49998,TRUE)</f>
        <v>0.20399999999999999</v>
      </c>
      <c r="M469" s="4">
        <f t="shared" si="15"/>
        <v>36.169199999999996</v>
      </c>
      <c r="N469" s="81">
        <f>VLOOKUP(C469,'Transport Time'!$A$3:$C$7,3,0)</f>
        <v>2</v>
      </c>
      <c r="O469" s="81">
        <f>VLOOKUP(C469,'Transport Time'!$K$3:$M$12,3,0)</f>
        <v>1</v>
      </c>
      <c r="P469" s="81">
        <f>VLOOKUP(C469,'Data for CO2 Calculation'!$A$3:$C$7,3,0)</f>
        <v>787</v>
      </c>
      <c r="Q469" s="83">
        <f>I469*P469*'Data for CO2 Calculation'!$B$17</f>
        <v>7604.662949999999</v>
      </c>
      <c r="R469" s="2">
        <f>VLOOKUP(C469,'Data for CO2 Calculation'!$K$3:$M$12,3,1)</f>
        <v>40</v>
      </c>
      <c r="S469" s="3">
        <f>R469*I469*'Data for CO2 Calculation'!$B$17</f>
        <v>386.51399999999995</v>
      </c>
    </row>
    <row r="470" spans="1:19" ht="14.5" customHeight="1" x14ac:dyDescent="0.2">
      <c r="A470" s="2" t="s">
        <v>486</v>
      </c>
      <c r="B470" s="13">
        <v>39728</v>
      </c>
      <c r="C470" s="2">
        <v>50005</v>
      </c>
      <c r="D470" s="2">
        <v>9</v>
      </c>
      <c r="E470" s="2">
        <v>8</v>
      </c>
      <c r="F470" s="2">
        <v>12</v>
      </c>
      <c r="G470" s="2">
        <v>11</v>
      </c>
      <c r="H470" s="2">
        <v>9</v>
      </c>
      <c r="I470" s="84">
        <f>(D470*'General Data'!$B$4)+(E470*'General Data'!$C$4)+(F470*'General Data'!$D$4)+(G470*'General Data'!$E$4)+(H470*'General Data'!$F$4)</f>
        <v>177.29999999999998</v>
      </c>
      <c r="J470" s="5">
        <f>VLOOKUP(I470,'Tarrif for Outgoing Transport'!$A$6:$G$15,Bremen!C470-49998,1)</f>
        <v>0.33</v>
      </c>
      <c r="K470" s="80">
        <f t="shared" si="14"/>
        <v>58.509</v>
      </c>
      <c r="L470" s="83">
        <f>VLOOKUP(I470,'Tarrif for Outgoing Transport'!$A$40:$G$49,C470-49998,TRUE)</f>
        <v>0.20399999999999999</v>
      </c>
      <c r="M470" s="4">
        <f t="shared" si="15"/>
        <v>36.169199999999996</v>
      </c>
      <c r="N470" s="81">
        <f>VLOOKUP(C470,'Transport Time'!$A$3:$C$7,3,0)</f>
        <v>2</v>
      </c>
      <c r="O470" s="81">
        <f>VLOOKUP(C470,'Transport Time'!$K$3:$M$12,3,0)</f>
        <v>1</v>
      </c>
      <c r="P470" s="81">
        <f>VLOOKUP(C470,'Data for CO2 Calculation'!$A$3:$C$7,3,0)</f>
        <v>787</v>
      </c>
      <c r="Q470" s="83">
        <f>I470*P470*'Data for CO2 Calculation'!$B$17</f>
        <v>7604.662949999999</v>
      </c>
      <c r="R470" s="2">
        <f>VLOOKUP(C470,'Data for CO2 Calculation'!$K$3:$M$12,3,1)</f>
        <v>40</v>
      </c>
      <c r="S470" s="3">
        <f>R470*I470*'Data for CO2 Calculation'!$B$17</f>
        <v>386.51399999999995</v>
      </c>
    </row>
    <row r="471" spans="1:19" ht="14.5" customHeight="1" x14ac:dyDescent="0.2">
      <c r="A471" s="2" t="s">
        <v>487</v>
      </c>
      <c r="B471" s="13">
        <v>39732</v>
      </c>
      <c r="C471" s="2">
        <v>50005</v>
      </c>
      <c r="D471" s="2">
        <v>9</v>
      </c>
      <c r="E471" s="2">
        <v>8</v>
      </c>
      <c r="F471" s="2">
        <v>12</v>
      </c>
      <c r="G471" s="2">
        <v>11</v>
      </c>
      <c r="H471" s="2">
        <v>8</v>
      </c>
      <c r="I471" s="84">
        <f>(D471*'General Data'!$B$4)+(E471*'General Data'!$C$4)+(F471*'General Data'!$D$4)+(G471*'General Data'!$E$4)+(H471*'General Data'!$F$4)</f>
        <v>172.7</v>
      </c>
      <c r="J471" s="5">
        <f>VLOOKUP(I471,'Tarrif for Outgoing Transport'!$A$6:$G$15,Bremen!C471-49998,1)</f>
        <v>0.33</v>
      </c>
      <c r="K471" s="80">
        <f t="shared" si="14"/>
        <v>56.991</v>
      </c>
      <c r="L471" s="83">
        <f>VLOOKUP(I471,'Tarrif for Outgoing Transport'!$A$40:$G$49,C471-49998,TRUE)</f>
        <v>0.20399999999999999</v>
      </c>
      <c r="M471" s="4">
        <f t="shared" si="15"/>
        <v>35.230799999999995</v>
      </c>
      <c r="N471" s="81">
        <f>VLOOKUP(C471,'Transport Time'!$A$3:$C$7,3,0)</f>
        <v>2</v>
      </c>
      <c r="O471" s="81">
        <f>VLOOKUP(C471,'Transport Time'!$K$3:$M$12,3,0)</f>
        <v>1</v>
      </c>
      <c r="P471" s="81">
        <f>VLOOKUP(C471,'Data for CO2 Calculation'!$A$3:$C$7,3,0)</f>
        <v>787</v>
      </c>
      <c r="Q471" s="83">
        <f>I471*P471*'Data for CO2 Calculation'!$B$17</f>
        <v>7407.3620499999997</v>
      </c>
      <c r="R471" s="2">
        <f>VLOOKUP(C471,'Data for CO2 Calculation'!$K$3:$M$12,3,1)</f>
        <v>40</v>
      </c>
      <c r="S471" s="3">
        <f>R471*I471*'Data for CO2 Calculation'!$B$17</f>
        <v>376.48599999999999</v>
      </c>
    </row>
    <row r="472" spans="1:19" ht="14.5" customHeight="1" x14ac:dyDescent="0.2">
      <c r="A472" s="2" t="s">
        <v>488</v>
      </c>
      <c r="B472" s="13">
        <v>39733</v>
      </c>
      <c r="C472" s="2">
        <v>50005</v>
      </c>
      <c r="D472" s="2">
        <v>9</v>
      </c>
      <c r="E472" s="2">
        <v>8</v>
      </c>
      <c r="F472" s="2">
        <v>12</v>
      </c>
      <c r="G472" s="2">
        <v>11</v>
      </c>
      <c r="H472" s="2">
        <v>9</v>
      </c>
      <c r="I472" s="84">
        <f>(D472*'General Data'!$B$4)+(E472*'General Data'!$C$4)+(F472*'General Data'!$D$4)+(G472*'General Data'!$E$4)+(H472*'General Data'!$F$4)</f>
        <v>177.29999999999998</v>
      </c>
      <c r="J472" s="5">
        <f>VLOOKUP(I472,'Tarrif for Outgoing Transport'!$A$6:$G$15,Bremen!C472-49998,1)</f>
        <v>0.33</v>
      </c>
      <c r="K472" s="80">
        <f t="shared" si="14"/>
        <v>58.509</v>
      </c>
      <c r="L472" s="83">
        <f>VLOOKUP(I472,'Tarrif for Outgoing Transport'!$A$40:$G$49,C472-49998,TRUE)</f>
        <v>0.20399999999999999</v>
      </c>
      <c r="M472" s="4">
        <f t="shared" si="15"/>
        <v>36.169199999999996</v>
      </c>
      <c r="N472" s="81">
        <f>VLOOKUP(C472,'Transport Time'!$A$3:$C$7,3,0)</f>
        <v>2</v>
      </c>
      <c r="O472" s="81">
        <f>VLOOKUP(C472,'Transport Time'!$K$3:$M$12,3,0)</f>
        <v>1</v>
      </c>
      <c r="P472" s="81">
        <f>VLOOKUP(C472,'Data for CO2 Calculation'!$A$3:$C$7,3,0)</f>
        <v>787</v>
      </c>
      <c r="Q472" s="83">
        <f>I472*P472*'Data for CO2 Calculation'!$B$17</f>
        <v>7604.662949999999</v>
      </c>
      <c r="R472" s="2">
        <f>VLOOKUP(C472,'Data for CO2 Calculation'!$K$3:$M$12,3,1)</f>
        <v>40</v>
      </c>
      <c r="S472" s="3">
        <f>R472*I472*'Data for CO2 Calculation'!$B$17</f>
        <v>386.51399999999995</v>
      </c>
    </row>
    <row r="473" spans="1:19" ht="14.5" customHeight="1" x14ac:dyDescent="0.2">
      <c r="A473" s="2" t="s">
        <v>489</v>
      </c>
      <c r="B473" s="13">
        <v>39736</v>
      </c>
      <c r="C473" s="2">
        <v>50005</v>
      </c>
      <c r="D473" s="2">
        <v>9</v>
      </c>
      <c r="E473" s="2">
        <v>8</v>
      </c>
      <c r="F473" s="2">
        <v>12</v>
      </c>
      <c r="G473" s="2">
        <v>13</v>
      </c>
      <c r="H473" s="2">
        <v>9</v>
      </c>
      <c r="I473" s="84">
        <f>(D473*'General Data'!$B$4)+(E473*'General Data'!$C$4)+(F473*'General Data'!$D$4)+(G473*'General Data'!$E$4)+(H473*'General Data'!$F$4)</f>
        <v>183.7</v>
      </c>
      <c r="J473" s="5">
        <f>VLOOKUP(I473,'Tarrif for Outgoing Transport'!$A$6:$G$15,Bremen!C473-49998,1)</f>
        <v>0.33</v>
      </c>
      <c r="K473" s="80">
        <f t="shared" si="14"/>
        <v>60.621000000000002</v>
      </c>
      <c r="L473" s="83">
        <f>VLOOKUP(I473,'Tarrif for Outgoing Transport'!$A$40:$G$49,C473-49998,TRUE)</f>
        <v>0.20399999999999999</v>
      </c>
      <c r="M473" s="4">
        <f t="shared" si="15"/>
        <v>37.474799999999995</v>
      </c>
      <c r="N473" s="81">
        <f>VLOOKUP(C473,'Transport Time'!$A$3:$C$7,3,0)</f>
        <v>2</v>
      </c>
      <c r="O473" s="81">
        <f>VLOOKUP(C473,'Transport Time'!$K$3:$M$12,3,0)</f>
        <v>1</v>
      </c>
      <c r="P473" s="81">
        <f>VLOOKUP(C473,'Data for CO2 Calculation'!$A$3:$C$7,3,0)</f>
        <v>787</v>
      </c>
      <c r="Q473" s="83">
        <f>I473*P473*'Data for CO2 Calculation'!$B$17</f>
        <v>7879.1685499999994</v>
      </c>
      <c r="R473" s="2">
        <f>VLOOKUP(C473,'Data for CO2 Calculation'!$K$3:$M$12,3,1)</f>
        <v>40</v>
      </c>
      <c r="S473" s="3">
        <f>R473*I473*'Data for CO2 Calculation'!$B$17</f>
        <v>400.46600000000001</v>
      </c>
    </row>
    <row r="474" spans="1:19" ht="14.5" customHeight="1" x14ac:dyDescent="0.2">
      <c r="A474" s="2" t="s">
        <v>490</v>
      </c>
      <c r="B474" s="13">
        <v>39745</v>
      </c>
      <c r="C474" s="2">
        <v>50005</v>
      </c>
      <c r="D474" s="2">
        <v>9</v>
      </c>
      <c r="E474" s="2">
        <v>8</v>
      </c>
      <c r="F474" s="2">
        <v>0</v>
      </c>
      <c r="G474" s="2">
        <v>9</v>
      </c>
      <c r="H474" s="2">
        <v>9</v>
      </c>
      <c r="I474" s="84">
        <f>(D474*'General Data'!$B$4)+(E474*'General Data'!$C$4)+(F474*'General Data'!$D$4)+(G474*'General Data'!$E$4)+(H474*'General Data'!$F$4)</f>
        <v>125.29999999999998</v>
      </c>
      <c r="J474" s="5">
        <f>VLOOKUP(I474,'Tarrif for Outgoing Transport'!$A$6:$G$15,Bremen!C474-49998,1)</f>
        <v>0.33</v>
      </c>
      <c r="K474" s="80">
        <f t="shared" si="14"/>
        <v>41.348999999999997</v>
      </c>
      <c r="L474" s="83">
        <f>VLOOKUP(I474,'Tarrif for Outgoing Transport'!$A$40:$G$49,C474-49998,TRUE)</f>
        <v>0.20399999999999999</v>
      </c>
      <c r="M474" s="4">
        <f t="shared" si="15"/>
        <v>25.561199999999996</v>
      </c>
      <c r="N474" s="81">
        <f>VLOOKUP(C474,'Transport Time'!$A$3:$C$7,3,0)</f>
        <v>2</v>
      </c>
      <c r="O474" s="81">
        <f>VLOOKUP(C474,'Transport Time'!$K$3:$M$12,3,0)</f>
        <v>1</v>
      </c>
      <c r="P474" s="81">
        <f>VLOOKUP(C474,'Data for CO2 Calculation'!$A$3:$C$7,3,0)</f>
        <v>787</v>
      </c>
      <c r="Q474" s="83">
        <f>I474*P474*'Data for CO2 Calculation'!$B$17</f>
        <v>5374.3049499999997</v>
      </c>
      <c r="R474" s="2">
        <f>VLOOKUP(C474,'Data for CO2 Calculation'!$K$3:$M$12,3,1)</f>
        <v>40</v>
      </c>
      <c r="S474" s="3">
        <f>R474*I474*'Data for CO2 Calculation'!$B$17</f>
        <v>273.15399999999994</v>
      </c>
    </row>
    <row r="475" spans="1:19" ht="14.5" customHeight="1" x14ac:dyDescent="0.2">
      <c r="A475" s="2" t="s">
        <v>491</v>
      </c>
      <c r="B475" s="13">
        <v>39747</v>
      </c>
      <c r="C475" s="2">
        <v>50005</v>
      </c>
      <c r="D475" s="2">
        <v>3</v>
      </c>
      <c r="E475" s="2">
        <v>8</v>
      </c>
      <c r="F475" s="2">
        <v>3</v>
      </c>
      <c r="G475" s="2">
        <v>12</v>
      </c>
      <c r="H475" s="2">
        <v>9</v>
      </c>
      <c r="I475" s="84">
        <f>(D475*'General Data'!$B$4)+(E475*'General Data'!$C$4)+(F475*'General Data'!$D$4)+(G475*'General Data'!$E$4)+(H475*'General Data'!$F$4)</f>
        <v>132.5</v>
      </c>
      <c r="J475" s="5">
        <f>VLOOKUP(I475,'Tarrif for Outgoing Transport'!$A$6:$G$15,Bremen!C475-49998,1)</f>
        <v>0.33</v>
      </c>
      <c r="K475" s="80">
        <f t="shared" si="14"/>
        <v>43.725000000000001</v>
      </c>
      <c r="L475" s="83">
        <f>VLOOKUP(I475,'Tarrif for Outgoing Transport'!$A$40:$G$49,C475-49998,TRUE)</f>
        <v>0.20399999999999999</v>
      </c>
      <c r="M475" s="4">
        <f t="shared" si="15"/>
        <v>27.029999999999998</v>
      </c>
      <c r="N475" s="81">
        <f>VLOOKUP(C475,'Transport Time'!$A$3:$C$7,3,0)</f>
        <v>2</v>
      </c>
      <c r="O475" s="81">
        <f>VLOOKUP(C475,'Transport Time'!$K$3:$M$12,3,0)</f>
        <v>1</v>
      </c>
      <c r="P475" s="81">
        <f>VLOOKUP(C475,'Data for CO2 Calculation'!$A$3:$C$7,3,0)</f>
        <v>787</v>
      </c>
      <c r="Q475" s="83">
        <f>I475*P475*'Data for CO2 Calculation'!$B$17</f>
        <v>5683.1237499999997</v>
      </c>
      <c r="R475" s="2">
        <f>VLOOKUP(C475,'Data for CO2 Calculation'!$K$3:$M$12,3,1)</f>
        <v>40</v>
      </c>
      <c r="S475" s="3">
        <f>R475*I475*'Data for CO2 Calculation'!$B$17</f>
        <v>288.85000000000002</v>
      </c>
    </row>
    <row r="476" spans="1:19" ht="14.5" customHeight="1" x14ac:dyDescent="0.2">
      <c r="A476" s="2" t="s">
        <v>492</v>
      </c>
      <c r="B476" s="13">
        <v>39752</v>
      </c>
      <c r="C476" s="2">
        <v>50005</v>
      </c>
      <c r="D476" s="2">
        <v>5</v>
      </c>
      <c r="E476" s="2">
        <v>8</v>
      </c>
      <c r="F476" s="2">
        <v>12</v>
      </c>
      <c r="G476" s="2">
        <v>11</v>
      </c>
      <c r="H476" s="2">
        <v>11</v>
      </c>
      <c r="I476" s="84">
        <f>(D476*'General Data'!$B$4)+(E476*'General Data'!$C$4)+(F476*'General Data'!$D$4)+(G476*'General Data'!$E$4)+(H476*'General Data'!$F$4)</f>
        <v>177.3</v>
      </c>
      <c r="J476" s="5">
        <f>VLOOKUP(I476,'Tarrif for Outgoing Transport'!$A$6:$G$15,Bremen!C476-49998,1)</f>
        <v>0.33</v>
      </c>
      <c r="K476" s="80">
        <f t="shared" si="14"/>
        <v>58.509000000000007</v>
      </c>
      <c r="L476" s="83">
        <f>VLOOKUP(I476,'Tarrif for Outgoing Transport'!$A$40:$G$49,C476-49998,TRUE)</f>
        <v>0.20399999999999999</v>
      </c>
      <c r="M476" s="4">
        <f t="shared" si="15"/>
        <v>36.169199999999996</v>
      </c>
      <c r="N476" s="81">
        <f>VLOOKUP(C476,'Transport Time'!$A$3:$C$7,3,0)</f>
        <v>2</v>
      </c>
      <c r="O476" s="81">
        <f>VLOOKUP(C476,'Transport Time'!$K$3:$M$12,3,0)</f>
        <v>1</v>
      </c>
      <c r="P476" s="81">
        <f>VLOOKUP(C476,'Data for CO2 Calculation'!$A$3:$C$7,3,0)</f>
        <v>787</v>
      </c>
      <c r="Q476" s="83">
        <f>I476*P476*'Data for CO2 Calculation'!$B$17</f>
        <v>7604.6629499999999</v>
      </c>
      <c r="R476" s="2">
        <f>VLOOKUP(C476,'Data for CO2 Calculation'!$K$3:$M$12,3,1)</f>
        <v>40</v>
      </c>
      <c r="S476" s="3">
        <f>R476*I476*'Data for CO2 Calculation'!$B$17</f>
        <v>386.51400000000001</v>
      </c>
    </row>
    <row r="477" spans="1:19" ht="14.5" customHeight="1" x14ac:dyDescent="0.2">
      <c r="A477" s="2" t="s">
        <v>493</v>
      </c>
      <c r="B477" s="13">
        <v>39753</v>
      </c>
      <c r="C477" s="2">
        <v>50005</v>
      </c>
      <c r="D477" s="2">
        <v>9</v>
      </c>
      <c r="E477" s="2">
        <v>8</v>
      </c>
      <c r="F477" s="2">
        <v>12</v>
      </c>
      <c r="G477" s="2">
        <v>6</v>
      </c>
      <c r="H477" s="2">
        <v>9</v>
      </c>
      <c r="I477" s="84">
        <f>(D477*'General Data'!$B$4)+(E477*'General Data'!$C$4)+(F477*'General Data'!$D$4)+(G477*'General Data'!$E$4)+(H477*'General Data'!$F$4)</f>
        <v>161.29999999999998</v>
      </c>
      <c r="J477" s="5">
        <f>VLOOKUP(I477,'Tarrif for Outgoing Transport'!$A$6:$G$15,Bremen!C477-49998,1)</f>
        <v>0.33</v>
      </c>
      <c r="K477" s="80">
        <f t="shared" si="14"/>
        <v>53.228999999999999</v>
      </c>
      <c r="L477" s="83">
        <f>VLOOKUP(I477,'Tarrif for Outgoing Transport'!$A$40:$G$49,C477-49998,TRUE)</f>
        <v>0.20399999999999999</v>
      </c>
      <c r="M477" s="4">
        <f t="shared" si="15"/>
        <v>32.905199999999994</v>
      </c>
      <c r="N477" s="81">
        <f>VLOOKUP(C477,'Transport Time'!$A$3:$C$7,3,0)</f>
        <v>2</v>
      </c>
      <c r="O477" s="81">
        <f>VLOOKUP(C477,'Transport Time'!$K$3:$M$12,3,0)</f>
        <v>1</v>
      </c>
      <c r="P477" s="81">
        <f>VLOOKUP(C477,'Data for CO2 Calculation'!$A$3:$C$7,3,0)</f>
        <v>787</v>
      </c>
      <c r="Q477" s="83">
        <f>I477*P477*'Data for CO2 Calculation'!$B$17</f>
        <v>6918.3989499999998</v>
      </c>
      <c r="R477" s="2">
        <f>VLOOKUP(C477,'Data for CO2 Calculation'!$K$3:$M$12,3,1)</f>
        <v>40</v>
      </c>
      <c r="S477" s="3">
        <f>R477*I477*'Data for CO2 Calculation'!$B$17</f>
        <v>351.63399999999996</v>
      </c>
    </row>
    <row r="478" spans="1:19" ht="14.5" customHeight="1" x14ac:dyDescent="0.2">
      <c r="A478" s="2" t="s">
        <v>494</v>
      </c>
      <c r="B478" s="13">
        <v>39754</v>
      </c>
      <c r="C478" s="2">
        <v>50005</v>
      </c>
      <c r="D478" s="2">
        <v>0</v>
      </c>
      <c r="E478" s="2">
        <v>8</v>
      </c>
      <c r="F478" s="2">
        <v>16</v>
      </c>
      <c r="G478" s="2">
        <v>11</v>
      </c>
      <c r="H478" s="2">
        <v>9</v>
      </c>
      <c r="I478" s="84">
        <f>(D478*'General Data'!$B$4)+(E478*'General Data'!$C$4)+(F478*'General Data'!$D$4)+(G478*'General Data'!$E$4)+(H478*'General Data'!$F$4)</f>
        <v>171.79999999999998</v>
      </c>
      <c r="J478" s="5">
        <f>VLOOKUP(I478,'Tarrif for Outgoing Transport'!$A$6:$G$15,Bremen!C478-49998,1)</f>
        <v>0.33</v>
      </c>
      <c r="K478" s="80">
        <f t="shared" si="14"/>
        <v>56.693999999999996</v>
      </c>
      <c r="L478" s="83">
        <f>VLOOKUP(I478,'Tarrif for Outgoing Transport'!$A$40:$G$49,C478-49998,TRUE)</f>
        <v>0.20399999999999999</v>
      </c>
      <c r="M478" s="4">
        <f t="shared" si="15"/>
        <v>35.047199999999997</v>
      </c>
      <c r="N478" s="81">
        <f>VLOOKUP(C478,'Transport Time'!$A$3:$C$7,3,0)</f>
        <v>2</v>
      </c>
      <c r="O478" s="81">
        <f>VLOOKUP(C478,'Transport Time'!$K$3:$M$12,3,0)</f>
        <v>1</v>
      </c>
      <c r="P478" s="81">
        <f>VLOOKUP(C478,'Data for CO2 Calculation'!$A$3:$C$7,3,0)</f>
        <v>787</v>
      </c>
      <c r="Q478" s="83">
        <f>I478*P478*'Data for CO2 Calculation'!$B$17</f>
        <v>7368.7596999999987</v>
      </c>
      <c r="R478" s="2">
        <f>VLOOKUP(C478,'Data for CO2 Calculation'!$K$3:$M$12,3,1)</f>
        <v>40</v>
      </c>
      <c r="S478" s="3">
        <f>R478*I478*'Data for CO2 Calculation'!$B$17</f>
        <v>374.52399999999994</v>
      </c>
    </row>
    <row r="479" spans="1:19" ht="14.5" customHeight="1" x14ac:dyDescent="0.2">
      <c r="A479" s="2" t="s">
        <v>495</v>
      </c>
      <c r="B479" s="13">
        <v>39755</v>
      </c>
      <c r="C479" s="2">
        <v>50005</v>
      </c>
      <c r="D479" s="2">
        <v>9</v>
      </c>
      <c r="E479" s="2">
        <v>8</v>
      </c>
      <c r="F479" s="2">
        <v>12</v>
      </c>
      <c r="G479" s="2">
        <v>14</v>
      </c>
      <c r="H479" s="2">
        <v>9</v>
      </c>
      <c r="I479" s="84">
        <f>(D479*'General Data'!$B$4)+(E479*'General Data'!$C$4)+(F479*'General Data'!$D$4)+(G479*'General Data'!$E$4)+(H479*'General Data'!$F$4)</f>
        <v>186.9</v>
      </c>
      <c r="J479" s="5">
        <f>VLOOKUP(I479,'Tarrif for Outgoing Transport'!$A$6:$G$15,Bremen!C479-49998,1)</f>
        <v>0.33</v>
      </c>
      <c r="K479" s="80">
        <f t="shared" si="14"/>
        <v>61.677000000000007</v>
      </c>
      <c r="L479" s="83">
        <f>VLOOKUP(I479,'Tarrif for Outgoing Transport'!$A$40:$G$49,C479-49998,TRUE)</f>
        <v>0.20399999999999999</v>
      </c>
      <c r="M479" s="4">
        <f t="shared" si="15"/>
        <v>38.127600000000001</v>
      </c>
      <c r="N479" s="81">
        <f>VLOOKUP(C479,'Transport Time'!$A$3:$C$7,3,0)</f>
        <v>2</v>
      </c>
      <c r="O479" s="81">
        <f>VLOOKUP(C479,'Transport Time'!$K$3:$M$12,3,0)</f>
        <v>1</v>
      </c>
      <c r="P479" s="81">
        <f>VLOOKUP(C479,'Data for CO2 Calculation'!$A$3:$C$7,3,0)</f>
        <v>787</v>
      </c>
      <c r="Q479" s="83">
        <f>I479*P479*'Data for CO2 Calculation'!$B$17</f>
        <v>8016.4213500000005</v>
      </c>
      <c r="R479" s="2">
        <f>VLOOKUP(C479,'Data for CO2 Calculation'!$K$3:$M$12,3,1)</f>
        <v>40</v>
      </c>
      <c r="S479" s="3">
        <f>R479*I479*'Data for CO2 Calculation'!$B$17</f>
        <v>407.44200000000001</v>
      </c>
    </row>
    <row r="480" spans="1:19" ht="14.5" customHeight="1" x14ac:dyDescent="0.2">
      <c r="A480" s="2" t="s">
        <v>496</v>
      </c>
      <c r="B480" s="13">
        <v>39756</v>
      </c>
      <c r="C480" s="2">
        <v>50005</v>
      </c>
      <c r="D480" s="2">
        <v>0</v>
      </c>
      <c r="E480" s="2">
        <v>8</v>
      </c>
      <c r="F480" s="2">
        <v>6</v>
      </c>
      <c r="G480" s="2">
        <v>6</v>
      </c>
      <c r="H480" s="2">
        <v>9</v>
      </c>
      <c r="I480" s="84">
        <f>(D480*'General Data'!$B$4)+(E480*'General Data'!$C$4)+(F480*'General Data'!$D$4)+(G480*'General Data'!$E$4)+(H480*'General Data'!$F$4)</f>
        <v>117.80000000000001</v>
      </c>
      <c r="J480" s="5">
        <f>VLOOKUP(I480,'Tarrif for Outgoing Transport'!$A$6:$G$15,Bremen!C480-49998,1)</f>
        <v>0.33</v>
      </c>
      <c r="K480" s="80">
        <f t="shared" si="14"/>
        <v>38.874000000000002</v>
      </c>
      <c r="L480" s="83">
        <f>VLOOKUP(I480,'Tarrif for Outgoing Transport'!$A$40:$G$49,C480-49998,TRUE)</f>
        <v>0.20399999999999999</v>
      </c>
      <c r="M480" s="4">
        <f t="shared" si="15"/>
        <v>24.031200000000002</v>
      </c>
      <c r="N480" s="81">
        <f>VLOOKUP(C480,'Transport Time'!$A$3:$C$7,3,0)</f>
        <v>2</v>
      </c>
      <c r="O480" s="81">
        <f>VLOOKUP(C480,'Transport Time'!$K$3:$M$12,3,0)</f>
        <v>1</v>
      </c>
      <c r="P480" s="81">
        <f>VLOOKUP(C480,'Data for CO2 Calculation'!$A$3:$C$7,3,0)</f>
        <v>787</v>
      </c>
      <c r="Q480" s="83">
        <f>I480*P480*'Data for CO2 Calculation'!$B$17</f>
        <v>5052.6187</v>
      </c>
      <c r="R480" s="2">
        <f>VLOOKUP(C480,'Data for CO2 Calculation'!$K$3:$M$12,3,1)</f>
        <v>40</v>
      </c>
      <c r="S480" s="3">
        <f>R480*I480*'Data for CO2 Calculation'!$B$17</f>
        <v>256.80399999999997</v>
      </c>
    </row>
    <row r="481" spans="1:19" ht="14.5" customHeight="1" x14ac:dyDescent="0.2">
      <c r="A481" s="2" t="s">
        <v>497</v>
      </c>
      <c r="B481" s="13">
        <v>39761</v>
      </c>
      <c r="C481" s="2">
        <v>50005</v>
      </c>
      <c r="D481" s="2">
        <v>9</v>
      </c>
      <c r="E481" s="2">
        <v>8</v>
      </c>
      <c r="F481" s="2">
        <v>12</v>
      </c>
      <c r="G481" s="2">
        <v>15</v>
      </c>
      <c r="H481" s="2">
        <v>9</v>
      </c>
      <c r="I481" s="84">
        <f>(D481*'General Data'!$B$4)+(E481*'General Data'!$C$4)+(F481*'General Data'!$D$4)+(G481*'General Data'!$E$4)+(H481*'General Data'!$F$4)</f>
        <v>190.1</v>
      </c>
      <c r="J481" s="5">
        <f>VLOOKUP(I481,'Tarrif for Outgoing Transport'!$A$6:$G$15,Bremen!C481-49998,1)</f>
        <v>0.33</v>
      </c>
      <c r="K481" s="80">
        <f t="shared" si="14"/>
        <v>62.733000000000004</v>
      </c>
      <c r="L481" s="83">
        <f>VLOOKUP(I481,'Tarrif for Outgoing Transport'!$A$40:$G$49,C481-49998,TRUE)</f>
        <v>0.20399999999999999</v>
      </c>
      <c r="M481" s="4">
        <f t="shared" si="15"/>
        <v>38.780399999999993</v>
      </c>
      <c r="N481" s="81">
        <f>VLOOKUP(C481,'Transport Time'!$A$3:$C$7,3,0)</f>
        <v>2</v>
      </c>
      <c r="O481" s="81">
        <f>VLOOKUP(C481,'Transport Time'!$K$3:$M$12,3,0)</f>
        <v>1</v>
      </c>
      <c r="P481" s="81">
        <f>VLOOKUP(C481,'Data for CO2 Calculation'!$A$3:$C$7,3,0)</f>
        <v>787</v>
      </c>
      <c r="Q481" s="83">
        <f>I481*P481*'Data for CO2 Calculation'!$B$17</f>
        <v>8153.6741499999989</v>
      </c>
      <c r="R481" s="2">
        <f>VLOOKUP(C481,'Data for CO2 Calculation'!$K$3:$M$12,3,1)</f>
        <v>40</v>
      </c>
      <c r="S481" s="3">
        <f>R481*I481*'Data for CO2 Calculation'!$B$17</f>
        <v>414.41800000000001</v>
      </c>
    </row>
    <row r="482" spans="1:19" ht="14.5" customHeight="1" x14ac:dyDescent="0.2">
      <c r="A482" s="2" t="s">
        <v>498</v>
      </c>
      <c r="B482" s="13">
        <v>39762</v>
      </c>
      <c r="C482" s="2">
        <v>50005</v>
      </c>
      <c r="D482" s="2">
        <v>9</v>
      </c>
      <c r="E482" s="2">
        <v>0</v>
      </c>
      <c r="F482" s="2">
        <v>12</v>
      </c>
      <c r="G482" s="2">
        <v>12</v>
      </c>
      <c r="H482" s="2">
        <v>9</v>
      </c>
      <c r="I482" s="84">
        <f>(D482*'General Data'!$B$4)+(E482*'General Data'!$C$4)+(F482*'General Data'!$D$4)+(G482*'General Data'!$E$4)+(H482*'General Data'!$F$4)</f>
        <v>146.1</v>
      </c>
      <c r="J482" s="5">
        <f>VLOOKUP(I482,'Tarrif for Outgoing Transport'!$A$6:$G$15,Bremen!C482-49998,1)</f>
        <v>0.33</v>
      </c>
      <c r="K482" s="80">
        <f t="shared" si="14"/>
        <v>48.213000000000001</v>
      </c>
      <c r="L482" s="83">
        <f>VLOOKUP(I482,'Tarrif for Outgoing Transport'!$A$40:$G$49,C482-49998,TRUE)</f>
        <v>0.20399999999999999</v>
      </c>
      <c r="M482" s="4">
        <f t="shared" si="15"/>
        <v>29.804399999999998</v>
      </c>
      <c r="N482" s="81">
        <f>VLOOKUP(C482,'Transport Time'!$A$3:$C$7,3,0)</f>
        <v>2</v>
      </c>
      <c r="O482" s="81">
        <f>VLOOKUP(C482,'Transport Time'!$K$3:$M$12,3,0)</f>
        <v>1</v>
      </c>
      <c r="P482" s="81">
        <f>VLOOKUP(C482,'Data for CO2 Calculation'!$A$3:$C$7,3,0)</f>
        <v>787</v>
      </c>
      <c r="Q482" s="83">
        <f>I482*P482*'Data for CO2 Calculation'!$B$17</f>
        <v>6266.4481500000002</v>
      </c>
      <c r="R482" s="2">
        <f>VLOOKUP(C482,'Data for CO2 Calculation'!$K$3:$M$12,3,1)</f>
        <v>40</v>
      </c>
      <c r="S482" s="3">
        <f>R482*I482*'Data for CO2 Calculation'!$B$17</f>
        <v>318.49799999999999</v>
      </c>
    </row>
    <row r="483" spans="1:19" ht="14.5" customHeight="1" x14ac:dyDescent="0.2">
      <c r="A483" s="2" t="s">
        <v>499</v>
      </c>
      <c r="B483" s="13">
        <v>39767</v>
      </c>
      <c r="C483" s="2">
        <v>50005</v>
      </c>
      <c r="D483" s="2">
        <v>9</v>
      </c>
      <c r="E483" s="2">
        <v>8</v>
      </c>
      <c r="F483" s="2">
        <v>12</v>
      </c>
      <c r="G483" s="2">
        <v>21</v>
      </c>
      <c r="H483" s="2">
        <v>11</v>
      </c>
      <c r="I483" s="84">
        <f>(D483*'General Data'!$B$4)+(E483*'General Data'!$C$4)+(F483*'General Data'!$D$4)+(G483*'General Data'!$E$4)+(H483*'General Data'!$F$4)</f>
        <v>218.49999999999997</v>
      </c>
      <c r="J483" s="5">
        <f>VLOOKUP(I483,'Tarrif for Outgoing Transport'!$A$6:$G$15,Bremen!C483-49998,1)</f>
        <v>0.33</v>
      </c>
      <c r="K483" s="80">
        <f t="shared" si="14"/>
        <v>72.10499999999999</v>
      </c>
      <c r="L483" s="83">
        <f>VLOOKUP(I483,'Tarrif for Outgoing Transport'!$A$40:$G$49,C483-49998,TRUE)</f>
        <v>0.20399999999999999</v>
      </c>
      <c r="M483" s="4">
        <f t="shared" si="15"/>
        <v>44.573999999999991</v>
      </c>
      <c r="N483" s="81">
        <f>VLOOKUP(C483,'Transport Time'!$A$3:$C$7,3,0)</f>
        <v>2</v>
      </c>
      <c r="O483" s="81">
        <f>VLOOKUP(C483,'Transport Time'!$K$3:$M$12,3,0)</f>
        <v>1</v>
      </c>
      <c r="P483" s="81">
        <f>VLOOKUP(C483,'Data for CO2 Calculation'!$A$3:$C$7,3,0)</f>
        <v>787</v>
      </c>
      <c r="Q483" s="83">
        <f>I483*P483*'Data for CO2 Calculation'!$B$17</f>
        <v>9371.7927499999987</v>
      </c>
      <c r="R483" s="2">
        <f>VLOOKUP(C483,'Data for CO2 Calculation'!$K$3:$M$12,3,1)</f>
        <v>40</v>
      </c>
      <c r="S483" s="3">
        <f>R483*I483*'Data for CO2 Calculation'!$B$17</f>
        <v>476.32999999999993</v>
      </c>
    </row>
    <row r="484" spans="1:19" ht="14.5" customHeight="1" x14ac:dyDescent="0.2">
      <c r="A484" s="2" t="s">
        <v>500</v>
      </c>
      <c r="B484" s="13">
        <v>39773</v>
      </c>
      <c r="C484" s="2">
        <v>50005</v>
      </c>
      <c r="D484" s="2">
        <v>9</v>
      </c>
      <c r="E484" s="2">
        <v>8</v>
      </c>
      <c r="F484" s="2">
        <v>12</v>
      </c>
      <c r="G484" s="2">
        <v>15</v>
      </c>
      <c r="H484" s="2">
        <v>9</v>
      </c>
      <c r="I484" s="84">
        <f>(D484*'General Data'!$B$4)+(E484*'General Data'!$C$4)+(F484*'General Data'!$D$4)+(G484*'General Data'!$E$4)+(H484*'General Data'!$F$4)</f>
        <v>190.1</v>
      </c>
      <c r="J484" s="5">
        <f>VLOOKUP(I484,'Tarrif for Outgoing Transport'!$A$6:$G$15,Bremen!C484-49998,1)</f>
        <v>0.33</v>
      </c>
      <c r="K484" s="80">
        <f t="shared" si="14"/>
        <v>62.733000000000004</v>
      </c>
      <c r="L484" s="83">
        <f>VLOOKUP(I484,'Tarrif for Outgoing Transport'!$A$40:$G$49,C484-49998,TRUE)</f>
        <v>0.20399999999999999</v>
      </c>
      <c r="M484" s="4">
        <f t="shared" si="15"/>
        <v>38.780399999999993</v>
      </c>
      <c r="N484" s="81">
        <f>VLOOKUP(C484,'Transport Time'!$A$3:$C$7,3,0)</f>
        <v>2</v>
      </c>
      <c r="O484" s="81">
        <f>VLOOKUP(C484,'Transport Time'!$K$3:$M$12,3,0)</f>
        <v>1</v>
      </c>
      <c r="P484" s="81">
        <f>VLOOKUP(C484,'Data for CO2 Calculation'!$A$3:$C$7,3,0)</f>
        <v>787</v>
      </c>
      <c r="Q484" s="83">
        <f>I484*P484*'Data for CO2 Calculation'!$B$17</f>
        <v>8153.6741499999989</v>
      </c>
      <c r="R484" s="2">
        <f>VLOOKUP(C484,'Data for CO2 Calculation'!$K$3:$M$12,3,1)</f>
        <v>40</v>
      </c>
      <c r="S484" s="3">
        <f>R484*I484*'Data for CO2 Calculation'!$B$17</f>
        <v>414.41800000000001</v>
      </c>
    </row>
    <row r="485" spans="1:19" ht="14.5" customHeight="1" x14ac:dyDescent="0.2">
      <c r="A485" s="2" t="s">
        <v>501</v>
      </c>
      <c r="B485" s="13">
        <v>39777</v>
      </c>
      <c r="C485" s="2">
        <v>50005</v>
      </c>
      <c r="D485" s="2">
        <v>0</v>
      </c>
      <c r="E485" s="2">
        <v>8</v>
      </c>
      <c r="F485" s="2">
        <v>12</v>
      </c>
      <c r="G485" s="2">
        <v>18</v>
      </c>
      <c r="H485" s="2">
        <v>9</v>
      </c>
      <c r="I485" s="84">
        <f>(D485*'General Data'!$B$4)+(E485*'General Data'!$C$4)+(F485*'General Data'!$D$4)+(G485*'General Data'!$E$4)+(H485*'General Data'!$F$4)</f>
        <v>179</v>
      </c>
      <c r="J485" s="5">
        <f>VLOOKUP(I485,'Tarrif for Outgoing Transport'!$A$6:$G$15,Bremen!C485-49998,1)</f>
        <v>0.33</v>
      </c>
      <c r="K485" s="80">
        <f t="shared" si="14"/>
        <v>59.07</v>
      </c>
      <c r="L485" s="83">
        <f>VLOOKUP(I485,'Tarrif for Outgoing Transport'!$A$40:$G$49,C485-49998,TRUE)</f>
        <v>0.20399999999999999</v>
      </c>
      <c r="M485" s="4">
        <f t="shared" si="15"/>
        <v>36.515999999999998</v>
      </c>
      <c r="N485" s="81">
        <f>VLOOKUP(C485,'Transport Time'!$A$3:$C$7,3,0)</f>
        <v>2</v>
      </c>
      <c r="O485" s="81">
        <f>VLOOKUP(C485,'Transport Time'!$K$3:$M$12,3,0)</f>
        <v>1</v>
      </c>
      <c r="P485" s="81">
        <f>VLOOKUP(C485,'Data for CO2 Calculation'!$A$3:$C$7,3,0)</f>
        <v>787</v>
      </c>
      <c r="Q485" s="83">
        <f>I485*P485*'Data for CO2 Calculation'!$B$17</f>
        <v>7677.5784999999996</v>
      </c>
      <c r="R485" s="2">
        <f>VLOOKUP(C485,'Data for CO2 Calculation'!$K$3:$M$12,3,1)</f>
        <v>40</v>
      </c>
      <c r="S485" s="3">
        <f>R485*I485*'Data for CO2 Calculation'!$B$17</f>
        <v>390.21999999999997</v>
      </c>
    </row>
    <row r="486" spans="1:19" ht="14.5" customHeight="1" x14ac:dyDescent="0.2">
      <c r="A486" s="2" t="s">
        <v>502</v>
      </c>
      <c r="B486" s="13">
        <v>39778</v>
      </c>
      <c r="C486" s="2">
        <v>50005</v>
      </c>
      <c r="D486" s="2">
        <v>5</v>
      </c>
      <c r="E486" s="2">
        <v>8</v>
      </c>
      <c r="F486" s="2">
        <v>7</v>
      </c>
      <c r="G486" s="2">
        <v>11</v>
      </c>
      <c r="H486" s="2">
        <v>9</v>
      </c>
      <c r="I486" s="84">
        <f>(D486*'General Data'!$B$4)+(E486*'General Data'!$C$4)+(F486*'General Data'!$D$4)+(G486*'General Data'!$E$4)+(H486*'General Data'!$F$4)</f>
        <v>149.1</v>
      </c>
      <c r="J486" s="5">
        <f>VLOOKUP(I486,'Tarrif for Outgoing Transport'!$A$6:$G$15,Bremen!C486-49998,1)</f>
        <v>0.33</v>
      </c>
      <c r="K486" s="80">
        <f t="shared" si="14"/>
        <v>49.203000000000003</v>
      </c>
      <c r="L486" s="83">
        <f>VLOOKUP(I486,'Tarrif for Outgoing Transport'!$A$40:$G$49,C486-49998,TRUE)</f>
        <v>0.20399999999999999</v>
      </c>
      <c r="M486" s="4">
        <f t="shared" si="15"/>
        <v>30.416399999999996</v>
      </c>
      <c r="N486" s="81">
        <f>VLOOKUP(C486,'Transport Time'!$A$3:$C$7,3,0)</f>
        <v>2</v>
      </c>
      <c r="O486" s="81">
        <f>VLOOKUP(C486,'Transport Time'!$K$3:$M$12,3,0)</f>
        <v>1</v>
      </c>
      <c r="P486" s="81">
        <f>VLOOKUP(C486,'Data for CO2 Calculation'!$A$3:$C$7,3,0)</f>
        <v>787</v>
      </c>
      <c r="Q486" s="83">
        <f>I486*P486*'Data for CO2 Calculation'!$B$17</f>
        <v>6395.1226500000002</v>
      </c>
      <c r="R486" s="2">
        <f>VLOOKUP(C486,'Data for CO2 Calculation'!$K$3:$M$12,3,1)</f>
        <v>40</v>
      </c>
      <c r="S486" s="3">
        <f>R486*I486*'Data for CO2 Calculation'!$B$17</f>
        <v>325.03800000000001</v>
      </c>
    </row>
    <row r="487" spans="1:19" ht="14.5" customHeight="1" x14ac:dyDescent="0.2">
      <c r="A487" s="2" t="s">
        <v>503</v>
      </c>
      <c r="B487" s="13">
        <v>39785</v>
      </c>
      <c r="C487" s="2">
        <v>50005</v>
      </c>
      <c r="D487" s="2">
        <v>9</v>
      </c>
      <c r="E487" s="2">
        <v>9</v>
      </c>
      <c r="F487" s="2">
        <v>12</v>
      </c>
      <c r="G487" s="2">
        <v>11</v>
      </c>
      <c r="H487" s="2">
        <v>12</v>
      </c>
      <c r="I487" s="84">
        <f>(D487*'General Data'!$B$4)+(E487*'General Data'!$C$4)+(F487*'General Data'!$D$4)+(G487*'General Data'!$E$4)+(H487*'General Data'!$F$4)</f>
        <v>195.39999999999998</v>
      </c>
      <c r="J487" s="5">
        <f>VLOOKUP(I487,'Tarrif for Outgoing Transport'!$A$6:$G$15,Bremen!C487-49998,1)</f>
        <v>0.33</v>
      </c>
      <c r="K487" s="80">
        <f t="shared" si="14"/>
        <v>64.481999999999999</v>
      </c>
      <c r="L487" s="83">
        <f>VLOOKUP(I487,'Tarrif for Outgoing Transport'!$A$40:$G$49,C487-49998,TRUE)</f>
        <v>0.20399999999999999</v>
      </c>
      <c r="M487" s="4">
        <f t="shared" si="15"/>
        <v>39.861599999999996</v>
      </c>
      <c r="N487" s="81">
        <f>VLOOKUP(C487,'Transport Time'!$A$3:$C$7,3,0)</f>
        <v>2</v>
      </c>
      <c r="O487" s="81">
        <f>VLOOKUP(C487,'Transport Time'!$K$3:$M$12,3,0)</f>
        <v>1</v>
      </c>
      <c r="P487" s="81">
        <f>VLOOKUP(C487,'Data for CO2 Calculation'!$A$3:$C$7,3,0)</f>
        <v>787</v>
      </c>
      <c r="Q487" s="83">
        <f>I487*P487*'Data for CO2 Calculation'!$B$17</f>
        <v>8380.9990999999991</v>
      </c>
      <c r="R487" s="2">
        <f>VLOOKUP(C487,'Data for CO2 Calculation'!$K$3:$M$12,3,1)</f>
        <v>40</v>
      </c>
      <c r="S487" s="3">
        <f>R487*I487*'Data for CO2 Calculation'!$B$17</f>
        <v>425.97199999999992</v>
      </c>
    </row>
    <row r="488" spans="1:19" ht="14.5" customHeight="1" x14ac:dyDescent="0.2">
      <c r="A488" s="2" t="s">
        <v>504</v>
      </c>
      <c r="B488" s="13">
        <v>39787</v>
      </c>
      <c r="C488" s="2">
        <v>50005</v>
      </c>
      <c r="D488" s="2">
        <v>8</v>
      </c>
      <c r="E488" s="2">
        <v>10</v>
      </c>
      <c r="F488" s="2">
        <v>3</v>
      </c>
      <c r="G488" s="2">
        <v>11</v>
      </c>
      <c r="H488" s="2">
        <v>12</v>
      </c>
      <c r="I488" s="84">
        <f>(D488*'General Data'!$B$4)+(E488*'General Data'!$C$4)+(F488*'General Data'!$D$4)+(G488*'General Data'!$E$4)+(H488*'General Data'!$F$4)</f>
        <v>163.19999999999999</v>
      </c>
      <c r="J488" s="5">
        <f>VLOOKUP(I488,'Tarrif for Outgoing Transport'!$A$6:$G$15,Bremen!C488-49998,1)</f>
        <v>0.33</v>
      </c>
      <c r="K488" s="80">
        <f t="shared" si="14"/>
        <v>53.856000000000002</v>
      </c>
      <c r="L488" s="83">
        <f>VLOOKUP(I488,'Tarrif for Outgoing Transport'!$A$40:$G$49,C488-49998,TRUE)</f>
        <v>0.20399999999999999</v>
      </c>
      <c r="M488" s="4">
        <f t="shared" si="15"/>
        <v>33.292799999999993</v>
      </c>
      <c r="N488" s="81">
        <f>VLOOKUP(C488,'Transport Time'!$A$3:$C$7,3,0)</f>
        <v>2</v>
      </c>
      <c r="O488" s="81">
        <f>VLOOKUP(C488,'Transport Time'!$K$3:$M$12,3,0)</f>
        <v>1</v>
      </c>
      <c r="P488" s="81">
        <f>VLOOKUP(C488,'Data for CO2 Calculation'!$A$3:$C$7,3,0)</f>
        <v>787</v>
      </c>
      <c r="Q488" s="83">
        <f>I488*P488*'Data for CO2 Calculation'!$B$17</f>
        <v>6999.8927999999996</v>
      </c>
      <c r="R488" s="2">
        <f>VLOOKUP(C488,'Data for CO2 Calculation'!$K$3:$M$12,3,1)</f>
        <v>40</v>
      </c>
      <c r="S488" s="3">
        <f>R488*I488*'Data for CO2 Calculation'!$B$17</f>
        <v>355.77600000000001</v>
      </c>
    </row>
    <row r="489" spans="1:19" ht="14.5" customHeight="1" x14ac:dyDescent="0.2">
      <c r="A489" s="2" t="s">
        <v>505</v>
      </c>
      <c r="B489" s="13">
        <v>39790</v>
      </c>
      <c r="C489" s="2">
        <v>50005</v>
      </c>
      <c r="D489" s="2">
        <v>10</v>
      </c>
      <c r="E489" s="2">
        <v>11</v>
      </c>
      <c r="F489" s="2">
        <v>9</v>
      </c>
      <c r="G489" s="2">
        <v>11</v>
      </c>
      <c r="H489" s="2">
        <v>9</v>
      </c>
      <c r="I489" s="84">
        <f>(D489*'General Data'!$B$4)+(E489*'General Data'!$C$4)+(F489*'General Data'!$D$4)+(G489*'General Data'!$E$4)+(H489*'General Data'!$F$4)</f>
        <v>181.1</v>
      </c>
      <c r="J489" s="5">
        <f>VLOOKUP(I489,'Tarrif for Outgoing Transport'!$A$6:$G$15,Bremen!C489-49998,1)</f>
        <v>0.33</v>
      </c>
      <c r="K489" s="80">
        <f t="shared" si="14"/>
        <v>59.762999999999998</v>
      </c>
      <c r="L489" s="83">
        <f>VLOOKUP(I489,'Tarrif for Outgoing Transport'!$A$40:$G$49,C489-49998,TRUE)</f>
        <v>0.20399999999999999</v>
      </c>
      <c r="M489" s="4">
        <f t="shared" si="15"/>
        <v>36.944399999999995</v>
      </c>
      <c r="N489" s="81">
        <f>VLOOKUP(C489,'Transport Time'!$A$3:$C$7,3,0)</f>
        <v>2</v>
      </c>
      <c r="O489" s="81">
        <f>VLOOKUP(C489,'Transport Time'!$K$3:$M$12,3,0)</f>
        <v>1</v>
      </c>
      <c r="P489" s="81">
        <f>VLOOKUP(C489,'Data for CO2 Calculation'!$A$3:$C$7,3,0)</f>
        <v>787</v>
      </c>
      <c r="Q489" s="83">
        <f>I489*P489*'Data for CO2 Calculation'!$B$17</f>
        <v>7767.6506499999987</v>
      </c>
      <c r="R489" s="2">
        <f>VLOOKUP(C489,'Data for CO2 Calculation'!$K$3:$M$12,3,1)</f>
        <v>40</v>
      </c>
      <c r="S489" s="3">
        <f>R489*I489*'Data for CO2 Calculation'!$B$17</f>
        <v>394.798</v>
      </c>
    </row>
    <row r="490" spans="1:19" ht="14.5" customHeight="1" x14ac:dyDescent="0.2">
      <c r="A490" s="2" t="s">
        <v>506</v>
      </c>
      <c r="B490" s="13">
        <v>39792</v>
      </c>
      <c r="C490" s="2">
        <v>50005</v>
      </c>
      <c r="D490" s="2">
        <v>12</v>
      </c>
      <c r="E490" s="2">
        <v>9</v>
      </c>
      <c r="F490" s="2">
        <v>9</v>
      </c>
      <c r="G490" s="2">
        <v>11</v>
      </c>
      <c r="H490" s="2">
        <v>3</v>
      </c>
      <c r="I490" s="84">
        <f>(D490*'General Data'!$B$4)+(E490*'General Data'!$C$4)+(F490*'General Data'!$D$4)+(G490*'General Data'!$E$4)+(H490*'General Data'!$F$4)</f>
        <v>149.5</v>
      </c>
      <c r="J490" s="5">
        <f>VLOOKUP(I490,'Tarrif for Outgoing Transport'!$A$6:$G$15,Bremen!C490-49998,1)</f>
        <v>0.33</v>
      </c>
      <c r="K490" s="80">
        <f t="shared" si="14"/>
        <v>49.335000000000001</v>
      </c>
      <c r="L490" s="83">
        <f>VLOOKUP(I490,'Tarrif for Outgoing Transport'!$A$40:$G$49,C490-49998,TRUE)</f>
        <v>0.20399999999999999</v>
      </c>
      <c r="M490" s="4">
        <f t="shared" si="15"/>
        <v>30.497999999999998</v>
      </c>
      <c r="N490" s="81">
        <f>VLOOKUP(C490,'Transport Time'!$A$3:$C$7,3,0)</f>
        <v>2</v>
      </c>
      <c r="O490" s="81">
        <f>VLOOKUP(C490,'Transport Time'!$K$3:$M$12,3,0)</f>
        <v>1</v>
      </c>
      <c r="P490" s="81">
        <f>VLOOKUP(C490,'Data for CO2 Calculation'!$A$3:$C$7,3,0)</f>
        <v>787</v>
      </c>
      <c r="Q490" s="83">
        <f>I490*P490*'Data for CO2 Calculation'!$B$17</f>
        <v>6412.2792499999996</v>
      </c>
      <c r="R490" s="2">
        <f>VLOOKUP(C490,'Data for CO2 Calculation'!$K$3:$M$12,3,1)</f>
        <v>40</v>
      </c>
      <c r="S490" s="3">
        <f>R490*I490*'Data for CO2 Calculation'!$B$17</f>
        <v>325.91000000000003</v>
      </c>
    </row>
    <row r="491" spans="1:19" ht="14.5" customHeight="1" x14ac:dyDescent="0.2">
      <c r="A491" s="2" t="s">
        <v>507</v>
      </c>
      <c r="B491" s="13">
        <v>39797</v>
      </c>
      <c r="C491" s="2">
        <v>50005</v>
      </c>
      <c r="D491" s="2">
        <v>12</v>
      </c>
      <c r="E491" s="2">
        <v>9</v>
      </c>
      <c r="F491" s="2">
        <v>9</v>
      </c>
      <c r="G491" s="2">
        <v>11</v>
      </c>
      <c r="H491" s="2">
        <v>9</v>
      </c>
      <c r="I491" s="84">
        <f>(D491*'General Data'!$B$4)+(E491*'General Data'!$C$4)+(F491*'General Data'!$D$4)+(G491*'General Data'!$E$4)+(H491*'General Data'!$F$4)</f>
        <v>177.1</v>
      </c>
      <c r="J491" s="5">
        <f>VLOOKUP(I491,'Tarrif for Outgoing Transport'!$A$6:$G$15,Bremen!C491-49998,1)</f>
        <v>0.33</v>
      </c>
      <c r="K491" s="80">
        <f t="shared" si="14"/>
        <v>58.442999999999998</v>
      </c>
      <c r="L491" s="83">
        <f>VLOOKUP(I491,'Tarrif for Outgoing Transport'!$A$40:$G$49,C491-49998,TRUE)</f>
        <v>0.20399999999999999</v>
      </c>
      <c r="M491" s="4">
        <f t="shared" si="15"/>
        <v>36.128399999999999</v>
      </c>
      <c r="N491" s="81">
        <f>VLOOKUP(C491,'Transport Time'!$A$3:$C$7,3,0)</f>
        <v>2</v>
      </c>
      <c r="O491" s="81">
        <f>VLOOKUP(C491,'Transport Time'!$K$3:$M$12,3,0)</f>
        <v>1</v>
      </c>
      <c r="P491" s="81">
        <f>VLOOKUP(C491,'Data for CO2 Calculation'!$A$3:$C$7,3,0)</f>
        <v>787</v>
      </c>
      <c r="Q491" s="83">
        <f>I491*P491*'Data for CO2 Calculation'!$B$17</f>
        <v>7596.0846499999989</v>
      </c>
      <c r="R491" s="2">
        <f>VLOOKUP(C491,'Data for CO2 Calculation'!$K$3:$M$12,3,1)</f>
        <v>40</v>
      </c>
      <c r="S491" s="3">
        <f>R491*I491*'Data for CO2 Calculation'!$B$17</f>
        <v>386.07799999999997</v>
      </c>
    </row>
    <row r="492" spans="1:19" ht="14.5" customHeight="1" x14ac:dyDescent="0.2">
      <c r="A492" s="2" t="s">
        <v>508</v>
      </c>
      <c r="B492" s="13">
        <v>39798</v>
      </c>
      <c r="C492" s="2">
        <v>50005</v>
      </c>
      <c r="D492" s="2">
        <v>12</v>
      </c>
      <c r="E492" s="2">
        <v>11</v>
      </c>
      <c r="F492" s="2">
        <v>9</v>
      </c>
      <c r="G492" s="2">
        <v>11</v>
      </c>
      <c r="H492" s="2">
        <v>9</v>
      </c>
      <c r="I492" s="84">
        <f>(D492*'General Data'!$B$4)+(E492*'General Data'!$C$4)+(F492*'General Data'!$D$4)+(G492*'General Data'!$E$4)+(H492*'General Data'!$F$4)</f>
        <v>185.70000000000002</v>
      </c>
      <c r="J492" s="5">
        <f>VLOOKUP(I492,'Tarrif for Outgoing Transport'!$A$6:$G$15,Bremen!C492-49998,1)</f>
        <v>0.33</v>
      </c>
      <c r="K492" s="80">
        <f t="shared" si="14"/>
        <v>61.281000000000006</v>
      </c>
      <c r="L492" s="83">
        <f>VLOOKUP(I492,'Tarrif for Outgoing Transport'!$A$40:$G$49,C492-49998,TRUE)</f>
        <v>0.20399999999999999</v>
      </c>
      <c r="M492" s="4">
        <f t="shared" si="15"/>
        <v>37.882800000000003</v>
      </c>
      <c r="N492" s="81">
        <f>VLOOKUP(C492,'Transport Time'!$A$3:$C$7,3,0)</f>
        <v>2</v>
      </c>
      <c r="O492" s="81">
        <f>VLOOKUP(C492,'Transport Time'!$K$3:$M$12,3,0)</f>
        <v>1</v>
      </c>
      <c r="P492" s="81">
        <f>VLOOKUP(C492,'Data for CO2 Calculation'!$A$3:$C$7,3,0)</f>
        <v>787</v>
      </c>
      <c r="Q492" s="83">
        <f>I492*P492*'Data for CO2 Calculation'!$B$17</f>
        <v>7964.9515500000016</v>
      </c>
      <c r="R492" s="2">
        <f>VLOOKUP(C492,'Data for CO2 Calculation'!$K$3:$M$12,3,1)</f>
        <v>40</v>
      </c>
      <c r="S492" s="3">
        <f>R492*I492*'Data for CO2 Calculation'!$B$17</f>
        <v>404.82600000000002</v>
      </c>
    </row>
    <row r="493" spans="1:19" ht="14.5" customHeight="1" x14ac:dyDescent="0.2">
      <c r="A493" s="2" t="s">
        <v>509</v>
      </c>
      <c r="B493" s="13">
        <v>39799</v>
      </c>
      <c r="C493" s="2">
        <v>50005</v>
      </c>
      <c r="D493" s="2">
        <v>8</v>
      </c>
      <c r="E493" s="2">
        <v>10</v>
      </c>
      <c r="F493" s="2">
        <v>15</v>
      </c>
      <c r="G493" s="2">
        <v>11</v>
      </c>
      <c r="H493" s="2">
        <v>22</v>
      </c>
      <c r="I493" s="84">
        <f>(D493*'General Data'!$B$4)+(E493*'General Data'!$C$4)+(F493*'General Data'!$D$4)+(G493*'General Data'!$E$4)+(H493*'General Data'!$F$4)</f>
        <v>254.8</v>
      </c>
      <c r="J493" s="5">
        <f>VLOOKUP(I493,'Tarrif for Outgoing Transport'!$A$6:$G$15,Bremen!C493-49998,1)</f>
        <v>0.33</v>
      </c>
      <c r="K493" s="80">
        <f t="shared" si="14"/>
        <v>84.084000000000003</v>
      </c>
      <c r="L493" s="83">
        <f>VLOOKUP(I493,'Tarrif for Outgoing Transport'!$A$40:$G$49,C493-49998,TRUE)</f>
        <v>0.20399999999999999</v>
      </c>
      <c r="M493" s="4">
        <f t="shared" si="15"/>
        <v>51.979199999999999</v>
      </c>
      <c r="N493" s="81">
        <f>VLOOKUP(C493,'Transport Time'!$A$3:$C$7,3,0)</f>
        <v>2</v>
      </c>
      <c r="O493" s="81">
        <f>VLOOKUP(C493,'Transport Time'!$K$3:$M$12,3,0)</f>
        <v>1</v>
      </c>
      <c r="P493" s="81">
        <f>VLOOKUP(C493,'Data for CO2 Calculation'!$A$3:$C$7,3,0)</f>
        <v>787</v>
      </c>
      <c r="Q493" s="83">
        <f>I493*P493*'Data for CO2 Calculation'!$B$17</f>
        <v>10928.754199999999</v>
      </c>
      <c r="R493" s="2">
        <f>VLOOKUP(C493,'Data for CO2 Calculation'!$K$3:$M$12,3,1)</f>
        <v>40</v>
      </c>
      <c r="S493" s="3">
        <f>R493*I493*'Data for CO2 Calculation'!$B$17</f>
        <v>555.46399999999994</v>
      </c>
    </row>
    <row r="494" spans="1:19" ht="14.5" customHeight="1" x14ac:dyDescent="0.2">
      <c r="A494" s="2" t="s">
        <v>510</v>
      </c>
      <c r="B494" s="13">
        <v>39801</v>
      </c>
      <c r="C494" s="2">
        <v>50005</v>
      </c>
      <c r="D494" s="2">
        <v>8</v>
      </c>
      <c r="E494" s="2">
        <v>10</v>
      </c>
      <c r="F494" s="2">
        <v>15</v>
      </c>
      <c r="G494" s="2">
        <v>11</v>
      </c>
      <c r="H494" s="2">
        <v>9</v>
      </c>
      <c r="I494" s="84">
        <f>(D494*'General Data'!$B$4)+(E494*'General Data'!$C$4)+(F494*'General Data'!$D$4)+(G494*'General Data'!$E$4)+(H494*'General Data'!$F$4)</f>
        <v>195.00000000000003</v>
      </c>
      <c r="J494" s="5">
        <f>VLOOKUP(I494,'Tarrif for Outgoing Transport'!$A$6:$G$15,Bremen!C494-49998,1)</f>
        <v>0.33</v>
      </c>
      <c r="K494" s="80">
        <f t="shared" si="14"/>
        <v>64.350000000000009</v>
      </c>
      <c r="L494" s="83">
        <f>VLOOKUP(I494,'Tarrif for Outgoing Transport'!$A$40:$G$49,C494-49998,TRUE)</f>
        <v>0.20399999999999999</v>
      </c>
      <c r="M494" s="4">
        <f t="shared" si="15"/>
        <v>39.78</v>
      </c>
      <c r="N494" s="81">
        <f>VLOOKUP(C494,'Transport Time'!$A$3:$C$7,3,0)</f>
        <v>2</v>
      </c>
      <c r="O494" s="81">
        <f>VLOOKUP(C494,'Transport Time'!$K$3:$M$12,3,0)</f>
        <v>1</v>
      </c>
      <c r="P494" s="81">
        <f>VLOOKUP(C494,'Data for CO2 Calculation'!$A$3:$C$7,3,0)</f>
        <v>787</v>
      </c>
      <c r="Q494" s="83">
        <f>I494*P494*'Data for CO2 Calculation'!$B$17</f>
        <v>8363.8425000000007</v>
      </c>
      <c r="R494" s="2">
        <f>VLOOKUP(C494,'Data for CO2 Calculation'!$K$3:$M$12,3,1)</f>
        <v>40</v>
      </c>
      <c r="S494" s="3">
        <f>R494*I494*'Data for CO2 Calculation'!$B$17</f>
        <v>425.1</v>
      </c>
    </row>
    <row r="495" spans="1:19" ht="14.5" customHeight="1" x14ac:dyDescent="0.2">
      <c r="A495" s="2" t="s">
        <v>511</v>
      </c>
      <c r="B495" s="13">
        <v>39802</v>
      </c>
      <c r="C495" s="2">
        <v>50005</v>
      </c>
      <c r="D495" s="2">
        <v>8</v>
      </c>
      <c r="E495" s="2">
        <v>10</v>
      </c>
      <c r="F495" s="2">
        <v>15</v>
      </c>
      <c r="G495" s="2">
        <v>11</v>
      </c>
      <c r="H495" s="2">
        <v>0</v>
      </c>
      <c r="I495" s="84">
        <f>(D495*'General Data'!$B$4)+(E495*'General Data'!$C$4)+(F495*'General Data'!$D$4)+(G495*'General Data'!$E$4)+(H495*'General Data'!$F$4)</f>
        <v>153.60000000000002</v>
      </c>
      <c r="J495" s="5">
        <f>VLOOKUP(I495,'Tarrif for Outgoing Transport'!$A$6:$G$15,Bremen!C495-49998,1)</f>
        <v>0.33</v>
      </c>
      <c r="K495" s="80">
        <f t="shared" si="14"/>
        <v>50.688000000000009</v>
      </c>
      <c r="L495" s="83">
        <f>VLOOKUP(I495,'Tarrif for Outgoing Transport'!$A$40:$G$49,C495-49998,TRUE)</f>
        <v>0.20399999999999999</v>
      </c>
      <c r="M495" s="4">
        <f t="shared" si="15"/>
        <v>31.334400000000002</v>
      </c>
      <c r="N495" s="81">
        <f>VLOOKUP(C495,'Transport Time'!$A$3:$C$7,3,0)</f>
        <v>2</v>
      </c>
      <c r="O495" s="81">
        <f>VLOOKUP(C495,'Transport Time'!$K$3:$M$12,3,0)</f>
        <v>1</v>
      </c>
      <c r="P495" s="81">
        <f>VLOOKUP(C495,'Data for CO2 Calculation'!$A$3:$C$7,3,0)</f>
        <v>787</v>
      </c>
      <c r="Q495" s="83">
        <f>I495*P495*'Data for CO2 Calculation'!$B$17</f>
        <v>6588.1344000000008</v>
      </c>
      <c r="R495" s="2">
        <f>VLOOKUP(C495,'Data for CO2 Calculation'!$K$3:$M$12,3,1)</f>
        <v>40</v>
      </c>
      <c r="S495" s="3">
        <f>R495*I495*'Data for CO2 Calculation'!$B$17</f>
        <v>334.84800000000007</v>
      </c>
    </row>
    <row r="496" spans="1:19" ht="14.5" customHeight="1" x14ac:dyDescent="0.2">
      <c r="A496" s="2" t="s">
        <v>512</v>
      </c>
      <c r="B496" s="13">
        <v>39803</v>
      </c>
      <c r="C496" s="2">
        <v>50005</v>
      </c>
      <c r="D496" s="2">
        <v>8</v>
      </c>
      <c r="E496" s="2">
        <v>10</v>
      </c>
      <c r="F496" s="2">
        <v>15</v>
      </c>
      <c r="G496" s="2">
        <v>11</v>
      </c>
      <c r="H496" s="2">
        <v>21</v>
      </c>
      <c r="I496" s="84">
        <f>(D496*'General Data'!$B$4)+(E496*'General Data'!$C$4)+(F496*'General Data'!$D$4)+(G496*'General Data'!$E$4)+(H496*'General Data'!$F$4)</f>
        <v>250.20000000000002</v>
      </c>
      <c r="J496" s="5">
        <f>VLOOKUP(I496,'Tarrif for Outgoing Transport'!$A$6:$G$15,Bremen!C496-49998,1)</f>
        <v>0.33</v>
      </c>
      <c r="K496" s="80">
        <f t="shared" si="14"/>
        <v>82.566000000000003</v>
      </c>
      <c r="L496" s="83">
        <f>VLOOKUP(I496,'Tarrif for Outgoing Transport'!$A$40:$G$49,C496-49998,TRUE)</f>
        <v>0.20399999999999999</v>
      </c>
      <c r="M496" s="4">
        <f t="shared" si="15"/>
        <v>51.040799999999997</v>
      </c>
      <c r="N496" s="81">
        <f>VLOOKUP(C496,'Transport Time'!$A$3:$C$7,3,0)</f>
        <v>2</v>
      </c>
      <c r="O496" s="81">
        <f>VLOOKUP(C496,'Transport Time'!$K$3:$M$12,3,0)</f>
        <v>1</v>
      </c>
      <c r="P496" s="81">
        <f>VLOOKUP(C496,'Data for CO2 Calculation'!$A$3:$C$7,3,0)</f>
        <v>787</v>
      </c>
      <c r="Q496" s="83">
        <f>I496*P496*'Data for CO2 Calculation'!$B$17</f>
        <v>10731.453300000001</v>
      </c>
      <c r="R496" s="2">
        <f>VLOOKUP(C496,'Data for CO2 Calculation'!$K$3:$M$12,3,1)</f>
        <v>40</v>
      </c>
      <c r="S496" s="3">
        <f>R496*I496*'Data for CO2 Calculation'!$B$17</f>
        <v>545.43600000000004</v>
      </c>
    </row>
    <row r="497" spans="1:19" ht="14.5" customHeight="1" x14ac:dyDescent="0.2">
      <c r="A497" s="2" t="s">
        <v>513</v>
      </c>
      <c r="B497" s="13">
        <v>39810</v>
      </c>
      <c r="C497" s="2">
        <v>50005</v>
      </c>
      <c r="D497" s="2">
        <v>8</v>
      </c>
      <c r="E497" s="2">
        <v>10</v>
      </c>
      <c r="F497" s="2">
        <v>15</v>
      </c>
      <c r="G497" s="2">
        <v>11</v>
      </c>
      <c r="H497" s="2">
        <v>9</v>
      </c>
      <c r="I497" s="84">
        <f>(D497*'General Data'!$B$4)+(E497*'General Data'!$C$4)+(F497*'General Data'!$D$4)+(G497*'General Data'!$E$4)+(H497*'General Data'!$F$4)</f>
        <v>195.00000000000003</v>
      </c>
      <c r="J497" s="5">
        <f>VLOOKUP(I497,'Tarrif for Outgoing Transport'!$A$6:$H$15,Bremen!C497-49998,1)</f>
        <v>0.33</v>
      </c>
      <c r="K497" s="80">
        <f t="shared" si="14"/>
        <v>64.350000000000009</v>
      </c>
      <c r="L497" s="83">
        <f>VLOOKUP(I497,'Tarrif for Outgoing Transport'!$A$40:$G$49,C497-49998,TRUE)</f>
        <v>0.20399999999999999</v>
      </c>
      <c r="M497" s="4">
        <f t="shared" si="15"/>
        <v>39.78</v>
      </c>
      <c r="N497" s="81">
        <f>VLOOKUP(C497,'Transport Time'!$A$3:$C$7,3,0)</f>
        <v>2</v>
      </c>
      <c r="O497" s="81">
        <f>VLOOKUP(C497,'Transport Time'!$K$3:$M$12,3,0)</f>
        <v>1</v>
      </c>
      <c r="P497" s="81">
        <f>VLOOKUP(C497,'Data for CO2 Calculation'!$A$3:$C$7,3,0)</f>
        <v>787</v>
      </c>
      <c r="Q497" s="83">
        <f>I497*P497*'Data for CO2 Calculation'!$B$17</f>
        <v>8363.8425000000007</v>
      </c>
      <c r="R497" s="2">
        <f>VLOOKUP(C497,'Data for CO2 Calculation'!$K$3:$M$12,3,1)</f>
        <v>40</v>
      </c>
      <c r="S497" s="3">
        <f>R497*I497*'Data for CO2 Calculation'!$B$17</f>
        <v>425.1</v>
      </c>
    </row>
    <row r="498" spans="1:19" ht="14.5" customHeight="1" x14ac:dyDescent="0.2">
      <c r="H498" s="2"/>
      <c r="I498" s="3">
        <f>SUM(I4:I497)</f>
        <v>90236.200000000055</v>
      </c>
      <c r="K498" s="4">
        <f>SUM(K4:K497)</f>
        <v>23387.936999999951</v>
      </c>
      <c r="M498" s="4">
        <f>SUM(M4:M497)</f>
        <v>27365.552799999961</v>
      </c>
      <c r="Q498" s="3">
        <f>SUM(Q3:Q497)</f>
        <v>1947930.9285500024</v>
      </c>
      <c r="S498" s="3">
        <f>SUM(S3:S497)</f>
        <v>3604627.967150005</v>
      </c>
    </row>
    <row r="499" spans="1:19" ht="14.5" customHeight="1" x14ac:dyDescent="0.2">
      <c r="K499" s="4"/>
      <c r="M499" s="4"/>
    </row>
    <row r="503" spans="1:19" ht="14.5" customHeight="1" x14ac:dyDescent="0.2">
      <c r="C503" s="2" t="s">
        <v>514</v>
      </c>
      <c r="D503" s="2">
        <f>SUM(D4:D497)</f>
        <v>4210</v>
      </c>
      <c r="E503" s="2">
        <f>SUM(E1:E497)</f>
        <v>4400</v>
      </c>
      <c r="F503" s="2">
        <f>SUM(F1:F497)</f>
        <v>6013</v>
      </c>
      <c r="G503" s="2">
        <f>SUM(G1:G497)</f>
        <v>5460</v>
      </c>
      <c r="H503" s="2">
        <f>SUM(H1:H497)</f>
        <v>4633</v>
      </c>
      <c r="K503" s="8"/>
      <c r="M503" s="8"/>
    </row>
    <row r="504" spans="1:19" ht="14.5" customHeight="1" x14ac:dyDescent="0.2">
      <c r="N504" s="8"/>
      <c r="O504" s="8"/>
    </row>
    <row r="505" spans="1:19" ht="14.5" customHeight="1" x14ac:dyDescent="0.2">
      <c r="C505" s="2" t="s">
        <v>515</v>
      </c>
      <c r="D505" s="4">
        <f>SQRT(2*'General Data'!$B$7*Bremen!D503/('General Data'!B5*'General Data'!$B$8))</f>
        <v>197.32768887348888</v>
      </c>
      <c r="E505" s="4">
        <f>SQRT(2*'General Data'!$B$7*Bremen!E503/('General Data'!C5*'General Data'!$B$8))</f>
        <v>180.45400280536421</v>
      </c>
      <c r="F505" s="4">
        <f>SQRT(2*'General Data'!$B$7*Bremen!F503/('General Data'!D5*'General Data'!$B$8))</f>
        <v>182.49832503241407</v>
      </c>
      <c r="G505" s="4">
        <f>SQRT(2*'General Data'!$B$7*Bremen!G503/('General Data'!E5*'General Data'!$B$8))</f>
        <v>190.78784028338913</v>
      </c>
      <c r="H505" s="4">
        <f>SQRT(2*'General Data'!$B$7*Bremen!H503/('General Data'!F5*'General Data'!$B$8))</f>
        <v>163.03560392403006</v>
      </c>
    </row>
    <row r="507" spans="1:19" ht="14.5" customHeight="1" x14ac:dyDescent="0.2">
      <c r="C507" s="2" t="s">
        <v>516</v>
      </c>
      <c r="D507" s="4">
        <f>D505/D503*366</f>
        <v>17.154853712042026</v>
      </c>
      <c r="E507" s="4">
        <f t="shared" ref="E507:G507" si="16">E505/E503*366</f>
        <v>15.010492051537113</v>
      </c>
      <c r="F507" s="4">
        <f t="shared" si="16"/>
        <v>11.108329779122492</v>
      </c>
      <c r="G507" s="4">
        <f t="shared" si="16"/>
        <v>12.789075008007403</v>
      </c>
      <c r="H507" s="4">
        <f>H505/H503*366</f>
        <v>12.879566379493848</v>
      </c>
    </row>
    <row r="508" spans="1:19" ht="14.5" customHeight="1" x14ac:dyDescent="0.2">
      <c r="D508" s="10"/>
      <c r="E508" s="10"/>
      <c r="F508" s="10"/>
      <c r="G508" s="10"/>
      <c r="H508" s="10"/>
    </row>
    <row r="509" spans="1:19" ht="14.5" customHeight="1" x14ac:dyDescent="0.2">
      <c r="C509" s="2" t="s">
        <v>517</v>
      </c>
      <c r="D509" s="26">
        <f>D528</f>
        <v>73.123756582014082</v>
      </c>
      <c r="E509" s="26">
        <f t="shared" ref="E509:H509" si="17">E528</f>
        <v>67.578010693177134</v>
      </c>
      <c r="F509" s="26">
        <f t="shared" si="17"/>
        <v>55.283710759751294</v>
      </c>
      <c r="G509" s="26">
        <f t="shared" si="17"/>
        <v>45.166923775267001</v>
      </c>
      <c r="H509" s="26">
        <f t="shared" si="17"/>
        <v>31.007026772285975</v>
      </c>
    </row>
    <row r="513" spans="1:8" ht="14.5" customHeight="1" x14ac:dyDescent="0.2">
      <c r="C513" s="2" t="s">
        <v>518</v>
      </c>
      <c r="D513" s="88" t="s">
        <v>519</v>
      </c>
      <c r="E513" s="89"/>
      <c r="F513" s="89"/>
      <c r="G513" s="89"/>
      <c r="H513" s="90"/>
    </row>
    <row r="514" spans="1:8" ht="14.5" customHeight="1" x14ac:dyDescent="0.2">
      <c r="B514"/>
      <c r="C514" s="2" t="s">
        <v>520</v>
      </c>
      <c r="D514" s="26">
        <f>SUMIF($B$4:$B$497,"&lt;1-feb-08",D4:D497)/31</f>
        <v>8.67741935483871</v>
      </c>
      <c r="E514" s="26">
        <f t="shared" ref="E514:H514" si="18">SUMIF($B$4:$B$497,"&lt;1-feb-08",E4:E497)/31</f>
        <v>10.483870967741936</v>
      </c>
      <c r="F514" s="26">
        <f t="shared" si="18"/>
        <v>13.225806451612904</v>
      </c>
      <c r="G514" s="26">
        <f t="shared" si="18"/>
        <v>11.774193548387096</v>
      </c>
      <c r="H514" s="26">
        <f t="shared" si="18"/>
        <v>10.548387096774194</v>
      </c>
    </row>
    <row r="515" spans="1:8" ht="14.5" customHeight="1" x14ac:dyDescent="0.2">
      <c r="B515"/>
      <c r="C515" s="2" t="s">
        <v>521</v>
      </c>
      <c r="D515" s="26">
        <f>SUMIFS(D4:D497,$B$4:$B$497,"&gt;=1-feb-08",$B$4:$B$497,"&lt;1-mar-08")/29</f>
        <v>8.862068965517242</v>
      </c>
      <c r="E515" s="26">
        <f t="shared" ref="E515:H515" si="19">SUMIFS(E4:E497,$B$4:$B$497,"&gt;=1-feb-08",$B$4:$B$497,"&lt;1-mar-08")/29</f>
        <v>11.551724137931034</v>
      </c>
      <c r="F515" s="26">
        <f t="shared" si="19"/>
        <v>17.068965517241381</v>
      </c>
      <c r="G515" s="26">
        <f t="shared" si="19"/>
        <v>12.724137931034482</v>
      </c>
      <c r="H515" s="26">
        <f t="shared" si="19"/>
        <v>10.379310344827585</v>
      </c>
    </row>
    <row r="516" spans="1:8" ht="14.5" customHeight="1" x14ac:dyDescent="0.2">
      <c r="B516"/>
      <c r="C516" s="2" t="s">
        <v>522</v>
      </c>
      <c r="D516" s="26">
        <f>SUMIFS(D4:D497,$B$4:$B$497,"&gt;=1-mar-08",$B$4:$B$497,"&lt;1-apr-08")/31</f>
        <v>15.225806451612904</v>
      </c>
      <c r="E516" s="26">
        <f t="shared" ref="E516:H516" si="20">SUMIFS(E4:E497,$B$4:$B$497,"&gt;=1-mar-08",$B$4:$B$497,"&lt;1-apr-08")/31</f>
        <v>16.516129032258064</v>
      </c>
      <c r="F516" s="26">
        <f t="shared" si="20"/>
        <v>21.419354838709676</v>
      </c>
      <c r="G516" s="26">
        <f t="shared" si="20"/>
        <v>18.451612903225808</v>
      </c>
      <c r="H516" s="26">
        <f t="shared" si="20"/>
        <v>14.32258064516129</v>
      </c>
    </row>
    <row r="517" spans="1:8" ht="14.5" customHeight="1" x14ac:dyDescent="0.2">
      <c r="B517"/>
      <c r="C517" s="2" t="s">
        <v>523</v>
      </c>
      <c r="D517" s="26">
        <f>SUMIFS(D4:D497,$B$4:$B$497,"&gt;=1-apr-08",$B$4:$B$497,"&lt;1-may-08")/30</f>
        <v>14.1</v>
      </c>
      <c r="E517" s="26">
        <f t="shared" ref="E517:H517" si="21">SUMIFS(E4:E497,$B$4:$B$497,"&gt;=1-apr-08",$B$4:$B$497,"&lt;1-may-08")/30</f>
        <v>12.333333333333334</v>
      </c>
      <c r="F517" s="26">
        <f t="shared" si="21"/>
        <v>19.533333333333335</v>
      </c>
      <c r="G517" s="26">
        <f t="shared" si="21"/>
        <v>15.066666666666666</v>
      </c>
      <c r="H517" s="26">
        <f t="shared" si="21"/>
        <v>15.066666666666666</v>
      </c>
    </row>
    <row r="518" spans="1:8" ht="14.5" customHeight="1" x14ac:dyDescent="0.2">
      <c r="B518"/>
      <c r="C518" s="2" t="s">
        <v>524</v>
      </c>
      <c r="D518" s="26">
        <f>SUMIFS(D4:D497,$B$4:$B$497,"&gt;=1-may-08",$B$4:$B$497,"&lt;1-jun-08")/31</f>
        <v>11.67741935483871</v>
      </c>
      <c r="E518" s="26">
        <f t="shared" ref="E518:H518" si="22">SUMIFS(E4:E497,$B$4:$B$497,"&gt;=1-may-08",$B$4:$B$497,"&lt;1-jun-08")/31</f>
        <v>13.290322580645162</v>
      </c>
      <c r="F518" s="26">
        <f t="shared" si="22"/>
        <v>14.935483870967742</v>
      </c>
      <c r="G518" s="26">
        <f t="shared" si="22"/>
        <v>14.838709677419354</v>
      </c>
      <c r="H518" s="26">
        <f t="shared" si="22"/>
        <v>13.709677419354838</v>
      </c>
    </row>
    <row r="519" spans="1:8" ht="14.5" customHeight="1" x14ac:dyDescent="0.2">
      <c r="B519"/>
      <c r="C519" s="2" t="s">
        <v>525</v>
      </c>
      <c r="D519" s="26">
        <f>SUMIFS(D4:D497,$B$4:$B$497,"&gt;=1-jun-08",$B$4:$B$497,"&lt;1-jul-08")/30</f>
        <v>12.166666666666666</v>
      </c>
      <c r="E519" s="26">
        <f t="shared" ref="E519:H519" si="23">SUMIFS(E4:E497,$B$4:$B$497,"&gt;=1-jun-08",$B$4:$B$497,"&lt;1-jul-08")/30</f>
        <v>12.566666666666666</v>
      </c>
      <c r="F519" s="26">
        <f t="shared" si="23"/>
        <v>17.899999999999999</v>
      </c>
      <c r="G519" s="26">
        <f t="shared" si="23"/>
        <v>16.899999999999999</v>
      </c>
      <c r="H519" s="26">
        <f t="shared" si="23"/>
        <v>13.933333333333334</v>
      </c>
    </row>
    <row r="520" spans="1:8" ht="14.5" customHeight="1" x14ac:dyDescent="0.2">
      <c r="B520"/>
      <c r="C520" s="2" t="s">
        <v>526</v>
      </c>
      <c r="D520" s="26">
        <f>SUMIFS(D4:D497,$B$4:$B$497,"&gt;=1-jul-08",$B$4:$B$497,"&lt;1-aug-08")/31</f>
        <v>9.193548387096774</v>
      </c>
      <c r="E520" s="26">
        <f t="shared" ref="E520:H520" si="24">SUMIFS(E4:E497,$B$4:$B$497,"&gt;=1-jul-08",$B$4:$B$497,"&lt;1-aug-08")/31</f>
        <v>8.4516129032258061</v>
      </c>
      <c r="F520" s="26">
        <f t="shared" si="24"/>
        <v>12.67741935483871</v>
      </c>
      <c r="G520" s="26">
        <f t="shared" si="24"/>
        <v>11.709677419354838</v>
      </c>
      <c r="H520" s="26">
        <f t="shared" si="24"/>
        <v>10.096774193548388</v>
      </c>
    </row>
    <row r="521" spans="1:8" ht="14.5" customHeight="1" x14ac:dyDescent="0.2">
      <c r="B521"/>
      <c r="C521" s="2" t="s">
        <v>527</v>
      </c>
      <c r="D521" s="26">
        <f>SUMIFS(D4:D497,$B$4:$B$497,"&gt;=1-aug-08",$B$4:$B$497,"&lt;1-sep-08")/31</f>
        <v>11.419354838709678</v>
      </c>
      <c r="E521" s="26">
        <f t="shared" ref="E521:H521" si="25">SUMIFS(E4:E497,$B$4:$B$497,"&gt;=1-aug-08",$B$4:$B$497,"&lt;1-sep-08")/31</f>
        <v>12.870967741935484</v>
      </c>
      <c r="F521" s="26">
        <f t="shared" si="25"/>
        <v>18.967741935483872</v>
      </c>
      <c r="G521" s="26">
        <f t="shared" si="25"/>
        <v>14.67741935483871</v>
      </c>
      <c r="H521" s="26">
        <f t="shared" si="25"/>
        <v>12.258064516129032</v>
      </c>
    </row>
    <row r="522" spans="1:8" ht="14.5" customHeight="1" x14ac:dyDescent="0.2">
      <c r="B522"/>
      <c r="C522" s="2" t="s">
        <v>528</v>
      </c>
      <c r="D522" s="26">
        <f>SUMIFS(D4:D497,$B$4:$B$497,"&gt;=1-sep-08",$B$4:$B$497,"&lt;1-oct-08")/30</f>
        <v>15.766666666666667</v>
      </c>
      <c r="E522" s="26">
        <f t="shared" ref="E522:H522" si="26">SUMIFS(E4:E497,$B$4:$B$497,"&gt;=1-sep-08",$B$4:$B$497,"&lt;1-oct-08")/30</f>
        <v>10.8</v>
      </c>
      <c r="F522" s="26">
        <f t="shared" si="26"/>
        <v>15.8</v>
      </c>
      <c r="G522" s="26">
        <f t="shared" si="26"/>
        <v>14.766666666666667</v>
      </c>
      <c r="H522" s="26">
        <f t="shared" si="26"/>
        <v>13.133333333333333</v>
      </c>
    </row>
    <row r="523" spans="1:8" ht="14.5" customHeight="1" x14ac:dyDescent="0.2">
      <c r="B523"/>
      <c r="C523" s="2" t="s">
        <v>529</v>
      </c>
      <c r="D523" s="26">
        <f>SUMIFS(D4:D497,$B$4:$B$497,"&gt;=1-oct-08",$B$4:$B$497,"&lt;1-nov-08")/31</f>
        <v>6.903225806451613</v>
      </c>
      <c r="E523" s="26">
        <f t="shared" ref="E523:H523" si="27">SUMIFS(E4:E497,$B$4:$B$497,"&gt;=1-oct-08",$B$4:$B$497,"&lt;1-nov-08")/31</f>
        <v>9.0322580645161299</v>
      </c>
      <c r="F523" s="26">
        <f t="shared" si="27"/>
        <v>11.225806451612904</v>
      </c>
      <c r="G523" s="26">
        <f t="shared" si="27"/>
        <v>12.612903225806452</v>
      </c>
      <c r="H523" s="26">
        <f t="shared" si="27"/>
        <v>10.935483870967742</v>
      </c>
    </row>
    <row r="524" spans="1:8" ht="14.5" customHeight="1" x14ac:dyDescent="0.2">
      <c r="B524"/>
      <c r="C524" s="2" t="s">
        <v>530</v>
      </c>
      <c r="D524" s="26">
        <f>SUMIFS(D4:D497,$B$4:$B$497,"&gt;=1-nov-08",$B$4:$B$497,"&lt;1-dec-08")/30</f>
        <v>9.7666666666666675</v>
      </c>
      <c r="E524" s="26">
        <f t="shared" ref="E524:H524" si="28">SUMIFS(E4:E497,$B$4:$B$497,"&gt;=1-nov-08",$B$4:$B$497,"&lt;1-dec-08")/30</f>
        <v>10.433333333333334</v>
      </c>
      <c r="F524" s="26">
        <f t="shared" si="28"/>
        <v>16.266666666666666</v>
      </c>
      <c r="G524" s="26">
        <f t="shared" si="28"/>
        <v>18.033333333333335</v>
      </c>
      <c r="H524" s="26">
        <f t="shared" si="28"/>
        <v>13.333333333333334</v>
      </c>
    </row>
    <row r="525" spans="1:8" ht="14.5" customHeight="1" x14ac:dyDescent="0.2">
      <c r="B525"/>
      <c r="C525" s="25" t="s">
        <v>531</v>
      </c>
      <c r="D525" s="26">
        <f>SUMIF($B$4:$B$497,"&gt;=1-dec-08",D4:D497)/31</f>
        <v>14.290322580645162</v>
      </c>
      <c r="E525" s="26">
        <f t="shared" ref="E525:H525" si="29">SUMIF($B$4:$B$497,"&gt;=1-dec-08",E4:E497)/31</f>
        <v>15.838709677419354</v>
      </c>
      <c r="F525" s="26">
        <f t="shared" si="29"/>
        <v>18.29032258064516</v>
      </c>
      <c r="G525" s="26">
        <f t="shared" si="29"/>
        <v>17.483870967741936</v>
      </c>
      <c r="H525" s="26">
        <f t="shared" si="29"/>
        <v>14.193548387096774</v>
      </c>
    </row>
    <row r="526" spans="1:8" ht="14.5" customHeight="1" x14ac:dyDescent="0.2">
      <c r="A526" s="85" t="s">
        <v>532</v>
      </c>
      <c r="B526" s="86"/>
      <c r="C526" s="87"/>
      <c r="D526" s="26">
        <f>MAX(D514:D525)</f>
        <v>15.766666666666667</v>
      </c>
      <c r="E526" s="26">
        <f t="shared" ref="E526:H526" si="30">MAX(E514:E525)</f>
        <v>16.516129032258064</v>
      </c>
      <c r="F526" s="26">
        <f t="shared" si="30"/>
        <v>21.419354838709676</v>
      </c>
      <c r="G526" s="26">
        <f t="shared" si="30"/>
        <v>18.451612903225808</v>
      </c>
      <c r="H526" s="26">
        <f t="shared" si="30"/>
        <v>15.066666666666666</v>
      </c>
    </row>
    <row r="527" spans="1:8" ht="14.5" customHeight="1" x14ac:dyDescent="0.2">
      <c r="A527" s="85" t="s">
        <v>533</v>
      </c>
      <c r="B527" s="86"/>
      <c r="C527" s="87"/>
      <c r="D527" s="26">
        <f>AVERAGE(D514:D525)</f>
        <v>11.5040971449759</v>
      </c>
      <c r="E527" s="26">
        <f>AVERAGE(E514:E525)</f>
        <v>12.014077369917191</v>
      </c>
      <c r="F527" s="26">
        <f t="shared" ref="F527:G527" si="31">AVERAGE(F514:F525)</f>
        <v>16.442575083426028</v>
      </c>
      <c r="G527" s="26">
        <f t="shared" si="31"/>
        <v>14.919932641206278</v>
      </c>
      <c r="H527" s="26">
        <f>AVERAGE(H514:H525)</f>
        <v>12.659207761710542</v>
      </c>
    </row>
    <row r="528" spans="1:8" ht="14.5" customHeight="1" x14ac:dyDescent="0.2">
      <c r="A528" s="85" t="s">
        <v>534</v>
      </c>
      <c r="B528" s="86"/>
      <c r="C528" s="87"/>
      <c r="D528" s="4">
        <f>(D526-D527)*D507</f>
        <v>73.123756582014082</v>
      </c>
      <c r="E528" s="4">
        <f t="shared" ref="E528:H528" si="32">(E526-E527)*E507</f>
        <v>67.578010693177134</v>
      </c>
      <c r="F528" s="4">
        <f t="shared" si="32"/>
        <v>55.283710759751294</v>
      </c>
      <c r="G528" s="4">
        <f t="shared" si="32"/>
        <v>45.166923775267001</v>
      </c>
      <c r="H528" s="4">
        <f t="shared" si="32"/>
        <v>31.007026772285975</v>
      </c>
    </row>
    <row r="529" spans="1:9" ht="14.5" customHeight="1" x14ac:dyDescent="0.2">
      <c r="A529" s="85" t="s">
        <v>535</v>
      </c>
      <c r="B529" s="86"/>
      <c r="C529" s="87"/>
      <c r="D529" s="24">
        <f>(((D505/2)+D528)*'General Data'!B5)*0.2</f>
        <v>6191.2251407160575</v>
      </c>
      <c r="E529" s="24">
        <f>(((E505/2)+E528)*'General Data'!C5)*0.2</f>
        <v>7107.5377447975006</v>
      </c>
      <c r="F529" s="24">
        <f>(((F505/2)+F528)*'General Data'!D5)*0.2</f>
        <v>8818.3483137471721</v>
      </c>
      <c r="G529" s="24">
        <f>(((G505/2)+G528)*'General Data'!E5)*0.2</f>
        <v>7028.0421958480792</v>
      </c>
      <c r="H529" s="24">
        <f>(((H505/2)+H528)*'General Data'!F5)*0.2</f>
        <v>6537.6925494628886</v>
      </c>
    </row>
    <row r="530" spans="1:9" ht="14.5" customHeight="1" x14ac:dyDescent="0.2">
      <c r="A530" s="86"/>
      <c r="B530" s="86"/>
      <c r="C530" s="86"/>
    </row>
    <row r="531" spans="1:9" ht="14.5" customHeight="1" x14ac:dyDescent="0.2">
      <c r="A531" s="85" t="s">
        <v>536</v>
      </c>
      <c r="B531" s="86"/>
      <c r="C531" s="87"/>
      <c r="D531" s="3">
        <f>ROUNDUP(D503/D505,0)</f>
        <v>22</v>
      </c>
      <c r="E531" s="3">
        <f t="shared" ref="E531:H531" si="33">ROUNDUP(E503/E505,0)</f>
        <v>25</v>
      </c>
      <c r="F531" s="3">
        <f t="shared" si="33"/>
        <v>33</v>
      </c>
      <c r="G531" s="3">
        <f t="shared" si="33"/>
        <v>29</v>
      </c>
      <c r="H531" s="3">
        <f t="shared" si="33"/>
        <v>29</v>
      </c>
      <c r="I531" t="s">
        <v>537</v>
      </c>
    </row>
    <row r="532" spans="1:9" ht="14.5" customHeight="1" x14ac:dyDescent="0.2">
      <c r="A532" s="85" t="s">
        <v>538</v>
      </c>
      <c r="B532" s="86"/>
      <c r="C532" s="87"/>
      <c r="D532" s="24">
        <f>(D531*'General Data'!$B$15)+(D535*'General Data'!$B$16)</f>
        <v>1108.905</v>
      </c>
      <c r="E532" s="24">
        <f>(E531*'General Data'!$B$15)+(E535*'General Data'!$B$16)</f>
        <v>1537.2</v>
      </c>
      <c r="F532" s="24">
        <f>(F531*'General Data'!$B$15)+(F535*'General Data'!$B$16)</f>
        <v>1954.729</v>
      </c>
      <c r="G532" s="24">
        <f>(G531*'General Data'!$B$15)+(G535*'General Data'!$B$16)</f>
        <v>1626.52</v>
      </c>
      <c r="H532" s="24">
        <f>(H531*'General Data'!$B$15)+(H535*'General Data'!$B$16)</f>
        <v>1760.913</v>
      </c>
    </row>
    <row r="533" spans="1:9" ht="14.5" customHeight="1" x14ac:dyDescent="0.2">
      <c r="A533" s="85" t="s">
        <v>539</v>
      </c>
      <c r="B533" s="86"/>
      <c r="C533" s="87"/>
      <c r="D533" s="24">
        <f>SUM(D532:H532)</f>
        <v>7988.2669999999998</v>
      </c>
    </row>
    <row r="535" spans="1:9" ht="14.5" customHeight="1" x14ac:dyDescent="0.2">
      <c r="A535" s="85" t="s">
        <v>540</v>
      </c>
      <c r="B535" s="86"/>
      <c r="C535" s="87"/>
      <c r="D535" s="3">
        <f>D503*'General Data'!B4</f>
        <v>9683</v>
      </c>
      <c r="E535" s="3">
        <f>E503*'General Data'!C4</f>
        <v>18920</v>
      </c>
      <c r="F535" s="3">
        <f>F503*'General Data'!D4</f>
        <v>22849.399999999998</v>
      </c>
      <c r="G535" s="3">
        <f>G503*'General Data'!E4</f>
        <v>17472</v>
      </c>
      <c r="H535" s="3">
        <f>H503*'General Data'!F4</f>
        <v>21311.8</v>
      </c>
    </row>
    <row r="536" spans="1:9" ht="14.5" customHeight="1" x14ac:dyDescent="0.2">
      <c r="A536" s="85" t="s">
        <v>541</v>
      </c>
      <c r="B536" s="86"/>
      <c r="C536" s="87"/>
      <c r="D536" s="37">
        <f>('Data for CO2 Calculation'!$B$20*'Data for CO2 Calculation'!$B$15*D535)+('Data for CO2 Calculation'!$B$17*'Data for CO2 Calculation'!$B$21*Bremen!D535)</f>
        <v>1726793.5974999999</v>
      </c>
      <c r="E536" s="37">
        <f>('Data for CO2 Calculation'!$B$20*'Data for CO2 Calculation'!$B$15*E535)+('Data for CO2 Calculation'!$B$17*'Data for CO2 Calculation'!$B$21*Bremen!E535)</f>
        <v>3374050.9</v>
      </c>
      <c r="F536" s="37">
        <f>('Data for CO2 Calculation'!$B$20*'Data for CO2 Calculation'!$B$15*F535)+('Data for CO2 Calculation'!$B$17*'Data for CO2 Calculation'!$B$21*Bremen!F535)</f>
        <v>4074790.6254999992</v>
      </c>
      <c r="G536" s="37">
        <f>('Data for CO2 Calculation'!$B$20*'Data for CO2 Calculation'!$B$15*G535)+('Data for CO2 Calculation'!$B$17*'Data for CO2 Calculation'!$B$21*Bremen!G535)</f>
        <v>3115825.44</v>
      </c>
      <c r="H536" s="37">
        <f>('Data for CO2 Calculation'!$B$20*'Data for CO2 Calculation'!$B$15*H535)+('Data for CO2 Calculation'!$B$17*'Data for CO2 Calculation'!$B$21*Bremen!H535)</f>
        <v>3800586.5734999999</v>
      </c>
    </row>
    <row r="537" spans="1:9" ht="14.5" customHeight="1" x14ac:dyDescent="0.2">
      <c r="A537" s="32" t="s">
        <v>542</v>
      </c>
      <c r="B537" s="33"/>
      <c r="C537" s="34"/>
      <c r="D537" s="35">
        <f>SUM(D536:H536)</f>
        <v>16092047.136499999</v>
      </c>
      <c r="E537" s="10"/>
      <c r="F537" s="10"/>
      <c r="G537" s="10"/>
      <c r="H537" s="10"/>
    </row>
    <row r="538" spans="1:9" ht="14.5" customHeight="1" x14ac:dyDescent="0.2">
      <c r="D538" s="10"/>
      <c r="E538" s="10"/>
      <c r="F538" s="10"/>
      <c r="G538" s="10"/>
      <c r="H538" s="10"/>
    </row>
    <row r="539" spans="1:9" ht="14.5" customHeight="1" x14ac:dyDescent="0.2">
      <c r="D539" s="10"/>
      <c r="E539" s="10"/>
      <c r="F539" s="10"/>
      <c r="G539" s="10"/>
      <c r="H539" s="10"/>
    </row>
    <row r="540" spans="1:9" ht="14.5" customHeight="1" x14ac:dyDescent="0.2">
      <c r="D540" s="10"/>
      <c r="E540" s="10"/>
      <c r="F540" s="10"/>
      <c r="G540" s="10"/>
      <c r="H540" s="10"/>
    </row>
    <row r="541" spans="1:9" ht="14.5" customHeight="1" x14ac:dyDescent="0.2">
      <c r="D541" s="10"/>
      <c r="E541" s="10"/>
      <c r="F541" s="10"/>
      <c r="G541" s="10"/>
      <c r="H541" s="10"/>
    </row>
    <row r="542" spans="1:9" ht="14.5" customHeight="1" x14ac:dyDescent="0.2">
      <c r="D542" s="10"/>
      <c r="E542" s="10"/>
      <c r="F542" s="10"/>
      <c r="G542" s="10"/>
      <c r="H542" s="10"/>
    </row>
    <row r="543" spans="1:9" ht="14.5" customHeight="1" x14ac:dyDescent="0.2">
      <c r="D543" s="10"/>
      <c r="E543" s="10"/>
      <c r="F543" s="10"/>
      <c r="G543" s="10"/>
      <c r="H543" s="10"/>
    </row>
    <row r="544" spans="1:9" ht="14.5" customHeight="1" x14ac:dyDescent="0.2">
      <c r="D544" s="10"/>
      <c r="E544" s="10"/>
      <c r="F544" s="10"/>
      <c r="G544" s="10"/>
      <c r="H544" s="10"/>
    </row>
    <row r="545" spans="4:8" ht="14.5" customHeight="1" x14ac:dyDescent="0.2">
      <c r="D545" s="10"/>
      <c r="E545" s="10"/>
      <c r="F545" s="10"/>
      <c r="G545" s="10"/>
      <c r="H545" s="10"/>
    </row>
    <row r="546" spans="4:8" ht="14.5" customHeight="1" x14ac:dyDescent="0.2">
      <c r="D546" s="10"/>
      <c r="E546" s="10"/>
      <c r="F546" s="10"/>
      <c r="G546" s="10"/>
      <c r="H546" s="10"/>
    </row>
    <row r="547" spans="4:8" ht="14.5" customHeight="1" x14ac:dyDescent="0.2">
      <c r="D547" s="10"/>
      <c r="E547" s="10"/>
      <c r="F547" s="10"/>
      <c r="G547" s="10"/>
      <c r="H547" s="10"/>
    </row>
    <row r="548" spans="4:8" ht="14.5" customHeight="1" x14ac:dyDescent="0.2">
      <c r="D548" s="10"/>
      <c r="E548" s="10"/>
      <c r="F548" s="10"/>
      <c r="G548" s="10"/>
      <c r="H548" s="10"/>
    </row>
  </sheetData>
  <autoFilter ref="A3:S498" xr:uid="{00000000-0009-0000-0000-000000000000}">
    <sortState xmlns:xlrd2="http://schemas.microsoft.com/office/spreadsheetml/2017/richdata2" ref="A4:S498">
      <sortCondition ref="C3:C498"/>
    </sortState>
  </autoFilter>
  <mergeCells count="11">
    <mergeCell ref="A530:C530"/>
    <mergeCell ref="D513:H513"/>
    <mergeCell ref="A526:C526"/>
    <mergeCell ref="A527:C527"/>
    <mergeCell ref="A528:C528"/>
    <mergeCell ref="A529:C529"/>
    <mergeCell ref="A536:C536"/>
    <mergeCell ref="A535:C535"/>
    <mergeCell ref="A531:C531"/>
    <mergeCell ref="A532:C532"/>
    <mergeCell ref="A533:C533"/>
  </mergeCells>
  <phoneticPr fontId="2" type="noConversion"/>
  <pageMargins left="0" right="0.70866141732283472" top="0.74803149606299213" bottom="0.61274509803921573" header="0.31496062992125984" footer="0.31496062992125984"/>
  <pageSetup scale="1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37"/>
  <sheetViews>
    <sheetView topLeftCell="I1" zoomScale="90" zoomScaleNormal="90" workbookViewId="0">
      <pane ySplit="3" topLeftCell="A479" activePane="bottomLeft" state="frozen"/>
      <selection pane="bottomLeft" activeCell="K505" sqref="K505"/>
    </sheetView>
  </sheetViews>
  <sheetFormatPr baseColWidth="10" defaultColWidth="8.83203125" defaultRowHeight="15" x14ac:dyDescent="0.2"/>
  <cols>
    <col min="1" max="1" width="13.83203125" bestFit="1" customWidth="1"/>
    <col min="2" max="2" width="10.6640625" style="11" bestFit="1" customWidth="1"/>
    <col min="3" max="3" width="11.83203125" bestFit="1" customWidth="1"/>
    <col min="4" max="7" width="13.33203125" customWidth="1"/>
    <col min="8" max="8" width="13.1640625" customWidth="1"/>
    <col min="9" max="9" width="21.6640625" bestFit="1" customWidth="1"/>
    <col min="10" max="10" width="9.83203125" style="14" bestFit="1" customWidth="1"/>
    <col min="11" max="11" width="19.33203125" style="8" bestFit="1" customWidth="1"/>
    <col min="12" max="12" width="22.6640625" bestFit="1" customWidth="1"/>
    <col min="13" max="13" width="21.83203125" bestFit="1" customWidth="1"/>
    <col min="14" max="14" width="17.83203125" bestFit="1" customWidth="1"/>
    <col min="15" max="15" width="31.33203125" bestFit="1" customWidth="1"/>
    <col min="16" max="16" width="12.33203125" bestFit="1" customWidth="1"/>
    <col min="17" max="17" width="13.33203125" bestFit="1" customWidth="1"/>
    <col min="18" max="18" width="25.33203125" bestFit="1" customWidth="1"/>
    <col min="19" max="19" width="26.33203125" bestFit="1" customWidth="1"/>
  </cols>
  <sheetData>
    <row r="1" spans="1:19" hidden="1" x14ac:dyDescent="0.2"/>
    <row r="2" spans="1:19" x14ac:dyDescent="0.2">
      <c r="A2" t="s">
        <v>543</v>
      </c>
    </row>
    <row r="3" spans="1:19" x14ac:dyDescent="0.2">
      <c r="A3" s="1" t="s">
        <v>1</v>
      </c>
      <c r="B3" s="12" t="s">
        <v>544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5" t="s">
        <v>10</v>
      </c>
      <c r="K3" s="9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545</v>
      </c>
      <c r="R3" s="1" t="s">
        <v>18</v>
      </c>
      <c r="S3" s="1" t="s">
        <v>546</v>
      </c>
    </row>
    <row r="4" spans="1:19" x14ac:dyDescent="0.2">
      <c r="A4" s="2" t="s">
        <v>547</v>
      </c>
      <c r="B4" s="13">
        <v>39449</v>
      </c>
      <c r="C4" s="2">
        <v>60001</v>
      </c>
      <c r="D4" s="2">
        <v>9</v>
      </c>
      <c r="E4" s="2">
        <v>0</v>
      </c>
      <c r="F4" s="2">
        <v>15</v>
      </c>
      <c r="G4" s="2">
        <v>11</v>
      </c>
      <c r="H4" s="2">
        <v>9</v>
      </c>
      <c r="I4" s="84">
        <f>(D4*'General Data'!$B$4)+(Valencia!E4*'General Data'!$C$4)+(Valencia!F4*'General Data'!$D$4)+(Valencia!G4*'General Data'!$E$4)+(Valencia!H4*'General Data'!$F$4)</f>
        <v>154.30000000000001</v>
      </c>
      <c r="J4" s="4">
        <f>VLOOKUP(I4,'Tarrif for Outgoing Transport'!$A$22:$G$32,Valencia!C4-59998,TRUE)</f>
        <v>0.25</v>
      </c>
      <c r="K4" s="82">
        <f>IF(I4&gt;100,J4*I4,J4)</f>
        <v>38.575000000000003</v>
      </c>
      <c r="L4" s="4">
        <f>VLOOKUP(I4,'Tarrif for Outgoing Transport'!$A$40:$L$49,C4-59993,TRUE)</f>
        <v>0.34</v>
      </c>
      <c r="M4" s="4">
        <f>IF(I4&gt;100,I4*L4,L4)</f>
        <v>52.46200000000001</v>
      </c>
      <c r="N4" s="2">
        <f>VLOOKUP(C4,'Transport Time'!$F$3:$H$7,3,FALSE)</f>
        <v>1</v>
      </c>
      <c r="O4" s="2">
        <f>VLOOKUP(C4,'Transport Time'!$K$3:$M$12,3,FALSE)</f>
        <v>2</v>
      </c>
      <c r="P4" s="2">
        <f>VLOOKUP(C4,'Data for CO2 Calculation'!$F$3:$H$7,3,FALSE)</f>
        <v>25</v>
      </c>
      <c r="Q4" s="3">
        <f>I4*P4*'Data for CO2 Calculation'!$B$17</f>
        <v>210.23375000000001</v>
      </c>
      <c r="R4" s="2">
        <f>VLOOKUP(C4,'Data for CO2 Calculation'!$K$3:$M$12,3,FALSE)</f>
        <v>1376</v>
      </c>
      <c r="S4" s="3">
        <f>I4*R4*'Data for CO2 Calculation'!$B$17</f>
        <v>11571.265600000001</v>
      </c>
    </row>
    <row r="5" spans="1:19" x14ac:dyDescent="0.2">
      <c r="A5" s="2" t="s">
        <v>548</v>
      </c>
      <c r="B5" s="13">
        <v>39452</v>
      </c>
      <c r="C5" s="2">
        <v>60002</v>
      </c>
      <c r="D5" s="2">
        <v>9</v>
      </c>
      <c r="E5" s="2">
        <v>21</v>
      </c>
      <c r="F5" s="2">
        <v>15</v>
      </c>
      <c r="G5" s="2">
        <v>11</v>
      </c>
      <c r="H5" s="2">
        <v>0</v>
      </c>
      <c r="I5" s="84">
        <f>(D5*'General Data'!$B$4)+(Valencia!E5*'General Data'!$C$4)+(Valencia!F5*'General Data'!$D$4)+(Valencia!G5*'General Data'!$E$4)+(Valencia!H5*'General Data'!$F$4)</f>
        <v>203.2</v>
      </c>
      <c r="J5" s="4">
        <f>VLOOKUP(I5,'Tarrif for Outgoing Transport'!$A$22:$G$32,Valencia!C5-59998,TRUE)</f>
        <v>0.254</v>
      </c>
      <c r="K5" s="82">
        <f t="shared" ref="K5:K68" si="0">IF(I5&gt;100,J5*I5,J5)</f>
        <v>51.6128</v>
      </c>
      <c r="L5" s="4">
        <f>VLOOKUP(I5,'Tarrif for Outgoing Transport'!$A$40:$L$49,C5-59993,TRUE)</f>
        <v>0.307</v>
      </c>
      <c r="M5" s="4">
        <f t="shared" ref="M5:M68" si="1">IF(I5&gt;100,I5*L5,L5)</f>
        <v>62.382399999999997</v>
      </c>
      <c r="N5" s="2">
        <f>VLOOKUP(C5,'Transport Time'!$F$3:$H$7,3,FALSE)</f>
        <v>1</v>
      </c>
      <c r="O5" s="2">
        <f>VLOOKUP(C5,'Transport Time'!$K$3:$M$12,3,FALSE)</f>
        <v>2</v>
      </c>
      <c r="P5" s="2">
        <f>VLOOKUP(C5,'Data for CO2 Calculation'!$F$3:$H$7,3,FALSE)</f>
        <v>355</v>
      </c>
      <c r="Q5" s="3">
        <f>I5*P5*'Data for CO2 Calculation'!$B$17</f>
        <v>3931.4119999999998</v>
      </c>
      <c r="R5" s="2">
        <f>VLOOKUP(C5,'Data for CO2 Calculation'!$K$3:$M$12,3,FALSE)</f>
        <v>1275</v>
      </c>
      <c r="S5" s="3">
        <f>I5*R5*'Data for CO2 Calculation'!$B$17</f>
        <v>14119.86</v>
      </c>
    </row>
    <row r="6" spans="1:19" x14ac:dyDescent="0.2">
      <c r="A6" s="2" t="s">
        <v>549</v>
      </c>
      <c r="B6" s="13">
        <v>39451</v>
      </c>
      <c r="C6" s="2">
        <v>60004</v>
      </c>
      <c r="D6" s="2">
        <v>9</v>
      </c>
      <c r="E6" s="2">
        <v>8</v>
      </c>
      <c r="F6" s="2">
        <v>0</v>
      </c>
      <c r="G6" s="2">
        <v>11</v>
      </c>
      <c r="H6" s="2">
        <v>8</v>
      </c>
      <c r="I6" s="84">
        <f>(D6*'General Data'!$B$4)+(Valencia!E6*'General Data'!$C$4)+(Valencia!F6*'General Data'!$D$4)+(Valencia!G6*'General Data'!$E$4)+(Valencia!H6*'General Data'!$F$4)</f>
        <v>127.1</v>
      </c>
      <c r="J6" s="4">
        <f>VLOOKUP(I6,'Tarrif for Outgoing Transport'!$A$22:$G$32,Valencia!C6-59998,TRUE)</f>
        <v>0.252</v>
      </c>
      <c r="K6" s="82">
        <f t="shared" si="0"/>
        <v>32.029199999999996</v>
      </c>
      <c r="L6" s="4">
        <f>VLOOKUP(I6,'Tarrif for Outgoing Transport'!$A$40:$L$49,C6-59993,TRUE)</f>
        <v>0.3</v>
      </c>
      <c r="M6" s="4">
        <f t="shared" si="1"/>
        <v>38.129999999999995</v>
      </c>
      <c r="N6" s="2">
        <f>VLOOKUP(C6,'Transport Time'!$F$3:$H$7,3,FALSE)</f>
        <v>2</v>
      </c>
      <c r="O6" s="2">
        <f>VLOOKUP(C6,'Transport Time'!$K$3:$M$12,3,FALSE)</f>
        <v>2</v>
      </c>
      <c r="P6" s="2">
        <f>VLOOKUP(C6,'Data for CO2 Calculation'!$F$3:$H$7,3,FALSE)</f>
        <v>882</v>
      </c>
      <c r="Q6" s="3">
        <f>I6*P6*'Data for CO2 Calculation'!$B$17</f>
        <v>6109.5698999999995</v>
      </c>
      <c r="R6" s="2">
        <f>VLOOKUP(C6,'Data for CO2 Calculation'!$K$3:$M$12,3,FALSE)</f>
        <v>1735</v>
      </c>
      <c r="S6" s="3">
        <f>I6*R6*'Data for CO2 Calculation'!$B$17</f>
        <v>12018.258250000001</v>
      </c>
    </row>
    <row r="7" spans="1:19" x14ac:dyDescent="0.2">
      <c r="A7" s="2" t="s">
        <v>550</v>
      </c>
      <c r="B7" s="13">
        <v>39452</v>
      </c>
      <c r="C7" s="2">
        <v>60004</v>
      </c>
      <c r="D7" s="2">
        <v>9</v>
      </c>
      <c r="E7" s="2">
        <v>8</v>
      </c>
      <c r="F7" s="2">
        <v>9</v>
      </c>
      <c r="G7" s="2">
        <v>11</v>
      </c>
      <c r="H7" s="2">
        <v>8</v>
      </c>
      <c r="I7" s="84">
        <f>(D7*'General Data'!$B$4)+(Valencia!E7*'General Data'!$C$4)+(Valencia!F7*'General Data'!$D$4)+(Valencia!G7*'General Data'!$E$4)+(Valencia!H7*'General Data'!$F$4)</f>
        <v>161.29999999999998</v>
      </c>
      <c r="J7" s="4">
        <f>VLOOKUP(I7,'Tarrif for Outgoing Transport'!$A$22:$G$32,Valencia!C7-59998,TRUE)</f>
        <v>0.252</v>
      </c>
      <c r="K7" s="82">
        <f t="shared" si="0"/>
        <v>40.647599999999997</v>
      </c>
      <c r="L7" s="4">
        <f>VLOOKUP(I7,'Tarrif for Outgoing Transport'!$A$40:$L$49,C7-59993,TRUE)</f>
        <v>0.3</v>
      </c>
      <c r="M7" s="4">
        <f t="shared" si="1"/>
        <v>48.389999999999993</v>
      </c>
      <c r="N7" s="2">
        <f>VLOOKUP(C7,'Transport Time'!$F$3:$H$7,3,FALSE)</f>
        <v>2</v>
      </c>
      <c r="O7" s="2">
        <f>VLOOKUP(C7,'Transport Time'!$K$3:$M$12,3,FALSE)</f>
        <v>2</v>
      </c>
      <c r="P7" s="2">
        <f>VLOOKUP(C7,'Data for CO2 Calculation'!$F$3:$H$7,3,FALSE)</f>
        <v>882</v>
      </c>
      <c r="Q7" s="3">
        <f>I7*P7*'Data for CO2 Calculation'!$B$17</f>
        <v>7753.5296999999991</v>
      </c>
      <c r="R7" s="2">
        <f>VLOOKUP(C7,'Data for CO2 Calculation'!$K$3:$M$12,3,FALSE)</f>
        <v>1735</v>
      </c>
      <c r="S7" s="3">
        <f>I7*R7*'Data for CO2 Calculation'!$B$17</f>
        <v>15252.124749999997</v>
      </c>
    </row>
    <row r="8" spans="1:19" x14ac:dyDescent="0.2">
      <c r="A8" s="2" t="s">
        <v>551</v>
      </c>
      <c r="B8" s="13">
        <v>39452</v>
      </c>
      <c r="C8" s="2">
        <v>60005</v>
      </c>
      <c r="D8" s="2">
        <v>8</v>
      </c>
      <c r="E8" s="2">
        <v>8</v>
      </c>
      <c r="F8" s="2">
        <v>9</v>
      </c>
      <c r="G8" s="2">
        <v>11</v>
      </c>
      <c r="H8" s="2">
        <v>8</v>
      </c>
      <c r="I8" s="84">
        <f>(D8*'General Data'!$B$4)+(Valencia!E8*'General Data'!$C$4)+(Valencia!F8*'General Data'!$D$4)+(Valencia!G8*'General Data'!$E$4)+(Valencia!H8*'General Data'!$F$4)</f>
        <v>159</v>
      </c>
      <c r="J8" s="4">
        <f>VLOOKUP(I8,'Tarrif for Outgoing Transport'!$A$22:$G$32,Valencia!C8-59998,TRUE)</f>
        <v>0.24399999999999999</v>
      </c>
      <c r="K8" s="82">
        <f t="shared" si="0"/>
        <v>38.795999999999999</v>
      </c>
      <c r="L8" s="4">
        <f>VLOOKUP(I8,'Tarrif for Outgoing Transport'!$A$40:$L$49,C8-59993,TRUE)</f>
        <v>0.38900000000000001</v>
      </c>
      <c r="M8" s="4">
        <f t="shared" si="1"/>
        <v>61.850999999999999</v>
      </c>
      <c r="N8" s="2">
        <f>VLOOKUP(C8,'Transport Time'!$F$3:$H$7,3,FALSE)</f>
        <v>2</v>
      </c>
      <c r="O8" s="2">
        <f>VLOOKUP(C8,'Transport Time'!$K$3:$M$12,3,FALSE)</f>
        <v>1</v>
      </c>
      <c r="P8" s="2">
        <f>VLOOKUP(C8,'Data for CO2 Calculation'!$F$3:$H$7,3,FALSE)</f>
        <v>779</v>
      </c>
      <c r="Q8" s="3">
        <f>I8*P8*'Data for CO2 Calculation'!$B$17</f>
        <v>6750.4245000000001</v>
      </c>
      <c r="R8" s="2">
        <f>VLOOKUP(C8,'Data for CO2 Calculation'!$K$3:$M$12,3,FALSE)</f>
        <v>584</v>
      </c>
      <c r="S8" s="3">
        <f>I8*R8*'Data for CO2 Calculation'!$B$17</f>
        <v>5060.652</v>
      </c>
    </row>
    <row r="9" spans="1:19" x14ac:dyDescent="0.2">
      <c r="A9" s="2" t="s">
        <v>552</v>
      </c>
      <c r="B9" s="13">
        <v>39462</v>
      </c>
      <c r="C9" s="2">
        <v>60001</v>
      </c>
      <c r="D9" s="2">
        <v>9</v>
      </c>
      <c r="E9" s="2">
        <v>8</v>
      </c>
      <c r="F9" s="2">
        <v>12</v>
      </c>
      <c r="G9" s="2">
        <v>12</v>
      </c>
      <c r="H9" s="2">
        <v>12</v>
      </c>
      <c r="I9" s="84">
        <f>(D9*'General Data'!$B$4)+(Valencia!E9*'General Data'!$C$4)+(Valencia!F9*'General Data'!$D$4)+(Valencia!G9*'General Data'!$E$4)+(Valencia!H9*'General Data'!$F$4)</f>
        <v>194.29999999999998</v>
      </c>
      <c r="J9" s="4">
        <f>VLOOKUP(I9,'Tarrif for Outgoing Transport'!$A$22:$G$32,Valencia!C9-59998,TRUE)</f>
        <v>0.25</v>
      </c>
      <c r="K9" s="82">
        <f t="shared" si="0"/>
        <v>48.574999999999996</v>
      </c>
      <c r="L9" s="4">
        <f>VLOOKUP(I9,'Tarrif for Outgoing Transport'!$A$40:$L$49,C9-59993,TRUE)</f>
        <v>0.34</v>
      </c>
      <c r="M9" s="4">
        <f t="shared" si="1"/>
        <v>66.061999999999998</v>
      </c>
      <c r="N9" s="2">
        <f>VLOOKUP(C9,'Transport Time'!$F$3:$H$7,3,FALSE)</f>
        <v>1</v>
      </c>
      <c r="O9" s="2">
        <f>VLOOKUP(C9,'Transport Time'!$K$3:$M$12,3,FALSE)</f>
        <v>2</v>
      </c>
      <c r="P9" s="2">
        <f>VLOOKUP(C9,'Data for CO2 Calculation'!$F$3:$H$7,3,FALSE)</f>
        <v>25</v>
      </c>
      <c r="Q9" s="3">
        <f>I9*P9*'Data for CO2 Calculation'!$B$17</f>
        <v>264.73374999999999</v>
      </c>
      <c r="R9" s="2">
        <f>VLOOKUP(C9,'Data for CO2 Calculation'!$K$3:$M$12,3,FALSE)</f>
        <v>1376</v>
      </c>
      <c r="S9" s="3">
        <f>I9*R9*'Data for CO2 Calculation'!$B$17</f>
        <v>14570.945599999999</v>
      </c>
    </row>
    <row r="10" spans="1:19" x14ac:dyDescent="0.2">
      <c r="A10" s="2" t="s">
        <v>553</v>
      </c>
      <c r="B10" s="13">
        <v>39453</v>
      </c>
      <c r="C10" s="2">
        <v>60005</v>
      </c>
      <c r="D10" s="2">
        <v>9</v>
      </c>
      <c r="E10" s="2">
        <v>8</v>
      </c>
      <c r="F10" s="2">
        <v>0</v>
      </c>
      <c r="G10" s="2">
        <v>11</v>
      </c>
      <c r="H10" s="2">
        <v>9</v>
      </c>
      <c r="I10" s="84">
        <f>(D10*'General Data'!$B$4)+(Valencia!E10*'General Data'!$C$4)+(Valencia!F10*'General Data'!$D$4)+(Valencia!G10*'General Data'!$E$4)+(Valencia!H10*'General Data'!$F$4)</f>
        <v>131.69999999999999</v>
      </c>
      <c r="J10" s="4">
        <f>VLOOKUP(I10,'Tarrif for Outgoing Transport'!$A$22:$G$32,Valencia!C10-59998,TRUE)</f>
        <v>0.24399999999999999</v>
      </c>
      <c r="K10" s="82">
        <f t="shared" si="0"/>
        <v>32.134799999999998</v>
      </c>
      <c r="L10" s="4">
        <f>VLOOKUP(I10,'Tarrif for Outgoing Transport'!$A$40:$L$49,C10-59993,TRUE)</f>
        <v>0.38900000000000001</v>
      </c>
      <c r="M10" s="4">
        <f t="shared" si="1"/>
        <v>51.231299999999997</v>
      </c>
      <c r="N10" s="2">
        <f>VLOOKUP(C10,'Transport Time'!$F$3:$H$7,3,FALSE)</f>
        <v>2</v>
      </c>
      <c r="O10" s="2">
        <f>VLOOKUP(C10,'Transport Time'!$K$3:$M$12,3,FALSE)</f>
        <v>1</v>
      </c>
      <c r="P10" s="2">
        <f>VLOOKUP(C10,'Data for CO2 Calculation'!$F$3:$H$7,3,FALSE)</f>
        <v>779</v>
      </c>
      <c r="Q10" s="3">
        <f>I10*P10*'Data for CO2 Calculation'!$B$17</f>
        <v>5591.3893499999995</v>
      </c>
      <c r="R10" s="2">
        <f>VLOOKUP(C10,'Data for CO2 Calculation'!$K$3:$M$12,3,FALSE)</f>
        <v>584</v>
      </c>
      <c r="S10" s="3">
        <f>I10*R10*'Data for CO2 Calculation'!$B$17</f>
        <v>4191.7475999999997</v>
      </c>
    </row>
    <row r="11" spans="1:19" x14ac:dyDescent="0.2">
      <c r="A11" s="2" t="s">
        <v>554</v>
      </c>
      <c r="B11" s="13">
        <v>39456</v>
      </c>
      <c r="C11" s="2">
        <v>60002</v>
      </c>
      <c r="D11" s="2">
        <v>9</v>
      </c>
      <c r="E11" s="2">
        <v>21</v>
      </c>
      <c r="F11" s="2">
        <v>12</v>
      </c>
      <c r="G11" s="2">
        <v>6</v>
      </c>
      <c r="H11" s="2">
        <v>9</v>
      </c>
      <c r="I11" s="84">
        <f>(D11*'General Data'!$B$4)+(Valencia!E11*'General Data'!$C$4)+(Valencia!F11*'General Data'!$D$4)+(Valencia!G11*'General Data'!$E$4)+(Valencia!H11*'General Data'!$F$4)</f>
        <v>217.20000000000002</v>
      </c>
      <c r="J11" s="4">
        <f>VLOOKUP(I11,'Tarrif for Outgoing Transport'!$A$22:$G$32,Valencia!C11-59998,TRUE)</f>
        <v>0.254</v>
      </c>
      <c r="K11" s="82">
        <f t="shared" si="0"/>
        <v>55.168800000000005</v>
      </c>
      <c r="L11" s="4">
        <f>VLOOKUP(I11,'Tarrif for Outgoing Transport'!$A$40:$L$49,C11-59993,TRUE)</f>
        <v>0.307</v>
      </c>
      <c r="M11" s="4">
        <f t="shared" si="1"/>
        <v>66.680400000000006</v>
      </c>
      <c r="N11" s="2">
        <f>VLOOKUP(C11,'Transport Time'!$F$3:$H$7,3,FALSE)</f>
        <v>1</v>
      </c>
      <c r="O11" s="2">
        <f>VLOOKUP(C11,'Transport Time'!$K$3:$M$12,3,FALSE)</f>
        <v>2</v>
      </c>
      <c r="P11" s="2">
        <f>VLOOKUP(C11,'Data for CO2 Calculation'!$F$3:$H$7,3,FALSE)</f>
        <v>355</v>
      </c>
      <c r="Q11" s="3">
        <f>I11*P11*'Data for CO2 Calculation'!$B$17</f>
        <v>4202.277</v>
      </c>
      <c r="R11" s="2">
        <f>VLOOKUP(C11,'Data for CO2 Calculation'!$K$3:$M$12,3,FALSE)</f>
        <v>1275</v>
      </c>
      <c r="S11" s="3">
        <f>I11*R11*'Data for CO2 Calculation'!$B$17</f>
        <v>15092.684999999999</v>
      </c>
    </row>
    <row r="12" spans="1:19" x14ac:dyDescent="0.2">
      <c r="A12" s="2" t="s">
        <v>555</v>
      </c>
      <c r="B12" s="13">
        <v>39455</v>
      </c>
      <c r="C12" s="2">
        <v>60004</v>
      </c>
      <c r="D12" s="2">
        <v>9</v>
      </c>
      <c r="E12" s="2">
        <v>8</v>
      </c>
      <c r="F12" s="2">
        <v>19</v>
      </c>
      <c r="G12" s="2">
        <v>11</v>
      </c>
      <c r="H12" s="2">
        <v>2</v>
      </c>
      <c r="I12" s="84">
        <f>(D12*'General Data'!$B$4)+(Valencia!E12*'General Data'!$C$4)+(Valencia!F12*'General Data'!$D$4)+(Valencia!G12*'General Data'!$E$4)+(Valencia!H12*'General Data'!$F$4)</f>
        <v>171.7</v>
      </c>
      <c r="J12" s="4">
        <f>VLOOKUP(I12,'Tarrif for Outgoing Transport'!$A$22:$G$32,Valencia!C12-59998,TRUE)</f>
        <v>0.252</v>
      </c>
      <c r="K12" s="82">
        <f t="shared" si="0"/>
        <v>43.2684</v>
      </c>
      <c r="L12" s="4">
        <f>VLOOKUP(I12,'Tarrif for Outgoing Transport'!$A$40:$L$49,C12-59993,TRUE)</f>
        <v>0.3</v>
      </c>
      <c r="M12" s="4">
        <f t="shared" si="1"/>
        <v>51.51</v>
      </c>
      <c r="N12" s="2">
        <f>VLOOKUP(C12,'Transport Time'!$F$3:$H$7,3,FALSE)</f>
        <v>2</v>
      </c>
      <c r="O12" s="2">
        <f>VLOOKUP(C12,'Transport Time'!$K$3:$M$12,3,FALSE)</f>
        <v>2</v>
      </c>
      <c r="P12" s="2">
        <f>VLOOKUP(C12,'Data for CO2 Calculation'!$F$3:$H$7,3,FALSE)</f>
        <v>882</v>
      </c>
      <c r="Q12" s="3">
        <f>I12*P12*'Data for CO2 Calculation'!$B$17</f>
        <v>8253.4472999999998</v>
      </c>
      <c r="R12" s="2">
        <f>VLOOKUP(C12,'Data for CO2 Calculation'!$K$3:$M$12,3,FALSE)</f>
        <v>1735</v>
      </c>
      <c r="S12" s="3">
        <f>I12*R12*'Data for CO2 Calculation'!$B$17</f>
        <v>16235.52275</v>
      </c>
    </row>
    <row r="13" spans="1:19" x14ac:dyDescent="0.2">
      <c r="A13" s="2" t="s">
        <v>556</v>
      </c>
      <c r="B13" s="13">
        <v>39455</v>
      </c>
      <c r="C13" s="2">
        <v>60005</v>
      </c>
      <c r="D13" s="2">
        <v>9</v>
      </c>
      <c r="E13" s="2">
        <v>11</v>
      </c>
      <c r="F13" s="2">
        <v>10</v>
      </c>
      <c r="G13" s="2">
        <v>15</v>
      </c>
      <c r="H13" s="2">
        <v>9</v>
      </c>
      <c r="I13" s="84">
        <f>(D13*'General Data'!$B$4)+(Valencia!E13*'General Data'!$C$4)+(Valencia!F13*'General Data'!$D$4)+(Valencia!G13*'General Data'!$E$4)+(Valencia!H13*'General Data'!$F$4)</f>
        <v>195.4</v>
      </c>
      <c r="J13" s="4">
        <f>VLOOKUP(I13,'Tarrif for Outgoing Transport'!$A$22:$G$32,Valencia!C13-59998,TRUE)</f>
        <v>0.24399999999999999</v>
      </c>
      <c r="K13" s="82">
        <f t="shared" si="0"/>
        <v>47.677599999999998</v>
      </c>
      <c r="L13" s="4">
        <f>VLOOKUP(I13,'Tarrif for Outgoing Transport'!$A$40:$L$49,C13-59993,TRUE)</f>
        <v>0.38900000000000001</v>
      </c>
      <c r="M13" s="4">
        <f t="shared" si="1"/>
        <v>76.010600000000011</v>
      </c>
      <c r="N13" s="2">
        <f>VLOOKUP(C13,'Transport Time'!$F$3:$H$7,3,FALSE)</f>
        <v>2</v>
      </c>
      <c r="O13" s="2">
        <f>VLOOKUP(C13,'Transport Time'!$K$3:$M$12,3,FALSE)</f>
        <v>1</v>
      </c>
      <c r="P13" s="2">
        <f>VLOOKUP(C13,'Data for CO2 Calculation'!$F$3:$H$7,3,FALSE)</f>
        <v>779</v>
      </c>
      <c r="Q13" s="3">
        <f>I13*P13*'Data for CO2 Calculation'!$B$17</f>
        <v>8295.8047000000006</v>
      </c>
      <c r="R13" s="2">
        <f>VLOOKUP(C13,'Data for CO2 Calculation'!$K$3:$M$12,3,FALSE)</f>
        <v>584</v>
      </c>
      <c r="S13" s="3">
        <f>I13*R13*'Data for CO2 Calculation'!$B$17</f>
        <v>6219.1912000000002</v>
      </c>
    </row>
    <row r="14" spans="1:19" x14ac:dyDescent="0.2">
      <c r="A14" s="2" t="s">
        <v>557</v>
      </c>
      <c r="B14" s="13">
        <v>39467</v>
      </c>
      <c r="C14" s="2">
        <v>60001</v>
      </c>
      <c r="D14" s="2">
        <v>7</v>
      </c>
      <c r="E14" s="2">
        <v>8</v>
      </c>
      <c r="F14" s="2">
        <v>12</v>
      </c>
      <c r="G14" s="2">
        <v>12</v>
      </c>
      <c r="H14" s="2">
        <v>1</v>
      </c>
      <c r="I14" s="84">
        <f>(D14*'General Data'!$B$4)+(Valencia!E14*'General Data'!$C$4)+(Valencia!F14*'General Data'!$D$4)+(Valencia!G14*'General Data'!$E$4)+(Valencia!H14*'General Data'!$F$4)</f>
        <v>139.1</v>
      </c>
      <c r="J14" s="4">
        <f>VLOOKUP(I14,'Tarrif for Outgoing Transport'!$A$22:$G$32,Valencia!C14-59998,TRUE)</f>
        <v>0.25</v>
      </c>
      <c r="K14" s="82">
        <f t="shared" si="0"/>
        <v>34.774999999999999</v>
      </c>
      <c r="L14" s="4">
        <f>VLOOKUP(I14,'Tarrif for Outgoing Transport'!$A$40:$L$49,C14-59993,TRUE)</f>
        <v>0.34</v>
      </c>
      <c r="M14" s="4">
        <f t="shared" si="1"/>
        <v>47.294000000000004</v>
      </c>
      <c r="N14" s="2">
        <f>VLOOKUP(C14,'Transport Time'!$F$3:$H$7,3,FALSE)</f>
        <v>1</v>
      </c>
      <c r="O14" s="2">
        <f>VLOOKUP(C14,'Transport Time'!$K$3:$M$12,3,FALSE)</f>
        <v>2</v>
      </c>
      <c r="P14" s="2">
        <f>VLOOKUP(C14,'Data for CO2 Calculation'!$F$3:$H$7,3,FALSE)</f>
        <v>25</v>
      </c>
      <c r="Q14" s="3">
        <f>I14*P14*'Data for CO2 Calculation'!$B$17</f>
        <v>189.52375000000001</v>
      </c>
      <c r="R14" s="2">
        <f>VLOOKUP(C14,'Data for CO2 Calculation'!$K$3:$M$12,3,FALSE)</f>
        <v>1376</v>
      </c>
      <c r="S14" s="3">
        <f>I14*R14*'Data for CO2 Calculation'!$B$17</f>
        <v>10431.387200000001</v>
      </c>
    </row>
    <row r="15" spans="1:19" x14ac:dyDescent="0.2">
      <c r="A15" s="2" t="s">
        <v>558</v>
      </c>
      <c r="B15" s="13">
        <v>39457</v>
      </c>
      <c r="C15" s="2">
        <v>60004</v>
      </c>
      <c r="D15" s="2">
        <v>9</v>
      </c>
      <c r="E15" s="2">
        <v>8</v>
      </c>
      <c r="F15" s="2">
        <v>12</v>
      </c>
      <c r="G15" s="2">
        <v>11</v>
      </c>
      <c r="H15" s="2">
        <v>2</v>
      </c>
      <c r="I15" s="84">
        <f>(D15*'General Data'!$B$4)+(Valencia!E15*'General Data'!$C$4)+(Valencia!F15*'General Data'!$D$4)+(Valencia!G15*'General Data'!$E$4)+(Valencia!H15*'General Data'!$F$4)</f>
        <v>145.09999999999997</v>
      </c>
      <c r="J15" s="4">
        <f>VLOOKUP(I15,'Tarrif for Outgoing Transport'!$A$22:$G$32,Valencia!C15-59998,TRUE)</f>
        <v>0.252</v>
      </c>
      <c r="K15" s="82">
        <f t="shared" si="0"/>
        <v>36.56519999999999</v>
      </c>
      <c r="L15" s="4">
        <f>VLOOKUP(I15,'Tarrif for Outgoing Transport'!$A$40:$L$49,C15-59993,TRUE)</f>
        <v>0.3</v>
      </c>
      <c r="M15" s="4">
        <f t="shared" si="1"/>
        <v>43.529999999999987</v>
      </c>
      <c r="N15" s="2">
        <f>VLOOKUP(C15,'Transport Time'!$F$3:$H$7,3,FALSE)</f>
        <v>2</v>
      </c>
      <c r="O15" s="2">
        <f>VLOOKUP(C15,'Transport Time'!$K$3:$M$12,3,FALSE)</f>
        <v>2</v>
      </c>
      <c r="P15" s="2">
        <f>VLOOKUP(C15,'Data for CO2 Calculation'!$F$3:$H$7,3,FALSE)</f>
        <v>882</v>
      </c>
      <c r="Q15" s="3">
        <f>I15*P15*'Data for CO2 Calculation'!$B$17</f>
        <v>6974.8118999999979</v>
      </c>
      <c r="R15" s="2">
        <f>VLOOKUP(C15,'Data for CO2 Calculation'!$K$3:$M$12,3,FALSE)</f>
        <v>1735</v>
      </c>
      <c r="S15" s="3">
        <f>I15*R15*'Data for CO2 Calculation'!$B$17</f>
        <v>13720.293249999997</v>
      </c>
    </row>
    <row r="16" spans="1:19" x14ac:dyDescent="0.2">
      <c r="A16" s="2" t="s">
        <v>559</v>
      </c>
      <c r="B16" s="13">
        <v>39457</v>
      </c>
      <c r="C16" s="2">
        <v>60005</v>
      </c>
      <c r="D16" s="2">
        <v>9</v>
      </c>
      <c r="E16" s="2">
        <v>8</v>
      </c>
      <c r="F16" s="2">
        <v>12</v>
      </c>
      <c r="G16" s="2">
        <v>11</v>
      </c>
      <c r="H16" s="2">
        <v>9</v>
      </c>
      <c r="I16" s="84">
        <f>(D16*'General Data'!$B$4)+(Valencia!E16*'General Data'!$C$4)+(Valencia!F16*'General Data'!$D$4)+(Valencia!G16*'General Data'!$E$4)+(Valencia!H16*'General Data'!$F$4)</f>
        <v>177.29999999999998</v>
      </c>
      <c r="J16" s="4">
        <f>VLOOKUP(I16,'Tarrif for Outgoing Transport'!$A$22:$G$32,Valencia!C16-59998,TRUE)</f>
        <v>0.24399999999999999</v>
      </c>
      <c r="K16" s="82">
        <f t="shared" si="0"/>
        <v>43.261199999999995</v>
      </c>
      <c r="L16" s="4">
        <f>VLOOKUP(I16,'Tarrif for Outgoing Transport'!$A$40:$L$49,C16-59993,TRUE)</f>
        <v>0.38900000000000001</v>
      </c>
      <c r="M16" s="4">
        <f t="shared" si="1"/>
        <v>68.969699999999989</v>
      </c>
      <c r="N16" s="2">
        <f>VLOOKUP(C16,'Transport Time'!$F$3:$H$7,3,FALSE)</f>
        <v>2</v>
      </c>
      <c r="O16" s="2">
        <f>VLOOKUP(C16,'Transport Time'!$K$3:$M$12,3,FALSE)</f>
        <v>1</v>
      </c>
      <c r="P16" s="2">
        <f>VLOOKUP(C16,'Data for CO2 Calculation'!$F$3:$H$7,3,FALSE)</f>
        <v>779</v>
      </c>
      <c r="Q16" s="3">
        <f>I16*P16*'Data for CO2 Calculation'!$B$17</f>
        <v>7527.3601499999986</v>
      </c>
      <c r="R16" s="2">
        <f>VLOOKUP(C16,'Data for CO2 Calculation'!$K$3:$M$12,3,FALSE)</f>
        <v>584</v>
      </c>
      <c r="S16" s="3">
        <f>I16*R16*'Data for CO2 Calculation'!$B$17</f>
        <v>5643.1044000000002</v>
      </c>
    </row>
    <row r="17" spans="1:19" x14ac:dyDescent="0.2">
      <c r="A17" s="2" t="s">
        <v>560</v>
      </c>
      <c r="B17" s="13">
        <v>39462</v>
      </c>
      <c r="C17" s="2">
        <v>60002</v>
      </c>
      <c r="D17" s="2">
        <v>9</v>
      </c>
      <c r="E17" s="2">
        <v>16</v>
      </c>
      <c r="F17" s="2">
        <v>12</v>
      </c>
      <c r="G17" s="2">
        <v>9</v>
      </c>
      <c r="H17" s="2">
        <v>14</v>
      </c>
      <c r="I17" s="84">
        <f>(D17*'General Data'!$B$4)+(Valencia!E17*'General Data'!$C$4)+(Valencia!F17*'General Data'!$D$4)+(Valencia!G17*'General Data'!$E$4)+(Valencia!H17*'General Data'!$F$4)</f>
        <v>228.3</v>
      </c>
      <c r="J17" s="4">
        <f>VLOOKUP(I17,'Tarrif for Outgoing Transport'!$A$22:$G$32,Valencia!C17-59998,TRUE)</f>
        <v>0.254</v>
      </c>
      <c r="K17" s="82">
        <f t="shared" si="0"/>
        <v>57.988200000000006</v>
      </c>
      <c r="L17" s="4">
        <f>VLOOKUP(I17,'Tarrif for Outgoing Transport'!$A$40:$L$49,C17-59993,TRUE)</f>
        <v>0.307</v>
      </c>
      <c r="M17" s="4">
        <f t="shared" si="1"/>
        <v>70.088099999999997</v>
      </c>
      <c r="N17" s="2">
        <f>VLOOKUP(C17,'Transport Time'!$F$3:$H$7,3,FALSE)</f>
        <v>1</v>
      </c>
      <c r="O17" s="2">
        <f>VLOOKUP(C17,'Transport Time'!$K$3:$M$12,3,FALSE)</f>
        <v>2</v>
      </c>
      <c r="P17" s="2">
        <f>VLOOKUP(C17,'Data for CO2 Calculation'!$F$3:$H$7,3,FALSE)</f>
        <v>355</v>
      </c>
      <c r="Q17" s="3">
        <f>I17*P17*'Data for CO2 Calculation'!$B$17</f>
        <v>4417.0342499999997</v>
      </c>
      <c r="R17" s="2">
        <f>VLOOKUP(C17,'Data for CO2 Calculation'!$K$3:$M$12,3,FALSE)</f>
        <v>1275</v>
      </c>
      <c r="S17" s="3">
        <f>I17*R17*'Data for CO2 Calculation'!$B$17</f>
        <v>15863.99625</v>
      </c>
    </row>
    <row r="18" spans="1:19" x14ac:dyDescent="0.2">
      <c r="A18" s="2" t="s">
        <v>561</v>
      </c>
      <c r="B18" s="13">
        <v>39471</v>
      </c>
      <c r="C18" s="2">
        <v>60002</v>
      </c>
      <c r="D18" s="2">
        <v>9</v>
      </c>
      <c r="E18" s="2">
        <v>8</v>
      </c>
      <c r="F18" s="2">
        <v>8</v>
      </c>
      <c r="G18" s="2">
        <v>11</v>
      </c>
      <c r="H18" s="2">
        <v>8</v>
      </c>
      <c r="I18" s="84">
        <f>(D18*'General Data'!$B$4)+(Valencia!E18*'General Data'!$C$4)+(Valencia!F18*'General Data'!$D$4)+(Valencia!G18*'General Data'!$E$4)+(Valencia!H18*'General Data'!$F$4)</f>
        <v>157.5</v>
      </c>
      <c r="J18" s="4">
        <f>VLOOKUP(I18,'Tarrif for Outgoing Transport'!$A$22:$G$32,Valencia!C18-59998,TRUE)</f>
        <v>0.254</v>
      </c>
      <c r="K18" s="82">
        <f t="shared" si="0"/>
        <v>40.005000000000003</v>
      </c>
      <c r="L18" s="4">
        <f>VLOOKUP(I18,'Tarrif for Outgoing Transport'!$A$40:$L$49,C18-59993,TRUE)</f>
        <v>0.307</v>
      </c>
      <c r="M18" s="4">
        <f t="shared" si="1"/>
        <v>48.352499999999999</v>
      </c>
      <c r="N18" s="2">
        <f>VLOOKUP(C18,'Transport Time'!$F$3:$H$7,3,FALSE)</f>
        <v>1</v>
      </c>
      <c r="O18" s="2">
        <f>VLOOKUP(C18,'Transport Time'!$K$3:$M$12,3,FALSE)</f>
        <v>2</v>
      </c>
      <c r="P18" s="2">
        <f>VLOOKUP(C18,'Data for CO2 Calculation'!$F$3:$H$7,3,FALSE)</f>
        <v>355</v>
      </c>
      <c r="Q18" s="3">
        <f>I18*P18*'Data for CO2 Calculation'!$B$17</f>
        <v>3047.2312499999998</v>
      </c>
      <c r="R18" s="2">
        <f>VLOOKUP(C18,'Data for CO2 Calculation'!$K$3:$M$12,3,FALSE)</f>
        <v>1275</v>
      </c>
      <c r="S18" s="3">
        <f>I18*R18*'Data for CO2 Calculation'!$B$17</f>
        <v>10944.28125</v>
      </c>
    </row>
    <row r="19" spans="1:19" x14ac:dyDescent="0.2">
      <c r="A19" s="2" t="s">
        <v>562</v>
      </c>
      <c r="B19" s="13">
        <v>39471</v>
      </c>
      <c r="C19" s="2">
        <v>60001</v>
      </c>
      <c r="D19" s="2">
        <v>9</v>
      </c>
      <c r="E19" s="2">
        <v>8</v>
      </c>
      <c r="F19" s="2">
        <v>11</v>
      </c>
      <c r="G19" s="2">
        <v>11</v>
      </c>
      <c r="H19" s="2">
        <v>8</v>
      </c>
      <c r="I19" s="84">
        <f>(D19*'General Data'!$B$4)+(Valencia!E19*'General Data'!$C$4)+(Valencia!F19*'General Data'!$D$4)+(Valencia!G19*'General Data'!$E$4)+(Valencia!H19*'General Data'!$F$4)</f>
        <v>168.89999999999998</v>
      </c>
      <c r="J19" s="4">
        <f>VLOOKUP(I19,'Tarrif for Outgoing Transport'!$A$22:$G$32,Valencia!C19-59998,TRUE)</f>
        <v>0.25</v>
      </c>
      <c r="K19" s="82">
        <f t="shared" si="0"/>
        <v>42.224999999999994</v>
      </c>
      <c r="L19" s="4">
        <f>VLOOKUP(I19,'Tarrif for Outgoing Transport'!$A$40:$L$49,C19-59993,TRUE)</f>
        <v>0.34</v>
      </c>
      <c r="M19" s="4">
        <f t="shared" si="1"/>
        <v>57.425999999999995</v>
      </c>
      <c r="N19" s="2">
        <f>VLOOKUP(C19,'Transport Time'!$F$3:$H$7,3,FALSE)</f>
        <v>1</v>
      </c>
      <c r="O19" s="2">
        <f>VLOOKUP(C19,'Transport Time'!$K$3:$M$12,3,FALSE)</f>
        <v>2</v>
      </c>
      <c r="P19" s="2">
        <f>VLOOKUP(C19,'Data for CO2 Calculation'!$F$3:$H$7,3,FALSE)</f>
        <v>25</v>
      </c>
      <c r="Q19" s="3">
        <f>I19*P19*'Data for CO2 Calculation'!$B$17</f>
        <v>230.12624999999994</v>
      </c>
      <c r="R19" s="2">
        <f>VLOOKUP(C19,'Data for CO2 Calculation'!$K$3:$M$12,3,FALSE)</f>
        <v>1376</v>
      </c>
      <c r="S19" s="3">
        <f>I19*R19*'Data for CO2 Calculation'!$B$17</f>
        <v>12666.148799999997</v>
      </c>
    </row>
    <row r="20" spans="1:19" x14ac:dyDescent="0.2">
      <c r="A20" s="2" t="s">
        <v>563</v>
      </c>
      <c r="B20" s="13">
        <v>39475</v>
      </c>
      <c r="C20" s="2">
        <v>60001</v>
      </c>
      <c r="D20" s="2">
        <v>15</v>
      </c>
      <c r="E20" s="2">
        <v>8</v>
      </c>
      <c r="F20" s="2">
        <v>12</v>
      </c>
      <c r="G20" s="2">
        <v>11</v>
      </c>
      <c r="H20" s="2">
        <v>9</v>
      </c>
      <c r="I20" s="84">
        <f>(D20*'General Data'!$B$4)+(Valencia!E20*'General Data'!$C$4)+(Valencia!F20*'General Data'!$D$4)+(Valencia!G20*'General Data'!$E$4)+(Valencia!H20*'General Data'!$F$4)</f>
        <v>191.1</v>
      </c>
      <c r="J20" s="4">
        <f>VLOOKUP(I20,'Tarrif for Outgoing Transport'!$A$22:$G$32,Valencia!C20-59998,TRUE)</f>
        <v>0.25</v>
      </c>
      <c r="K20" s="82">
        <f t="shared" si="0"/>
        <v>47.774999999999999</v>
      </c>
      <c r="L20" s="4">
        <f>VLOOKUP(I20,'Tarrif for Outgoing Transport'!$A$40:$L$49,C20-59993,TRUE)</f>
        <v>0.34</v>
      </c>
      <c r="M20" s="4">
        <f t="shared" si="1"/>
        <v>64.974000000000004</v>
      </c>
      <c r="N20" s="2">
        <f>VLOOKUP(C20,'Transport Time'!$F$3:$H$7,3,FALSE)</f>
        <v>1</v>
      </c>
      <c r="O20" s="2">
        <f>VLOOKUP(C20,'Transport Time'!$K$3:$M$12,3,FALSE)</f>
        <v>2</v>
      </c>
      <c r="P20" s="2">
        <f>VLOOKUP(C20,'Data for CO2 Calculation'!$F$3:$H$7,3,FALSE)</f>
        <v>25</v>
      </c>
      <c r="Q20" s="3">
        <f>I20*P20*'Data for CO2 Calculation'!$B$17</f>
        <v>260.37374999999997</v>
      </c>
      <c r="R20" s="2">
        <f>VLOOKUP(C20,'Data for CO2 Calculation'!$K$3:$M$12,3,FALSE)</f>
        <v>1376</v>
      </c>
      <c r="S20" s="3">
        <f>I20*R20*'Data for CO2 Calculation'!$B$17</f>
        <v>14330.971199999998</v>
      </c>
    </row>
    <row r="21" spans="1:19" x14ac:dyDescent="0.2">
      <c r="A21" s="2" t="s">
        <v>564</v>
      </c>
      <c r="B21" s="13">
        <v>39464</v>
      </c>
      <c r="C21" s="2">
        <v>60005</v>
      </c>
      <c r="D21" s="2">
        <v>9</v>
      </c>
      <c r="E21" s="2">
        <v>8</v>
      </c>
      <c r="F21" s="2">
        <v>12</v>
      </c>
      <c r="G21" s="2">
        <v>15</v>
      </c>
      <c r="H21" s="2">
        <v>14</v>
      </c>
      <c r="I21" s="84">
        <f>(D21*'General Data'!$B$4)+(Valencia!E21*'General Data'!$C$4)+(Valencia!F21*'General Data'!$D$4)+(Valencia!G21*'General Data'!$E$4)+(Valencia!H21*'General Data'!$F$4)</f>
        <v>213.09999999999997</v>
      </c>
      <c r="J21" s="4">
        <f>VLOOKUP(I21,'Tarrif for Outgoing Transport'!$A$22:$G$32,Valencia!C21-59998,TRUE)</f>
        <v>0.24399999999999999</v>
      </c>
      <c r="K21" s="82">
        <f t="shared" si="0"/>
        <v>51.996399999999987</v>
      </c>
      <c r="L21" s="4">
        <f>VLOOKUP(I21,'Tarrif for Outgoing Transport'!$A$40:$L$49,C21-59993,TRUE)</f>
        <v>0.38900000000000001</v>
      </c>
      <c r="M21" s="4">
        <f t="shared" si="1"/>
        <v>82.895899999999983</v>
      </c>
      <c r="N21" s="2">
        <f>VLOOKUP(C21,'Transport Time'!$F$3:$H$7,3,FALSE)</f>
        <v>2</v>
      </c>
      <c r="O21" s="2">
        <f>VLOOKUP(C21,'Transport Time'!$K$3:$M$12,3,FALSE)</f>
        <v>1</v>
      </c>
      <c r="P21" s="2">
        <f>VLOOKUP(C21,'Data for CO2 Calculation'!$F$3:$H$7,3,FALSE)</f>
        <v>779</v>
      </c>
      <c r="Q21" s="3">
        <f>I21*P21*'Data for CO2 Calculation'!$B$17</f>
        <v>9047.2670499999986</v>
      </c>
      <c r="R21" s="2">
        <f>VLOOKUP(C21,'Data for CO2 Calculation'!$K$3:$M$12,3,FALSE)</f>
        <v>584</v>
      </c>
      <c r="S21" s="3">
        <f>I21*R21*'Data for CO2 Calculation'!$B$17</f>
        <v>6782.5467999999992</v>
      </c>
    </row>
    <row r="22" spans="1:19" x14ac:dyDescent="0.2">
      <c r="A22" s="2" t="s">
        <v>565</v>
      </c>
      <c r="B22" s="13">
        <v>39475</v>
      </c>
      <c r="C22" s="2">
        <v>60002</v>
      </c>
      <c r="D22" s="2">
        <v>12</v>
      </c>
      <c r="E22" s="2">
        <v>8</v>
      </c>
      <c r="F22" s="2">
        <v>12</v>
      </c>
      <c r="G22" s="2">
        <v>11</v>
      </c>
      <c r="H22" s="2">
        <v>9</v>
      </c>
      <c r="I22" s="84">
        <f>(D22*'General Data'!$B$4)+(Valencia!E22*'General Data'!$C$4)+(Valencia!F22*'General Data'!$D$4)+(Valencia!G22*'General Data'!$E$4)+(Valencia!H22*'General Data'!$F$4)</f>
        <v>184.20000000000002</v>
      </c>
      <c r="J22" s="4">
        <f>VLOOKUP(I22,'Tarrif for Outgoing Transport'!$A$22:$G$32,Valencia!C22-59998,TRUE)</f>
        <v>0.254</v>
      </c>
      <c r="K22" s="82">
        <f t="shared" si="0"/>
        <v>46.786800000000007</v>
      </c>
      <c r="L22" s="4">
        <f>VLOOKUP(I22,'Tarrif for Outgoing Transport'!$A$40:$L$49,C22-59993,TRUE)</f>
        <v>0.307</v>
      </c>
      <c r="M22" s="4">
        <f t="shared" si="1"/>
        <v>56.549400000000006</v>
      </c>
      <c r="N22" s="2">
        <f>VLOOKUP(C22,'Transport Time'!$F$3:$H$7,3,FALSE)</f>
        <v>1</v>
      </c>
      <c r="O22" s="2">
        <f>VLOOKUP(C22,'Transport Time'!$K$3:$M$12,3,FALSE)</f>
        <v>2</v>
      </c>
      <c r="P22" s="2">
        <f>VLOOKUP(C22,'Data for CO2 Calculation'!$F$3:$H$7,3,FALSE)</f>
        <v>355</v>
      </c>
      <c r="Q22" s="3">
        <f>I22*P22*'Data for CO2 Calculation'!$B$17</f>
        <v>3563.8095000000003</v>
      </c>
      <c r="R22" s="2">
        <f>VLOOKUP(C22,'Data for CO2 Calculation'!$K$3:$M$12,3,FALSE)</f>
        <v>1275</v>
      </c>
      <c r="S22" s="3">
        <f>I22*R22*'Data for CO2 Calculation'!$B$17</f>
        <v>12799.597500000002</v>
      </c>
    </row>
    <row r="23" spans="1:19" x14ac:dyDescent="0.2">
      <c r="A23" s="2" t="s">
        <v>566</v>
      </c>
      <c r="B23" s="13">
        <v>39467</v>
      </c>
      <c r="C23" s="2">
        <v>60004</v>
      </c>
      <c r="D23" s="2">
        <v>9</v>
      </c>
      <c r="E23" s="2">
        <v>13</v>
      </c>
      <c r="F23" s="2">
        <v>12</v>
      </c>
      <c r="G23" s="2">
        <v>12</v>
      </c>
      <c r="H23" s="2">
        <v>8</v>
      </c>
      <c r="I23" s="84">
        <f>(D23*'General Data'!$B$4)+(Valencia!E23*'General Data'!$C$4)+(Valencia!F23*'General Data'!$D$4)+(Valencia!G23*'General Data'!$E$4)+(Valencia!H23*'General Data'!$F$4)</f>
        <v>197.39999999999998</v>
      </c>
      <c r="J23" s="4">
        <f>VLOOKUP(I23,'Tarrif for Outgoing Transport'!$A$22:$G$32,Valencia!C23-59998,TRUE)</f>
        <v>0.252</v>
      </c>
      <c r="K23" s="82">
        <f t="shared" si="0"/>
        <v>49.744799999999998</v>
      </c>
      <c r="L23" s="4">
        <f>VLOOKUP(I23,'Tarrif for Outgoing Transport'!$A$40:$L$49,C23-59993,TRUE)</f>
        <v>0.3</v>
      </c>
      <c r="M23" s="4">
        <f t="shared" si="1"/>
        <v>59.219999999999992</v>
      </c>
      <c r="N23" s="2">
        <f>VLOOKUP(C23,'Transport Time'!$F$3:$H$7,3,FALSE)</f>
        <v>2</v>
      </c>
      <c r="O23" s="2">
        <f>VLOOKUP(C23,'Transport Time'!$K$3:$M$12,3,FALSE)</f>
        <v>2</v>
      </c>
      <c r="P23" s="2">
        <f>VLOOKUP(C23,'Data for CO2 Calculation'!$F$3:$H$7,3,FALSE)</f>
        <v>882</v>
      </c>
      <c r="Q23" s="3">
        <f>I23*P23*'Data for CO2 Calculation'!$B$17</f>
        <v>9488.8205999999991</v>
      </c>
      <c r="R23" s="2">
        <f>VLOOKUP(C23,'Data for CO2 Calculation'!$K$3:$M$12,3,FALSE)</f>
        <v>1735</v>
      </c>
      <c r="S23" s="3">
        <f>I23*R23*'Data for CO2 Calculation'!$B$17</f>
        <v>18665.650499999996</v>
      </c>
    </row>
    <row r="24" spans="1:19" x14ac:dyDescent="0.2">
      <c r="A24" s="2" t="s">
        <v>567</v>
      </c>
      <c r="B24" s="13">
        <v>39479</v>
      </c>
      <c r="C24" s="2">
        <v>60001</v>
      </c>
      <c r="D24" s="2">
        <v>9</v>
      </c>
      <c r="E24" s="2">
        <v>7</v>
      </c>
      <c r="F24" s="2">
        <v>12</v>
      </c>
      <c r="G24" s="2">
        <v>11</v>
      </c>
      <c r="H24" s="2">
        <v>15</v>
      </c>
      <c r="I24" s="84">
        <f>(D24*'General Data'!$B$4)+(Valencia!E24*'General Data'!$C$4)+(Valencia!F24*'General Data'!$D$4)+(Valencia!G24*'General Data'!$E$4)+(Valencia!H24*'General Data'!$F$4)</f>
        <v>200.6</v>
      </c>
      <c r="J24" s="4">
        <f>VLOOKUP(I24,'Tarrif for Outgoing Transport'!$A$22:$G$32,Valencia!C24-59998,TRUE)</f>
        <v>0.25</v>
      </c>
      <c r="K24" s="82">
        <f t="shared" si="0"/>
        <v>50.15</v>
      </c>
      <c r="L24" s="4">
        <f>VLOOKUP(I24,'Tarrif for Outgoing Transport'!$A$40:$L$49,C24-59993,TRUE)</f>
        <v>0.34</v>
      </c>
      <c r="M24" s="4">
        <f t="shared" si="1"/>
        <v>68.204000000000008</v>
      </c>
      <c r="N24" s="2">
        <f>VLOOKUP(C24,'Transport Time'!$F$3:$H$7,3,FALSE)</f>
        <v>1</v>
      </c>
      <c r="O24" s="2">
        <f>VLOOKUP(C24,'Transport Time'!$K$3:$M$12,3,FALSE)</f>
        <v>2</v>
      </c>
      <c r="P24" s="2">
        <f>VLOOKUP(C24,'Data for CO2 Calculation'!$F$3:$H$7,3,FALSE)</f>
        <v>25</v>
      </c>
      <c r="Q24" s="3">
        <f>I24*P24*'Data for CO2 Calculation'!$B$17</f>
        <v>273.3175</v>
      </c>
      <c r="R24" s="2">
        <f>VLOOKUP(C24,'Data for CO2 Calculation'!$K$3:$M$12,3,FALSE)</f>
        <v>1376</v>
      </c>
      <c r="S24" s="3">
        <f>I24*R24*'Data for CO2 Calculation'!$B$17</f>
        <v>15043.395199999999</v>
      </c>
    </row>
    <row r="25" spans="1:19" x14ac:dyDescent="0.2">
      <c r="A25" s="2" t="s">
        <v>568</v>
      </c>
      <c r="B25" s="13">
        <v>39467</v>
      </c>
      <c r="C25" s="2">
        <v>60005</v>
      </c>
      <c r="D25" s="2">
        <v>9</v>
      </c>
      <c r="E25" s="2">
        <v>8</v>
      </c>
      <c r="F25" s="2">
        <v>8</v>
      </c>
      <c r="G25" s="2">
        <v>12</v>
      </c>
      <c r="H25" s="2">
        <v>8</v>
      </c>
      <c r="I25" s="84">
        <f>(D25*'General Data'!$B$4)+(Valencia!E25*'General Data'!$C$4)+(Valencia!F25*'General Data'!$D$4)+(Valencia!G25*'General Data'!$E$4)+(Valencia!H25*'General Data'!$F$4)</f>
        <v>160.69999999999999</v>
      </c>
      <c r="J25" s="4">
        <f>VLOOKUP(I25,'Tarrif for Outgoing Transport'!$A$22:$G$32,Valencia!C25-59998,TRUE)</f>
        <v>0.24399999999999999</v>
      </c>
      <c r="K25" s="82">
        <f t="shared" si="0"/>
        <v>39.210799999999999</v>
      </c>
      <c r="L25" s="4">
        <f>VLOOKUP(I25,'Tarrif for Outgoing Transport'!$A$40:$L$49,C25-59993,TRUE)</f>
        <v>0.38900000000000001</v>
      </c>
      <c r="M25" s="4">
        <f t="shared" si="1"/>
        <v>62.512299999999996</v>
      </c>
      <c r="N25" s="2">
        <f>VLOOKUP(C25,'Transport Time'!$F$3:$H$7,3,FALSE)</f>
        <v>2</v>
      </c>
      <c r="O25" s="2">
        <f>VLOOKUP(C25,'Transport Time'!$K$3:$M$12,3,FALSE)</f>
        <v>1</v>
      </c>
      <c r="P25" s="2">
        <f>VLOOKUP(C25,'Data for CO2 Calculation'!$F$3:$H$7,3,FALSE)</f>
        <v>779</v>
      </c>
      <c r="Q25" s="3">
        <f>I25*P25*'Data for CO2 Calculation'!$B$17</f>
        <v>6822.5988499999994</v>
      </c>
      <c r="R25" s="2">
        <f>VLOOKUP(C25,'Data for CO2 Calculation'!$K$3:$M$12,3,FALSE)</f>
        <v>584</v>
      </c>
      <c r="S25" s="3">
        <f>I25*R25*'Data for CO2 Calculation'!$B$17</f>
        <v>5114.7595999999994</v>
      </c>
    </row>
    <row r="26" spans="1:19" x14ac:dyDescent="0.2">
      <c r="A26" s="2" t="s">
        <v>569</v>
      </c>
      <c r="B26" s="13">
        <v>39476</v>
      </c>
      <c r="C26" s="2">
        <v>60002</v>
      </c>
      <c r="D26" s="2">
        <v>9</v>
      </c>
      <c r="E26" s="2">
        <v>7</v>
      </c>
      <c r="F26" s="2">
        <v>12</v>
      </c>
      <c r="G26" s="2">
        <v>11</v>
      </c>
      <c r="H26" s="2">
        <v>2</v>
      </c>
      <c r="I26" s="84">
        <f>(D26*'General Data'!$B$4)+(Valencia!E26*'General Data'!$C$4)+(Valencia!F26*'General Data'!$D$4)+(Valencia!G26*'General Data'!$E$4)+(Valencia!H26*'General Data'!$F$4)</f>
        <v>140.79999999999998</v>
      </c>
      <c r="J26" s="4">
        <f>VLOOKUP(I26,'Tarrif for Outgoing Transport'!$A$22:$G$32,Valencia!C26-59998,TRUE)</f>
        <v>0.254</v>
      </c>
      <c r="K26" s="82">
        <f t="shared" si="0"/>
        <v>35.763199999999998</v>
      </c>
      <c r="L26" s="4">
        <f>VLOOKUP(I26,'Tarrif for Outgoing Transport'!$A$40:$L$49,C26-59993,TRUE)</f>
        <v>0.307</v>
      </c>
      <c r="M26" s="4">
        <f t="shared" si="1"/>
        <v>43.225599999999993</v>
      </c>
      <c r="N26" s="2">
        <f>VLOOKUP(C26,'Transport Time'!$F$3:$H$7,3,FALSE)</f>
        <v>1</v>
      </c>
      <c r="O26" s="2">
        <f>VLOOKUP(C26,'Transport Time'!$K$3:$M$12,3,FALSE)</f>
        <v>2</v>
      </c>
      <c r="P26" s="2">
        <f>VLOOKUP(C26,'Data for CO2 Calculation'!$F$3:$H$7,3,FALSE)</f>
        <v>355</v>
      </c>
      <c r="Q26" s="3">
        <f>I26*P26*'Data for CO2 Calculation'!$B$17</f>
        <v>2724.1279999999997</v>
      </c>
      <c r="R26" s="2">
        <f>VLOOKUP(C26,'Data for CO2 Calculation'!$K$3:$M$12,3,FALSE)</f>
        <v>1275</v>
      </c>
      <c r="S26" s="3">
        <f>I26*R26*'Data for CO2 Calculation'!$B$17</f>
        <v>9783.8399999999983</v>
      </c>
    </row>
    <row r="27" spans="1:19" x14ac:dyDescent="0.2">
      <c r="A27" s="2" t="s">
        <v>570</v>
      </c>
      <c r="B27" s="13">
        <v>39481</v>
      </c>
      <c r="C27" s="2">
        <v>60001</v>
      </c>
      <c r="D27" s="2">
        <v>0</v>
      </c>
      <c r="E27" s="2">
        <v>8</v>
      </c>
      <c r="F27" s="2">
        <v>12</v>
      </c>
      <c r="G27" s="2">
        <v>6</v>
      </c>
      <c r="H27" s="2">
        <v>9</v>
      </c>
      <c r="I27" s="84">
        <f>(D27*'General Data'!$B$4)+(Valencia!E27*'General Data'!$C$4)+(Valencia!F27*'General Data'!$D$4)+(Valencia!G27*'General Data'!$E$4)+(Valencia!H27*'General Data'!$F$4)</f>
        <v>140.6</v>
      </c>
      <c r="J27" s="4">
        <f>VLOOKUP(I27,'Tarrif for Outgoing Transport'!$A$22:$G$32,Valencia!C27-59998,TRUE)</f>
        <v>0.25</v>
      </c>
      <c r="K27" s="82">
        <f t="shared" si="0"/>
        <v>35.15</v>
      </c>
      <c r="L27" s="4">
        <f>VLOOKUP(I27,'Tarrif for Outgoing Transport'!$A$40:$L$49,C27-59993,TRUE)</f>
        <v>0.34</v>
      </c>
      <c r="M27" s="4">
        <f t="shared" si="1"/>
        <v>47.804000000000002</v>
      </c>
      <c r="N27" s="2">
        <f>VLOOKUP(C27,'Transport Time'!$F$3:$H$7,3,FALSE)</f>
        <v>1</v>
      </c>
      <c r="O27" s="2">
        <f>VLOOKUP(C27,'Transport Time'!$K$3:$M$12,3,FALSE)</f>
        <v>2</v>
      </c>
      <c r="P27" s="2">
        <f>VLOOKUP(C27,'Data for CO2 Calculation'!$F$3:$H$7,3,FALSE)</f>
        <v>25</v>
      </c>
      <c r="Q27" s="3">
        <f>I27*P27*'Data for CO2 Calculation'!$B$17</f>
        <v>191.5675</v>
      </c>
      <c r="R27" s="2">
        <f>VLOOKUP(C27,'Data for CO2 Calculation'!$K$3:$M$12,3,FALSE)</f>
        <v>1376</v>
      </c>
      <c r="S27" s="3">
        <f>I27*R27*'Data for CO2 Calculation'!$B$17</f>
        <v>10543.8752</v>
      </c>
    </row>
    <row r="28" spans="1:19" x14ac:dyDescent="0.2">
      <c r="A28" s="2" t="s">
        <v>571</v>
      </c>
      <c r="B28" s="13">
        <v>39482</v>
      </c>
      <c r="C28" s="2">
        <v>60001</v>
      </c>
      <c r="D28" s="2">
        <v>9</v>
      </c>
      <c r="E28" s="2">
        <v>11</v>
      </c>
      <c r="F28" s="2">
        <v>23</v>
      </c>
      <c r="G28" s="2">
        <v>11</v>
      </c>
      <c r="H28" s="2">
        <v>21</v>
      </c>
      <c r="I28" s="84">
        <f>(D28*'General Data'!$B$4)+(Valencia!E28*'General Data'!$C$4)+(Valencia!F28*'General Data'!$D$4)+(Valencia!G28*'General Data'!$E$4)+(Valencia!H28*'General Data'!$F$4)</f>
        <v>287.19999999999993</v>
      </c>
      <c r="J28" s="4">
        <f>VLOOKUP(I28,'Tarrif for Outgoing Transport'!$A$22:$G$32,Valencia!C28-59998,TRUE)</f>
        <v>0.25</v>
      </c>
      <c r="K28" s="82">
        <f t="shared" si="0"/>
        <v>71.799999999999983</v>
      </c>
      <c r="L28" s="4">
        <f>VLOOKUP(I28,'Tarrif for Outgoing Transport'!$A$40:$L$49,C28-59993,TRUE)</f>
        <v>0.34</v>
      </c>
      <c r="M28" s="4">
        <f t="shared" si="1"/>
        <v>97.647999999999982</v>
      </c>
      <c r="N28" s="2">
        <f>VLOOKUP(C28,'Transport Time'!$F$3:$H$7,3,FALSE)</f>
        <v>1</v>
      </c>
      <c r="O28" s="2">
        <f>VLOOKUP(C28,'Transport Time'!$K$3:$M$12,3,FALSE)</f>
        <v>2</v>
      </c>
      <c r="P28" s="2">
        <f>VLOOKUP(C28,'Data for CO2 Calculation'!$F$3:$H$7,3,FALSE)</f>
        <v>25</v>
      </c>
      <c r="Q28" s="3">
        <f>I28*P28*'Data for CO2 Calculation'!$B$17</f>
        <v>391.30999999999989</v>
      </c>
      <c r="R28" s="2">
        <f>VLOOKUP(C28,'Data for CO2 Calculation'!$K$3:$M$12,3,FALSE)</f>
        <v>1376</v>
      </c>
      <c r="S28" s="3">
        <f>I28*R28*'Data for CO2 Calculation'!$B$17</f>
        <v>21537.702399999995</v>
      </c>
    </row>
    <row r="29" spans="1:19" x14ac:dyDescent="0.2">
      <c r="A29" s="2" t="s">
        <v>572</v>
      </c>
      <c r="B29" s="13">
        <v>39473</v>
      </c>
      <c r="C29" s="2">
        <v>60004</v>
      </c>
      <c r="D29" s="2">
        <v>14</v>
      </c>
      <c r="E29" s="2">
        <v>8</v>
      </c>
      <c r="F29" s="2">
        <v>8</v>
      </c>
      <c r="G29" s="2">
        <v>11</v>
      </c>
      <c r="H29" s="2">
        <v>12</v>
      </c>
      <c r="I29" s="84">
        <f>(D29*'General Data'!$B$4)+(Valencia!E29*'General Data'!$C$4)+(Valencia!F29*'General Data'!$D$4)+(Valencia!G29*'General Data'!$E$4)+(Valencia!H29*'General Data'!$F$4)</f>
        <v>187.39999999999998</v>
      </c>
      <c r="J29" s="4">
        <f>VLOOKUP(I29,'Tarrif for Outgoing Transport'!$A$22:$G$32,Valencia!C29-59998,TRUE)</f>
        <v>0.252</v>
      </c>
      <c r="K29" s="82">
        <f t="shared" si="0"/>
        <v>47.224799999999995</v>
      </c>
      <c r="L29" s="4">
        <f>VLOOKUP(I29,'Tarrif for Outgoing Transport'!$A$40:$L$49,C29-59993,TRUE)</f>
        <v>0.3</v>
      </c>
      <c r="M29" s="4">
        <f t="shared" si="1"/>
        <v>56.219999999999992</v>
      </c>
      <c r="N29" s="2">
        <f>VLOOKUP(C29,'Transport Time'!$F$3:$H$7,3,FALSE)</f>
        <v>2</v>
      </c>
      <c r="O29" s="2">
        <f>VLOOKUP(C29,'Transport Time'!$K$3:$M$12,3,FALSE)</f>
        <v>2</v>
      </c>
      <c r="P29" s="2">
        <f>VLOOKUP(C29,'Data for CO2 Calculation'!$F$3:$H$7,3,FALSE)</f>
        <v>882</v>
      </c>
      <c r="Q29" s="3">
        <f>I29*P29*'Data for CO2 Calculation'!$B$17</f>
        <v>9008.1305999999986</v>
      </c>
      <c r="R29" s="2">
        <f>VLOOKUP(C29,'Data for CO2 Calculation'!$K$3:$M$12,3,FALSE)</f>
        <v>1735</v>
      </c>
      <c r="S29" s="3">
        <f>I29*R29*'Data for CO2 Calculation'!$B$17</f>
        <v>17720.075499999995</v>
      </c>
    </row>
    <row r="30" spans="1:19" x14ac:dyDescent="0.2">
      <c r="A30" s="2" t="s">
        <v>573</v>
      </c>
      <c r="B30" s="13">
        <v>39474</v>
      </c>
      <c r="C30" s="2">
        <v>60005</v>
      </c>
      <c r="D30" s="2">
        <v>9</v>
      </c>
      <c r="E30" s="2">
        <v>8</v>
      </c>
      <c r="F30" s="2">
        <v>8</v>
      </c>
      <c r="G30" s="2">
        <v>11</v>
      </c>
      <c r="H30" s="2">
        <v>4</v>
      </c>
      <c r="I30" s="84">
        <f>(D30*'General Data'!$B$4)+(Valencia!E30*'General Data'!$C$4)+(Valencia!F30*'General Data'!$D$4)+(Valencia!G30*'General Data'!$E$4)+(Valencia!H30*'General Data'!$F$4)</f>
        <v>139.1</v>
      </c>
      <c r="J30" s="4">
        <f>VLOOKUP(I30,'Tarrif for Outgoing Transport'!$A$22:$G$32,Valencia!C30-59998,TRUE)</f>
        <v>0.24399999999999999</v>
      </c>
      <c r="K30" s="82">
        <f t="shared" si="0"/>
        <v>33.940399999999997</v>
      </c>
      <c r="L30" s="4">
        <f>VLOOKUP(I30,'Tarrif for Outgoing Transport'!$A$40:$L$49,C30-59993,TRUE)</f>
        <v>0.38900000000000001</v>
      </c>
      <c r="M30" s="4">
        <f t="shared" si="1"/>
        <v>54.109899999999996</v>
      </c>
      <c r="N30" s="2">
        <f>VLOOKUP(C30,'Transport Time'!$F$3:$H$7,3,FALSE)</f>
        <v>2</v>
      </c>
      <c r="O30" s="2">
        <f>VLOOKUP(C30,'Transport Time'!$K$3:$M$12,3,FALSE)</f>
        <v>1</v>
      </c>
      <c r="P30" s="2">
        <f>VLOOKUP(C30,'Data for CO2 Calculation'!$F$3:$H$7,3,FALSE)</f>
        <v>779</v>
      </c>
      <c r="Q30" s="3">
        <f>I30*P30*'Data for CO2 Calculation'!$B$17</f>
        <v>5905.56005</v>
      </c>
      <c r="R30" s="2">
        <f>VLOOKUP(C30,'Data for CO2 Calculation'!$K$3:$M$12,3,FALSE)</f>
        <v>584</v>
      </c>
      <c r="S30" s="3">
        <f>I30*R30*'Data for CO2 Calculation'!$B$17</f>
        <v>4427.2747999999992</v>
      </c>
    </row>
    <row r="31" spans="1:19" x14ac:dyDescent="0.2">
      <c r="A31" s="2" t="s">
        <v>574</v>
      </c>
      <c r="B31" s="13">
        <v>39483</v>
      </c>
      <c r="C31" s="2">
        <v>60001</v>
      </c>
      <c r="D31" s="2">
        <v>9</v>
      </c>
      <c r="E31" s="2">
        <v>8</v>
      </c>
      <c r="F31" s="2">
        <v>12</v>
      </c>
      <c r="G31" s="2">
        <v>11</v>
      </c>
      <c r="H31" s="2">
        <v>9</v>
      </c>
      <c r="I31" s="84">
        <f>(D31*'General Data'!$B$4)+(Valencia!E31*'General Data'!$C$4)+(Valencia!F31*'General Data'!$D$4)+(Valencia!G31*'General Data'!$E$4)+(Valencia!H31*'General Data'!$F$4)</f>
        <v>177.29999999999998</v>
      </c>
      <c r="J31" s="4">
        <f>VLOOKUP(I31,'Tarrif for Outgoing Transport'!$A$22:$G$32,Valencia!C31-59998,TRUE)</f>
        <v>0.25</v>
      </c>
      <c r="K31" s="82">
        <f t="shared" si="0"/>
        <v>44.324999999999996</v>
      </c>
      <c r="L31" s="4">
        <f>VLOOKUP(I31,'Tarrif for Outgoing Transport'!$A$40:$L$49,C31-59993,TRUE)</f>
        <v>0.34</v>
      </c>
      <c r="M31" s="4">
        <f t="shared" si="1"/>
        <v>60.281999999999996</v>
      </c>
      <c r="N31" s="2">
        <f>VLOOKUP(C31,'Transport Time'!$F$3:$H$7,3,FALSE)</f>
        <v>1</v>
      </c>
      <c r="O31" s="2">
        <f>VLOOKUP(C31,'Transport Time'!$K$3:$M$12,3,FALSE)</f>
        <v>2</v>
      </c>
      <c r="P31" s="2">
        <f>VLOOKUP(C31,'Data for CO2 Calculation'!$F$3:$H$7,3,FALSE)</f>
        <v>25</v>
      </c>
      <c r="Q31" s="3">
        <f>I31*P31*'Data for CO2 Calculation'!$B$17</f>
        <v>241.57124999999999</v>
      </c>
      <c r="R31" s="2">
        <f>VLOOKUP(C31,'Data for CO2 Calculation'!$K$3:$M$12,3,FALSE)</f>
        <v>1376</v>
      </c>
      <c r="S31" s="3">
        <f>I31*R31*'Data for CO2 Calculation'!$B$17</f>
        <v>13296.0816</v>
      </c>
    </row>
    <row r="32" spans="1:19" x14ac:dyDescent="0.2">
      <c r="A32" s="2" t="s">
        <v>575</v>
      </c>
      <c r="B32" s="13">
        <v>39485</v>
      </c>
      <c r="C32" s="2">
        <v>60001</v>
      </c>
      <c r="D32" s="2">
        <v>9</v>
      </c>
      <c r="E32" s="2">
        <v>8</v>
      </c>
      <c r="F32" s="2">
        <v>12</v>
      </c>
      <c r="G32" s="2">
        <v>9</v>
      </c>
      <c r="H32" s="2">
        <v>6</v>
      </c>
      <c r="I32" s="84">
        <f>(D32*'General Data'!$B$4)+(Valencia!E32*'General Data'!$C$4)+(Valencia!F32*'General Data'!$D$4)+(Valencia!G32*'General Data'!$E$4)+(Valencia!H32*'General Data'!$F$4)</f>
        <v>157.1</v>
      </c>
      <c r="J32" s="4">
        <f>VLOOKUP(I32,'Tarrif for Outgoing Transport'!$A$22:$G$32,Valencia!C32-59998,TRUE)</f>
        <v>0.25</v>
      </c>
      <c r="K32" s="82">
        <f t="shared" si="0"/>
        <v>39.274999999999999</v>
      </c>
      <c r="L32" s="4">
        <f>VLOOKUP(I32,'Tarrif for Outgoing Transport'!$A$40:$L$49,C32-59993,TRUE)</f>
        <v>0.34</v>
      </c>
      <c r="M32" s="4">
        <f t="shared" si="1"/>
        <v>53.414000000000001</v>
      </c>
      <c r="N32" s="2">
        <f>VLOOKUP(C32,'Transport Time'!$F$3:$H$7,3,FALSE)</f>
        <v>1</v>
      </c>
      <c r="O32" s="2">
        <f>VLOOKUP(C32,'Transport Time'!$K$3:$M$12,3,FALSE)</f>
        <v>2</v>
      </c>
      <c r="P32" s="2">
        <f>VLOOKUP(C32,'Data for CO2 Calculation'!$F$3:$H$7,3,FALSE)</f>
        <v>25</v>
      </c>
      <c r="Q32" s="3">
        <f>I32*P32*'Data for CO2 Calculation'!$B$17</f>
        <v>214.04875000000001</v>
      </c>
      <c r="R32" s="2">
        <f>VLOOKUP(C32,'Data for CO2 Calculation'!$K$3:$M$12,3,FALSE)</f>
        <v>1376</v>
      </c>
      <c r="S32" s="3">
        <f>I32*R32*'Data for CO2 Calculation'!$B$17</f>
        <v>11781.243200000001</v>
      </c>
    </row>
    <row r="33" spans="1:19" x14ac:dyDescent="0.2">
      <c r="A33" s="2" t="s">
        <v>576</v>
      </c>
      <c r="B33" s="13">
        <v>39487</v>
      </c>
      <c r="C33" s="2">
        <v>60001</v>
      </c>
      <c r="D33" s="2">
        <v>9</v>
      </c>
      <c r="E33" s="2">
        <v>8</v>
      </c>
      <c r="F33" s="2">
        <v>12</v>
      </c>
      <c r="G33" s="2">
        <v>12</v>
      </c>
      <c r="H33" s="2">
        <v>9</v>
      </c>
      <c r="I33" s="84">
        <f>(D33*'General Data'!$B$4)+(Valencia!E33*'General Data'!$C$4)+(Valencia!F33*'General Data'!$D$4)+(Valencia!G33*'General Data'!$E$4)+(Valencia!H33*'General Data'!$F$4)</f>
        <v>180.5</v>
      </c>
      <c r="J33" s="4">
        <f>VLOOKUP(I33,'Tarrif for Outgoing Transport'!$A$22:$G$32,Valencia!C33-59998,TRUE)</f>
        <v>0.25</v>
      </c>
      <c r="K33" s="82">
        <f t="shared" si="0"/>
        <v>45.125</v>
      </c>
      <c r="L33" s="4">
        <f>VLOOKUP(I33,'Tarrif for Outgoing Transport'!$A$40:$L$49,C33-59993,TRUE)</f>
        <v>0.34</v>
      </c>
      <c r="M33" s="4">
        <f t="shared" si="1"/>
        <v>61.370000000000005</v>
      </c>
      <c r="N33" s="2">
        <f>VLOOKUP(C33,'Transport Time'!$F$3:$H$7,3,FALSE)</f>
        <v>1</v>
      </c>
      <c r="O33" s="2">
        <f>VLOOKUP(C33,'Transport Time'!$K$3:$M$12,3,FALSE)</f>
        <v>2</v>
      </c>
      <c r="P33" s="2">
        <f>VLOOKUP(C33,'Data for CO2 Calculation'!$F$3:$H$7,3,FALSE)</f>
        <v>25</v>
      </c>
      <c r="Q33" s="3">
        <f>I33*P33*'Data for CO2 Calculation'!$B$17</f>
        <v>245.93125000000001</v>
      </c>
      <c r="R33" s="2">
        <f>VLOOKUP(C33,'Data for CO2 Calculation'!$K$3:$M$12,3,FALSE)</f>
        <v>1376</v>
      </c>
      <c r="S33" s="3">
        <f>I33*R33*'Data for CO2 Calculation'!$B$17</f>
        <v>13536.056</v>
      </c>
    </row>
    <row r="34" spans="1:19" x14ac:dyDescent="0.2">
      <c r="A34" s="2" t="s">
        <v>577</v>
      </c>
      <c r="B34" s="13">
        <v>39493</v>
      </c>
      <c r="C34" s="2">
        <v>60001</v>
      </c>
      <c r="D34" s="2">
        <v>9</v>
      </c>
      <c r="E34" s="2">
        <v>8</v>
      </c>
      <c r="F34" s="2">
        <v>16</v>
      </c>
      <c r="G34" s="2">
        <v>12</v>
      </c>
      <c r="H34" s="2">
        <v>9</v>
      </c>
      <c r="I34" s="84">
        <f>(D34*'General Data'!$B$4)+(Valencia!E34*'General Data'!$C$4)+(Valencia!F34*'General Data'!$D$4)+(Valencia!G34*'General Data'!$E$4)+(Valencia!H34*'General Data'!$F$4)</f>
        <v>195.70000000000002</v>
      </c>
      <c r="J34" s="4">
        <f>VLOOKUP(I34,'Tarrif for Outgoing Transport'!$A$22:$G$32,Valencia!C34-59998,TRUE)</f>
        <v>0.25</v>
      </c>
      <c r="K34" s="82">
        <f t="shared" si="0"/>
        <v>48.925000000000004</v>
      </c>
      <c r="L34" s="4">
        <f>VLOOKUP(I34,'Tarrif for Outgoing Transport'!$A$40:$L$49,C34-59993,TRUE)</f>
        <v>0.34</v>
      </c>
      <c r="M34" s="4">
        <f t="shared" si="1"/>
        <v>66.538000000000011</v>
      </c>
      <c r="N34" s="2">
        <f>VLOOKUP(C34,'Transport Time'!$F$3:$H$7,3,FALSE)</f>
        <v>1</v>
      </c>
      <c r="O34" s="2">
        <f>VLOOKUP(C34,'Transport Time'!$K$3:$M$12,3,FALSE)</f>
        <v>2</v>
      </c>
      <c r="P34" s="2">
        <f>VLOOKUP(C34,'Data for CO2 Calculation'!$F$3:$H$7,3,FALSE)</f>
        <v>25</v>
      </c>
      <c r="Q34" s="3">
        <f>I34*P34*'Data for CO2 Calculation'!$B$17</f>
        <v>266.64125000000001</v>
      </c>
      <c r="R34" s="2">
        <f>VLOOKUP(C34,'Data for CO2 Calculation'!$K$3:$M$12,3,FALSE)</f>
        <v>1376</v>
      </c>
      <c r="S34" s="3">
        <f>I34*R34*'Data for CO2 Calculation'!$B$17</f>
        <v>14675.9344</v>
      </c>
    </row>
    <row r="35" spans="1:19" x14ac:dyDescent="0.2">
      <c r="A35" s="2" t="s">
        <v>578</v>
      </c>
      <c r="B35" s="13">
        <v>39484</v>
      </c>
      <c r="C35" s="2">
        <v>60002</v>
      </c>
      <c r="D35" s="2">
        <v>9</v>
      </c>
      <c r="E35" s="2">
        <v>8</v>
      </c>
      <c r="F35" s="2">
        <v>12</v>
      </c>
      <c r="G35" s="2">
        <v>11</v>
      </c>
      <c r="H35" s="2">
        <v>15</v>
      </c>
      <c r="I35" s="84">
        <f>(D35*'General Data'!$B$4)+(Valencia!E35*'General Data'!$C$4)+(Valencia!F35*'General Data'!$D$4)+(Valencia!G35*'General Data'!$E$4)+(Valencia!H35*'General Data'!$F$4)</f>
        <v>204.89999999999998</v>
      </c>
      <c r="J35" s="4">
        <f>VLOOKUP(I35,'Tarrif for Outgoing Transport'!$A$22:$G$32,Valencia!C35-59998,TRUE)</f>
        <v>0.254</v>
      </c>
      <c r="K35" s="82">
        <f t="shared" si="0"/>
        <v>52.044599999999996</v>
      </c>
      <c r="L35" s="4">
        <f>VLOOKUP(I35,'Tarrif for Outgoing Transport'!$A$40:$L$49,C35-59993,TRUE)</f>
        <v>0.307</v>
      </c>
      <c r="M35" s="4">
        <f t="shared" si="1"/>
        <v>62.904299999999992</v>
      </c>
      <c r="N35" s="2">
        <f>VLOOKUP(C35,'Transport Time'!$F$3:$H$7,3,FALSE)</f>
        <v>1</v>
      </c>
      <c r="O35" s="2">
        <f>VLOOKUP(C35,'Transport Time'!$K$3:$M$12,3,FALSE)</f>
        <v>2</v>
      </c>
      <c r="P35" s="2">
        <f>VLOOKUP(C35,'Data for CO2 Calculation'!$F$3:$H$7,3,FALSE)</f>
        <v>355</v>
      </c>
      <c r="Q35" s="3">
        <f>I35*P35*'Data for CO2 Calculation'!$B$17</f>
        <v>3964.3027499999994</v>
      </c>
      <c r="R35" s="2">
        <f>VLOOKUP(C35,'Data for CO2 Calculation'!$K$3:$M$12,3,FALSE)</f>
        <v>1275</v>
      </c>
      <c r="S35" s="3">
        <f>I35*R35*'Data for CO2 Calculation'!$B$17</f>
        <v>14237.988749999999</v>
      </c>
    </row>
    <row r="36" spans="1:19" x14ac:dyDescent="0.2">
      <c r="A36" s="2" t="s">
        <v>579</v>
      </c>
      <c r="B36" s="13">
        <v>39485</v>
      </c>
      <c r="C36" s="2">
        <v>60002</v>
      </c>
      <c r="D36" s="2">
        <v>9</v>
      </c>
      <c r="E36" s="2">
        <v>8</v>
      </c>
      <c r="F36" s="2">
        <v>11</v>
      </c>
      <c r="G36" s="2">
        <v>9</v>
      </c>
      <c r="H36" s="2">
        <v>15</v>
      </c>
      <c r="I36" s="84">
        <f>(D36*'General Data'!$B$4)+(Valencia!E36*'General Data'!$C$4)+(Valencia!F36*'General Data'!$D$4)+(Valencia!G36*'General Data'!$E$4)+(Valencia!H36*'General Data'!$F$4)</f>
        <v>194.7</v>
      </c>
      <c r="J36" s="4">
        <f>VLOOKUP(I36,'Tarrif for Outgoing Transport'!$A$22:$G$32,Valencia!C36-59998,TRUE)</f>
        <v>0.254</v>
      </c>
      <c r="K36" s="82">
        <f t="shared" si="0"/>
        <v>49.453800000000001</v>
      </c>
      <c r="L36" s="4">
        <f>VLOOKUP(I36,'Tarrif for Outgoing Transport'!$A$40:$L$49,C36-59993,TRUE)</f>
        <v>0.307</v>
      </c>
      <c r="M36" s="4">
        <f t="shared" si="1"/>
        <v>59.772899999999993</v>
      </c>
      <c r="N36" s="2">
        <f>VLOOKUP(C36,'Transport Time'!$F$3:$H$7,3,FALSE)</f>
        <v>1</v>
      </c>
      <c r="O36" s="2">
        <f>VLOOKUP(C36,'Transport Time'!$K$3:$M$12,3,FALSE)</f>
        <v>2</v>
      </c>
      <c r="P36" s="2">
        <f>VLOOKUP(C36,'Data for CO2 Calculation'!$F$3:$H$7,3,FALSE)</f>
        <v>355</v>
      </c>
      <c r="Q36" s="3">
        <f>I36*P36*'Data for CO2 Calculation'!$B$17</f>
        <v>3766.9582500000001</v>
      </c>
      <c r="R36" s="2">
        <f>VLOOKUP(C36,'Data for CO2 Calculation'!$K$3:$M$12,3,FALSE)</f>
        <v>1275</v>
      </c>
      <c r="S36" s="3">
        <f>I36*R36*'Data for CO2 Calculation'!$B$17</f>
        <v>13529.216249999999</v>
      </c>
    </row>
    <row r="37" spans="1:19" x14ac:dyDescent="0.2">
      <c r="A37" s="2" t="s">
        <v>580</v>
      </c>
      <c r="B37" s="13">
        <v>39481</v>
      </c>
      <c r="C37" s="2">
        <v>60005</v>
      </c>
      <c r="D37" s="2">
        <v>9</v>
      </c>
      <c r="E37" s="2">
        <v>8</v>
      </c>
      <c r="F37" s="2">
        <v>22</v>
      </c>
      <c r="G37" s="2">
        <v>15</v>
      </c>
      <c r="H37" s="2">
        <v>11</v>
      </c>
      <c r="I37" s="84">
        <f>(D37*'General Data'!$B$4)+(Valencia!E37*'General Data'!$C$4)+(Valencia!F37*'General Data'!$D$4)+(Valencia!G37*'General Data'!$E$4)+(Valencia!H37*'General Data'!$F$4)</f>
        <v>237.29999999999998</v>
      </c>
      <c r="J37" s="4">
        <f>VLOOKUP(I37,'Tarrif for Outgoing Transport'!$A$22:$G$32,Valencia!C37-59998,TRUE)</f>
        <v>0.24399999999999999</v>
      </c>
      <c r="K37" s="82">
        <f t="shared" si="0"/>
        <v>57.901199999999996</v>
      </c>
      <c r="L37" s="4">
        <f>VLOOKUP(I37,'Tarrif for Outgoing Transport'!$A$40:$L$49,C37-59993,TRUE)</f>
        <v>0.38900000000000001</v>
      </c>
      <c r="M37" s="4">
        <f t="shared" si="1"/>
        <v>92.309699999999992</v>
      </c>
      <c r="N37" s="2">
        <f>VLOOKUP(C37,'Transport Time'!$F$3:$H$7,3,FALSE)</f>
        <v>2</v>
      </c>
      <c r="O37" s="2">
        <f>VLOOKUP(C37,'Transport Time'!$K$3:$M$12,3,FALSE)</f>
        <v>1</v>
      </c>
      <c r="P37" s="2">
        <f>VLOOKUP(C37,'Data for CO2 Calculation'!$F$3:$H$7,3,FALSE)</f>
        <v>779</v>
      </c>
      <c r="Q37" s="3">
        <f>I37*P37*'Data for CO2 Calculation'!$B$17</f>
        <v>10074.690149999999</v>
      </c>
      <c r="R37" s="2">
        <f>VLOOKUP(C37,'Data for CO2 Calculation'!$K$3:$M$12,3,FALSE)</f>
        <v>584</v>
      </c>
      <c r="S37" s="3">
        <f>I37*R37*'Data for CO2 Calculation'!$B$17</f>
        <v>7552.7843999999986</v>
      </c>
    </row>
    <row r="38" spans="1:19" x14ac:dyDescent="0.2">
      <c r="A38" s="2" t="s">
        <v>581</v>
      </c>
      <c r="B38" s="13">
        <v>39493</v>
      </c>
      <c r="C38" s="2">
        <v>60001</v>
      </c>
      <c r="D38" s="2">
        <v>9</v>
      </c>
      <c r="E38" s="2">
        <v>8</v>
      </c>
      <c r="F38" s="2">
        <v>12</v>
      </c>
      <c r="G38" s="2">
        <v>13</v>
      </c>
      <c r="H38" s="2">
        <v>4</v>
      </c>
      <c r="I38" s="84">
        <f>(D38*'General Data'!$B$4)+(Valencia!E38*'General Data'!$C$4)+(Valencia!F38*'General Data'!$D$4)+(Valencia!G38*'General Data'!$E$4)+(Valencia!H38*'General Data'!$F$4)</f>
        <v>160.69999999999999</v>
      </c>
      <c r="J38" s="4">
        <f>VLOOKUP(I38,'Tarrif for Outgoing Transport'!$A$22:$G$32,Valencia!C38-59998,TRUE)</f>
        <v>0.25</v>
      </c>
      <c r="K38" s="82">
        <f t="shared" si="0"/>
        <v>40.174999999999997</v>
      </c>
      <c r="L38" s="4">
        <f>VLOOKUP(I38,'Tarrif for Outgoing Transport'!$A$40:$L$49,C38-59993,TRUE)</f>
        <v>0.34</v>
      </c>
      <c r="M38" s="4">
        <f t="shared" si="1"/>
        <v>54.637999999999998</v>
      </c>
      <c r="N38" s="2">
        <f>VLOOKUP(C38,'Transport Time'!$F$3:$H$7,3,FALSE)</f>
        <v>1</v>
      </c>
      <c r="O38" s="2">
        <f>VLOOKUP(C38,'Transport Time'!$K$3:$M$12,3,FALSE)</f>
        <v>2</v>
      </c>
      <c r="P38" s="2">
        <f>VLOOKUP(C38,'Data for CO2 Calculation'!$F$3:$H$7,3,FALSE)</f>
        <v>25</v>
      </c>
      <c r="Q38" s="3">
        <f>I38*P38*'Data for CO2 Calculation'!$B$17</f>
        <v>218.95374999999999</v>
      </c>
      <c r="R38" s="2">
        <f>VLOOKUP(C38,'Data for CO2 Calculation'!$K$3:$M$12,3,FALSE)</f>
        <v>1376</v>
      </c>
      <c r="S38" s="3">
        <f>I38*R38*'Data for CO2 Calculation'!$B$17</f>
        <v>12051.214399999999</v>
      </c>
    </row>
    <row r="39" spans="1:19" x14ac:dyDescent="0.2">
      <c r="A39" s="2" t="s">
        <v>582</v>
      </c>
      <c r="B39" s="13">
        <v>39502</v>
      </c>
      <c r="C39" s="2">
        <v>60001</v>
      </c>
      <c r="D39" s="2">
        <v>9</v>
      </c>
      <c r="E39" s="2">
        <v>8</v>
      </c>
      <c r="F39" s="2">
        <v>12</v>
      </c>
      <c r="G39" s="2">
        <v>11</v>
      </c>
      <c r="H39" s="2">
        <v>9</v>
      </c>
      <c r="I39" s="84">
        <f>(D39*'General Data'!$B$4)+(Valencia!E39*'General Data'!$C$4)+(Valencia!F39*'General Data'!$D$4)+(Valencia!G39*'General Data'!$E$4)+(Valencia!H39*'General Data'!$F$4)</f>
        <v>177.29999999999998</v>
      </c>
      <c r="J39" s="4">
        <f>VLOOKUP(I39,'Tarrif for Outgoing Transport'!$A$22:$G$32,Valencia!C39-59998,TRUE)</f>
        <v>0.25</v>
      </c>
      <c r="K39" s="82">
        <f t="shared" si="0"/>
        <v>44.324999999999996</v>
      </c>
      <c r="L39" s="4">
        <f>VLOOKUP(I39,'Tarrif for Outgoing Transport'!$A$40:$L$49,C39-59993,TRUE)</f>
        <v>0.34</v>
      </c>
      <c r="M39" s="4">
        <f t="shared" si="1"/>
        <v>60.281999999999996</v>
      </c>
      <c r="N39" s="2">
        <f>VLOOKUP(C39,'Transport Time'!$F$3:$H$7,3,FALSE)</f>
        <v>1</v>
      </c>
      <c r="O39" s="2">
        <f>VLOOKUP(C39,'Transport Time'!$K$3:$M$12,3,FALSE)</f>
        <v>2</v>
      </c>
      <c r="P39" s="2">
        <f>VLOOKUP(C39,'Data for CO2 Calculation'!$F$3:$H$7,3,FALSE)</f>
        <v>25</v>
      </c>
      <c r="Q39" s="3">
        <f>I39*P39*'Data for CO2 Calculation'!$B$17</f>
        <v>241.57124999999999</v>
      </c>
      <c r="R39" s="2">
        <f>VLOOKUP(C39,'Data for CO2 Calculation'!$K$3:$M$12,3,FALSE)</f>
        <v>1376</v>
      </c>
      <c r="S39" s="3">
        <f>I39*R39*'Data for CO2 Calculation'!$B$17</f>
        <v>13296.0816</v>
      </c>
    </row>
    <row r="40" spans="1:19" x14ac:dyDescent="0.2">
      <c r="A40" s="2" t="s">
        <v>583</v>
      </c>
      <c r="B40" s="13">
        <v>39504</v>
      </c>
      <c r="C40" s="2">
        <v>60001</v>
      </c>
      <c r="D40" s="2">
        <v>9</v>
      </c>
      <c r="E40" s="2">
        <v>8</v>
      </c>
      <c r="F40" s="2">
        <v>12</v>
      </c>
      <c r="G40" s="2">
        <v>11</v>
      </c>
      <c r="H40" s="2">
        <v>9</v>
      </c>
      <c r="I40" s="84">
        <f>(D40*'General Data'!$B$4)+(Valencia!E40*'General Data'!$C$4)+(Valencia!F40*'General Data'!$D$4)+(Valencia!G40*'General Data'!$E$4)+(Valencia!H40*'General Data'!$F$4)</f>
        <v>177.29999999999998</v>
      </c>
      <c r="J40" s="4">
        <f>VLOOKUP(I40,'Tarrif for Outgoing Transport'!$A$22:$G$32,Valencia!C40-59998,TRUE)</f>
        <v>0.25</v>
      </c>
      <c r="K40" s="82">
        <f t="shared" si="0"/>
        <v>44.324999999999996</v>
      </c>
      <c r="L40" s="4">
        <f>VLOOKUP(I40,'Tarrif for Outgoing Transport'!$A$40:$L$49,C40-59993,TRUE)</f>
        <v>0.34</v>
      </c>
      <c r="M40" s="4">
        <f t="shared" si="1"/>
        <v>60.281999999999996</v>
      </c>
      <c r="N40" s="2">
        <f>VLOOKUP(C40,'Transport Time'!$F$3:$H$7,3,FALSE)</f>
        <v>1</v>
      </c>
      <c r="O40" s="2">
        <f>VLOOKUP(C40,'Transport Time'!$K$3:$M$12,3,FALSE)</f>
        <v>2</v>
      </c>
      <c r="P40" s="2">
        <f>VLOOKUP(C40,'Data for CO2 Calculation'!$F$3:$H$7,3,FALSE)</f>
        <v>25</v>
      </c>
      <c r="Q40" s="3">
        <f>I40*P40*'Data for CO2 Calculation'!$B$17</f>
        <v>241.57124999999999</v>
      </c>
      <c r="R40" s="2">
        <f>VLOOKUP(C40,'Data for CO2 Calculation'!$K$3:$M$12,3,FALSE)</f>
        <v>1376</v>
      </c>
      <c r="S40" s="3">
        <f>I40*R40*'Data for CO2 Calculation'!$B$17</f>
        <v>13296.0816</v>
      </c>
    </row>
    <row r="41" spans="1:19" x14ac:dyDescent="0.2">
      <c r="A41" s="2" t="s">
        <v>584</v>
      </c>
      <c r="B41" s="13">
        <v>39505</v>
      </c>
      <c r="C41" s="2">
        <v>60001</v>
      </c>
      <c r="D41" s="2">
        <v>15</v>
      </c>
      <c r="E41" s="2">
        <v>8</v>
      </c>
      <c r="F41" s="2">
        <v>12</v>
      </c>
      <c r="G41" s="2">
        <v>11</v>
      </c>
      <c r="H41" s="2">
        <v>9</v>
      </c>
      <c r="I41" s="84">
        <f>(D41*'General Data'!$B$4)+(Valencia!E41*'General Data'!$C$4)+(Valencia!F41*'General Data'!$D$4)+(Valencia!G41*'General Data'!$E$4)+(Valencia!H41*'General Data'!$F$4)</f>
        <v>191.1</v>
      </c>
      <c r="J41" s="4">
        <f>VLOOKUP(I41,'Tarrif for Outgoing Transport'!$A$22:$G$32,Valencia!C41-59998,TRUE)</f>
        <v>0.25</v>
      </c>
      <c r="K41" s="82">
        <f t="shared" si="0"/>
        <v>47.774999999999999</v>
      </c>
      <c r="L41" s="4">
        <f>VLOOKUP(I41,'Tarrif for Outgoing Transport'!$A$40:$L$49,C41-59993,TRUE)</f>
        <v>0.34</v>
      </c>
      <c r="M41" s="4">
        <f t="shared" si="1"/>
        <v>64.974000000000004</v>
      </c>
      <c r="N41" s="2">
        <f>VLOOKUP(C41,'Transport Time'!$F$3:$H$7,3,FALSE)</f>
        <v>1</v>
      </c>
      <c r="O41" s="2">
        <f>VLOOKUP(C41,'Transport Time'!$K$3:$M$12,3,FALSE)</f>
        <v>2</v>
      </c>
      <c r="P41" s="2">
        <f>VLOOKUP(C41,'Data for CO2 Calculation'!$F$3:$H$7,3,FALSE)</f>
        <v>25</v>
      </c>
      <c r="Q41" s="3">
        <f>I41*P41*'Data for CO2 Calculation'!$B$17</f>
        <v>260.37374999999997</v>
      </c>
      <c r="R41" s="2">
        <f>VLOOKUP(C41,'Data for CO2 Calculation'!$K$3:$M$12,3,FALSE)</f>
        <v>1376</v>
      </c>
      <c r="S41" s="3">
        <f>I41*R41*'Data for CO2 Calculation'!$B$17</f>
        <v>14330.971199999998</v>
      </c>
    </row>
    <row r="42" spans="1:19" x14ac:dyDescent="0.2">
      <c r="A42" s="2" t="s">
        <v>585</v>
      </c>
      <c r="B42" s="13">
        <v>39507</v>
      </c>
      <c r="C42" s="2">
        <v>60001</v>
      </c>
      <c r="D42" s="2">
        <v>19</v>
      </c>
      <c r="E42" s="2">
        <v>8</v>
      </c>
      <c r="F42" s="2">
        <v>12</v>
      </c>
      <c r="G42" s="2">
        <v>11</v>
      </c>
      <c r="H42" s="2">
        <v>15</v>
      </c>
      <c r="I42" s="84">
        <f>(D42*'General Data'!$B$4)+(Valencia!E42*'General Data'!$C$4)+(Valencia!F42*'General Data'!$D$4)+(Valencia!G42*'General Data'!$E$4)+(Valencia!H42*'General Data'!$F$4)</f>
        <v>227.89999999999998</v>
      </c>
      <c r="J42" s="4">
        <f>VLOOKUP(I42,'Tarrif for Outgoing Transport'!$A$22:$G$32,Valencia!C42-59998,TRUE)</f>
        <v>0.25</v>
      </c>
      <c r="K42" s="82">
        <f t="shared" si="0"/>
        <v>56.974999999999994</v>
      </c>
      <c r="L42" s="4">
        <f>VLOOKUP(I42,'Tarrif for Outgoing Transport'!$A$40:$L$49,C42-59993,TRUE)</f>
        <v>0.34</v>
      </c>
      <c r="M42" s="4">
        <f t="shared" si="1"/>
        <v>77.486000000000004</v>
      </c>
      <c r="N42" s="2">
        <f>VLOOKUP(C42,'Transport Time'!$F$3:$H$7,3,FALSE)</f>
        <v>1</v>
      </c>
      <c r="O42" s="2">
        <f>VLOOKUP(C42,'Transport Time'!$K$3:$M$12,3,FALSE)</f>
        <v>2</v>
      </c>
      <c r="P42" s="2">
        <f>VLOOKUP(C42,'Data for CO2 Calculation'!$F$3:$H$7,3,FALSE)</f>
        <v>25</v>
      </c>
      <c r="Q42" s="3">
        <f>I42*P42*'Data for CO2 Calculation'!$B$17</f>
        <v>310.51374999999996</v>
      </c>
      <c r="R42" s="2">
        <f>VLOOKUP(C42,'Data for CO2 Calculation'!$K$3:$M$12,3,FALSE)</f>
        <v>1376</v>
      </c>
      <c r="S42" s="3">
        <f>I42*R42*'Data for CO2 Calculation'!$B$17</f>
        <v>17090.676799999997</v>
      </c>
    </row>
    <row r="43" spans="1:19" x14ac:dyDescent="0.2">
      <c r="A43" s="2" t="s">
        <v>586</v>
      </c>
      <c r="B43" s="13">
        <v>39508</v>
      </c>
      <c r="C43" s="2">
        <v>60001</v>
      </c>
      <c r="D43" s="2">
        <v>9</v>
      </c>
      <c r="E43" s="2">
        <v>8</v>
      </c>
      <c r="F43" s="2">
        <v>14</v>
      </c>
      <c r="G43" s="2">
        <v>0</v>
      </c>
      <c r="H43" s="2">
        <v>0</v>
      </c>
      <c r="I43" s="84">
        <f>(D43*'General Data'!$B$4)+(Valencia!E43*'General Data'!$C$4)+(Valencia!F43*'General Data'!$D$4)+(Valencia!G43*'General Data'!$E$4)+(Valencia!H43*'General Data'!$F$4)</f>
        <v>108.29999999999998</v>
      </c>
      <c r="J43" s="4">
        <f>VLOOKUP(I43,'Tarrif for Outgoing Transport'!$A$22:$G$32,Valencia!C43-59998,TRUE)</f>
        <v>0.25</v>
      </c>
      <c r="K43" s="82">
        <f t="shared" si="0"/>
        <v>27.074999999999996</v>
      </c>
      <c r="L43" s="4">
        <f>VLOOKUP(I43,'Tarrif for Outgoing Transport'!$A$40:$L$49,C43-59993,TRUE)</f>
        <v>0.34</v>
      </c>
      <c r="M43" s="4">
        <f t="shared" si="1"/>
        <v>36.821999999999996</v>
      </c>
      <c r="N43" s="2">
        <f>VLOOKUP(C43,'Transport Time'!$F$3:$H$7,3,FALSE)</f>
        <v>1</v>
      </c>
      <c r="O43" s="2">
        <f>VLOOKUP(C43,'Transport Time'!$K$3:$M$12,3,FALSE)</f>
        <v>2</v>
      </c>
      <c r="P43" s="2">
        <f>VLOOKUP(C43,'Data for CO2 Calculation'!$F$3:$H$7,3,FALSE)</f>
        <v>25</v>
      </c>
      <c r="Q43" s="3">
        <f>I43*P43*'Data for CO2 Calculation'!$B$17</f>
        <v>147.55874999999997</v>
      </c>
      <c r="R43" s="2">
        <f>VLOOKUP(C43,'Data for CO2 Calculation'!$K$3:$M$12,3,FALSE)</f>
        <v>1376</v>
      </c>
      <c r="S43" s="3">
        <f>I43*R43*'Data for CO2 Calculation'!$B$17</f>
        <v>8121.6335999999992</v>
      </c>
    </row>
    <row r="44" spans="1:19" x14ac:dyDescent="0.2">
      <c r="A44" s="2" t="s">
        <v>587</v>
      </c>
      <c r="B44" s="13">
        <v>39486</v>
      </c>
      <c r="C44" s="2">
        <v>60005</v>
      </c>
      <c r="D44" s="2">
        <v>9</v>
      </c>
      <c r="E44" s="2">
        <v>8</v>
      </c>
      <c r="F44" s="2">
        <v>11</v>
      </c>
      <c r="G44" s="2">
        <v>12</v>
      </c>
      <c r="H44" s="2">
        <v>11</v>
      </c>
      <c r="I44" s="84">
        <f>(D44*'General Data'!$B$4)+(Valencia!E44*'General Data'!$C$4)+(Valencia!F44*'General Data'!$D$4)+(Valencia!G44*'General Data'!$E$4)+(Valencia!H44*'General Data'!$F$4)</f>
        <v>185.9</v>
      </c>
      <c r="J44" s="4">
        <f>VLOOKUP(I44,'Tarrif for Outgoing Transport'!$A$22:$G$32,Valencia!C44-59998,TRUE)</f>
        <v>0.24399999999999999</v>
      </c>
      <c r="K44" s="82">
        <f t="shared" si="0"/>
        <v>45.3596</v>
      </c>
      <c r="L44" s="4">
        <f>VLOOKUP(I44,'Tarrif for Outgoing Transport'!$A$40:$L$49,C44-59993,TRUE)</f>
        <v>0.38900000000000001</v>
      </c>
      <c r="M44" s="4">
        <f t="shared" si="1"/>
        <v>72.315100000000001</v>
      </c>
      <c r="N44" s="2">
        <f>VLOOKUP(C44,'Transport Time'!$F$3:$H$7,3,FALSE)</f>
        <v>2</v>
      </c>
      <c r="O44" s="2">
        <f>VLOOKUP(C44,'Transport Time'!$K$3:$M$12,3,FALSE)</f>
        <v>1</v>
      </c>
      <c r="P44" s="2">
        <f>VLOOKUP(C44,'Data for CO2 Calculation'!$F$3:$H$7,3,FALSE)</f>
        <v>779</v>
      </c>
      <c r="Q44" s="3">
        <f>I44*P44*'Data for CO2 Calculation'!$B$17</f>
        <v>7892.4774500000003</v>
      </c>
      <c r="R44" s="2">
        <f>VLOOKUP(C44,'Data for CO2 Calculation'!$K$3:$M$12,3,FALSE)</f>
        <v>584</v>
      </c>
      <c r="S44" s="3">
        <f>I44*R44*'Data for CO2 Calculation'!$B$17</f>
        <v>5916.8252000000002</v>
      </c>
    </row>
    <row r="45" spans="1:19" x14ac:dyDescent="0.2">
      <c r="A45" s="2" t="s">
        <v>588</v>
      </c>
      <c r="B45" s="13">
        <v>39489</v>
      </c>
      <c r="C45" s="2">
        <v>60002</v>
      </c>
      <c r="D45" s="2">
        <v>9</v>
      </c>
      <c r="E45" s="2">
        <v>8</v>
      </c>
      <c r="F45" s="2">
        <v>12</v>
      </c>
      <c r="G45" s="2">
        <v>12</v>
      </c>
      <c r="H45" s="2">
        <v>21</v>
      </c>
      <c r="I45" s="84">
        <f>(D45*'General Data'!$B$4)+(Valencia!E45*'General Data'!$C$4)+(Valencia!F45*'General Data'!$D$4)+(Valencia!G45*'General Data'!$E$4)+(Valencia!H45*'General Data'!$F$4)</f>
        <v>235.7</v>
      </c>
      <c r="J45" s="4">
        <f>VLOOKUP(I45,'Tarrif for Outgoing Transport'!$A$22:$G$32,Valencia!C45-59998,TRUE)</f>
        <v>0.254</v>
      </c>
      <c r="K45" s="82">
        <f t="shared" si="0"/>
        <v>59.867799999999995</v>
      </c>
      <c r="L45" s="4">
        <f>VLOOKUP(I45,'Tarrif for Outgoing Transport'!$A$40:$L$49,C45-59993,TRUE)</f>
        <v>0.307</v>
      </c>
      <c r="M45" s="4">
        <f t="shared" si="1"/>
        <v>72.359899999999996</v>
      </c>
      <c r="N45" s="2">
        <f>VLOOKUP(C45,'Transport Time'!$F$3:$H$7,3,FALSE)</f>
        <v>1</v>
      </c>
      <c r="O45" s="2">
        <f>VLOOKUP(C45,'Transport Time'!$K$3:$M$12,3,FALSE)</f>
        <v>2</v>
      </c>
      <c r="P45" s="2">
        <f>VLOOKUP(C45,'Data for CO2 Calculation'!$F$3:$H$7,3,FALSE)</f>
        <v>355</v>
      </c>
      <c r="Q45" s="3">
        <f>I45*P45*'Data for CO2 Calculation'!$B$17</f>
        <v>4560.2057500000001</v>
      </c>
      <c r="R45" s="2">
        <f>VLOOKUP(C45,'Data for CO2 Calculation'!$K$3:$M$12,3,FALSE)</f>
        <v>1275</v>
      </c>
      <c r="S45" s="3">
        <f>I45*R45*'Data for CO2 Calculation'!$B$17</f>
        <v>16378.203750000001</v>
      </c>
    </row>
    <row r="46" spans="1:19" x14ac:dyDescent="0.2">
      <c r="A46" s="2" t="s">
        <v>589</v>
      </c>
      <c r="B46" s="13">
        <v>39509</v>
      </c>
      <c r="C46" s="2">
        <v>60001</v>
      </c>
      <c r="D46" s="2">
        <v>9</v>
      </c>
      <c r="E46" s="2">
        <v>8</v>
      </c>
      <c r="F46" s="2">
        <v>12</v>
      </c>
      <c r="G46" s="2">
        <v>11</v>
      </c>
      <c r="H46" s="2">
        <v>15</v>
      </c>
      <c r="I46" s="84">
        <f>(D46*'General Data'!$B$4)+(Valencia!E46*'General Data'!$C$4)+(Valencia!F46*'General Data'!$D$4)+(Valencia!G46*'General Data'!$E$4)+(Valencia!H46*'General Data'!$F$4)</f>
        <v>204.89999999999998</v>
      </c>
      <c r="J46" s="4">
        <f>VLOOKUP(I46,'Tarrif for Outgoing Transport'!$A$22:$G$32,Valencia!C46-59998,TRUE)</f>
        <v>0.25</v>
      </c>
      <c r="K46" s="82">
        <f t="shared" si="0"/>
        <v>51.224999999999994</v>
      </c>
      <c r="L46" s="4">
        <f>VLOOKUP(I46,'Tarrif for Outgoing Transport'!$A$40:$L$49,C46-59993,TRUE)</f>
        <v>0.34</v>
      </c>
      <c r="M46" s="4">
        <f t="shared" si="1"/>
        <v>69.665999999999997</v>
      </c>
      <c r="N46" s="2">
        <f>VLOOKUP(C46,'Transport Time'!$F$3:$H$7,3,FALSE)</f>
        <v>1</v>
      </c>
      <c r="O46" s="2">
        <f>VLOOKUP(C46,'Transport Time'!$K$3:$M$12,3,FALSE)</f>
        <v>2</v>
      </c>
      <c r="P46" s="2">
        <f>VLOOKUP(C46,'Data for CO2 Calculation'!$F$3:$H$7,3,FALSE)</f>
        <v>25</v>
      </c>
      <c r="Q46" s="3">
        <f>I46*P46*'Data for CO2 Calculation'!$B$17</f>
        <v>279.17624999999992</v>
      </c>
      <c r="R46" s="2">
        <f>VLOOKUP(C46,'Data for CO2 Calculation'!$K$3:$M$12,3,FALSE)</f>
        <v>1376</v>
      </c>
      <c r="S46" s="3">
        <f>I46*R46*'Data for CO2 Calculation'!$B$17</f>
        <v>15365.860799999999</v>
      </c>
    </row>
    <row r="47" spans="1:19" x14ac:dyDescent="0.2">
      <c r="A47" s="2" t="s">
        <v>590</v>
      </c>
      <c r="B47" s="13">
        <v>39510</v>
      </c>
      <c r="C47" s="2">
        <v>60001</v>
      </c>
      <c r="D47" s="2">
        <v>4</v>
      </c>
      <c r="E47" s="2">
        <v>11</v>
      </c>
      <c r="F47" s="2">
        <v>12</v>
      </c>
      <c r="G47" s="2">
        <v>5</v>
      </c>
      <c r="H47" s="2">
        <v>12</v>
      </c>
      <c r="I47" s="84">
        <f>(D47*'General Data'!$B$4)+(Valencia!E47*'General Data'!$C$4)+(Valencia!F47*'General Data'!$D$4)+(Valencia!G47*'General Data'!$E$4)+(Valencia!H47*'General Data'!$F$4)</f>
        <v>173.29999999999998</v>
      </c>
      <c r="J47" s="4">
        <f>VLOOKUP(I47,'Tarrif for Outgoing Transport'!$A$22:$G$32,Valencia!C47-59998,TRUE)</f>
        <v>0.25</v>
      </c>
      <c r="K47" s="82">
        <f t="shared" si="0"/>
        <v>43.324999999999996</v>
      </c>
      <c r="L47" s="4">
        <f>VLOOKUP(I47,'Tarrif for Outgoing Transport'!$A$40:$L$49,C47-59993,TRUE)</f>
        <v>0.34</v>
      </c>
      <c r="M47" s="4">
        <f t="shared" si="1"/>
        <v>58.921999999999997</v>
      </c>
      <c r="N47" s="2">
        <f>VLOOKUP(C47,'Transport Time'!$F$3:$H$7,3,FALSE)</f>
        <v>1</v>
      </c>
      <c r="O47" s="2">
        <f>VLOOKUP(C47,'Transport Time'!$K$3:$M$12,3,FALSE)</f>
        <v>2</v>
      </c>
      <c r="P47" s="2">
        <f>VLOOKUP(C47,'Data for CO2 Calculation'!$F$3:$H$7,3,FALSE)</f>
        <v>25</v>
      </c>
      <c r="Q47" s="3">
        <f>I47*P47*'Data for CO2 Calculation'!$B$17</f>
        <v>236.12125</v>
      </c>
      <c r="R47" s="2">
        <f>VLOOKUP(C47,'Data for CO2 Calculation'!$K$3:$M$12,3,FALSE)</f>
        <v>1376</v>
      </c>
      <c r="S47" s="3">
        <f>I47*R47*'Data for CO2 Calculation'!$B$17</f>
        <v>12996.113599999999</v>
      </c>
    </row>
    <row r="48" spans="1:19" x14ac:dyDescent="0.2">
      <c r="A48" s="2" t="s">
        <v>591</v>
      </c>
      <c r="B48" s="13">
        <v>39511</v>
      </c>
      <c r="C48" s="2">
        <v>60001</v>
      </c>
      <c r="D48" s="2">
        <v>9</v>
      </c>
      <c r="E48" s="2">
        <v>8</v>
      </c>
      <c r="F48" s="2">
        <v>12</v>
      </c>
      <c r="G48" s="2">
        <v>5</v>
      </c>
      <c r="H48" s="2">
        <v>8</v>
      </c>
      <c r="I48" s="84">
        <f>(D48*'General Data'!$B$4)+(Valencia!E48*'General Data'!$C$4)+(Valencia!F48*'General Data'!$D$4)+(Valencia!G48*'General Data'!$E$4)+(Valencia!H48*'General Data'!$F$4)</f>
        <v>153.5</v>
      </c>
      <c r="J48" s="4">
        <f>VLOOKUP(I48,'Tarrif for Outgoing Transport'!$A$22:$G$32,Valencia!C48-59998,TRUE)</f>
        <v>0.25</v>
      </c>
      <c r="K48" s="82">
        <f t="shared" si="0"/>
        <v>38.375</v>
      </c>
      <c r="L48" s="4">
        <f>VLOOKUP(I48,'Tarrif for Outgoing Transport'!$A$40:$L$49,C48-59993,TRUE)</f>
        <v>0.34</v>
      </c>
      <c r="M48" s="4">
        <f t="shared" si="1"/>
        <v>52.190000000000005</v>
      </c>
      <c r="N48" s="2">
        <f>VLOOKUP(C48,'Transport Time'!$F$3:$H$7,3,FALSE)</f>
        <v>1</v>
      </c>
      <c r="O48" s="2">
        <f>VLOOKUP(C48,'Transport Time'!$K$3:$M$12,3,FALSE)</f>
        <v>2</v>
      </c>
      <c r="P48" s="2">
        <f>VLOOKUP(C48,'Data for CO2 Calculation'!$F$3:$H$7,3,FALSE)</f>
        <v>25</v>
      </c>
      <c r="Q48" s="3">
        <f>I48*P48*'Data for CO2 Calculation'!$B$17</f>
        <v>209.14375000000001</v>
      </c>
      <c r="R48" s="2">
        <f>VLOOKUP(C48,'Data for CO2 Calculation'!$K$3:$M$12,3,FALSE)</f>
        <v>1376</v>
      </c>
      <c r="S48" s="3">
        <f>I48*R48*'Data for CO2 Calculation'!$B$17</f>
        <v>11511.272000000001</v>
      </c>
    </row>
    <row r="49" spans="1:19" x14ac:dyDescent="0.2">
      <c r="A49" s="2" t="s">
        <v>576</v>
      </c>
      <c r="B49" s="13">
        <v>39511</v>
      </c>
      <c r="C49" s="2">
        <v>60001</v>
      </c>
      <c r="D49" s="2">
        <v>9</v>
      </c>
      <c r="E49" s="2">
        <v>15</v>
      </c>
      <c r="F49" s="2">
        <v>9</v>
      </c>
      <c r="G49" s="2">
        <v>11</v>
      </c>
      <c r="H49" s="2">
        <v>8</v>
      </c>
      <c r="I49" s="84">
        <f>(D49*'General Data'!$B$4)+(Valencia!E49*'General Data'!$C$4)+(Valencia!F49*'General Data'!$D$4)+(Valencia!G49*'General Data'!$E$4)+(Valencia!H49*'General Data'!$F$4)</f>
        <v>191.40000000000003</v>
      </c>
      <c r="J49" s="4">
        <f>VLOOKUP(I49,'Tarrif for Outgoing Transport'!$A$22:$G$32,Valencia!C49-59998,TRUE)</f>
        <v>0.25</v>
      </c>
      <c r="K49" s="82">
        <f t="shared" si="0"/>
        <v>47.850000000000009</v>
      </c>
      <c r="L49" s="4">
        <f>VLOOKUP(I49,'Tarrif for Outgoing Transport'!$A$40:$L$49,C49-59993,TRUE)</f>
        <v>0.34</v>
      </c>
      <c r="M49" s="4">
        <f t="shared" si="1"/>
        <v>65.076000000000022</v>
      </c>
      <c r="N49" s="2">
        <f>VLOOKUP(C49,'Transport Time'!$F$3:$H$7,3,FALSE)</f>
        <v>1</v>
      </c>
      <c r="O49" s="2">
        <f>VLOOKUP(C49,'Transport Time'!$K$3:$M$12,3,FALSE)</f>
        <v>2</v>
      </c>
      <c r="P49" s="2">
        <f>VLOOKUP(C49,'Data for CO2 Calculation'!$F$3:$H$7,3,FALSE)</f>
        <v>25</v>
      </c>
      <c r="Q49" s="3">
        <f>I49*P49*'Data for CO2 Calculation'!$B$17</f>
        <v>260.78250000000003</v>
      </c>
      <c r="R49" s="2">
        <f>VLOOKUP(C49,'Data for CO2 Calculation'!$K$3:$M$12,3,FALSE)</f>
        <v>1376</v>
      </c>
      <c r="S49" s="3">
        <f>I49*R49*'Data for CO2 Calculation'!$B$17</f>
        <v>14353.468800000001</v>
      </c>
    </row>
    <row r="50" spans="1:19" x14ac:dyDescent="0.2">
      <c r="A50" s="2" t="s">
        <v>592</v>
      </c>
      <c r="B50" s="13">
        <v>39493</v>
      </c>
      <c r="C50" s="2">
        <v>60005</v>
      </c>
      <c r="D50" s="2">
        <v>8</v>
      </c>
      <c r="E50" s="2">
        <v>8</v>
      </c>
      <c r="F50" s="2">
        <v>15</v>
      </c>
      <c r="G50" s="2">
        <v>12</v>
      </c>
      <c r="H50" s="2">
        <v>9</v>
      </c>
      <c r="I50" s="84">
        <f>(D50*'General Data'!$B$4)+(Valencia!E50*'General Data'!$C$4)+(Valencia!F50*'General Data'!$D$4)+(Valencia!G50*'General Data'!$E$4)+(Valencia!H50*'General Data'!$F$4)</f>
        <v>189.6</v>
      </c>
      <c r="J50" s="4">
        <f>VLOOKUP(I50,'Tarrif for Outgoing Transport'!$A$22:$G$32,Valencia!C50-59998,TRUE)</f>
        <v>0.24399999999999999</v>
      </c>
      <c r="K50" s="82">
        <f t="shared" si="0"/>
        <v>46.2624</v>
      </c>
      <c r="L50" s="4">
        <f>VLOOKUP(I50,'Tarrif for Outgoing Transport'!$A$40:$L$49,C50-59993,TRUE)</f>
        <v>0.38900000000000001</v>
      </c>
      <c r="M50" s="4">
        <f t="shared" si="1"/>
        <v>73.754400000000004</v>
      </c>
      <c r="N50" s="2">
        <f>VLOOKUP(C50,'Transport Time'!$F$3:$H$7,3,FALSE)</f>
        <v>2</v>
      </c>
      <c r="O50" s="2">
        <f>VLOOKUP(C50,'Transport Time'!$K$3:$M$12,3,FALSE)</f>
        <v>1</v>
      </c>
      <c r="P50" s="2">
        <f>VLOOKUP(C50,'Data for CO2 Calculation'!$F$3:$H$7,3,FALSE)</f>
        <v>779</v>
      </c>
      <c r="Q50" s="3">
        <f>I50*P50*'Data for CO2 Calculation'!$B$17</f>
        <v>8049.5627999999997</v>
      </c>
      <c r="R50" s="2">
        <f>VLOOKUP(C50,'Data for CO2 Calculation'!$K$3:$M$12,3,FALSE)</f>
        <v>584</v>
      </c>
      <c r="S50" s="3">
        <f>I50*R50*'Data for CO2 Calculation'!$B$17</f>
        <v>6034.5887999999995</v>
      </c>
    </row>
    <row r="51" spans="1:19" x14ac:dyDescent="0.2">
      <c r="A51" s="2" t="s">
        <v>593</v>
      </c>
      <c r="B51" s="13">
        <v>39513</v>
      </c>
      <c r="C51" s="2">
        <v>60001</v>
      </c>
      <c r="D51" s="2">
        <v>9</v>
      </c>
      <c r="E51" s="2">
        <v>8</v>
      </c>
      <c r="F51" s="2">
        <v>9</v>
      </c>
      <c r="G51" s="2">
        <v>7</v>
      </c>
      <c r="H51" s="2">
        <v>12</v>
      </c>
      <c r="I51" s="84">
        <f>(D51*'General Data'!$B$4)+(Valencia!E51*'General Data'!$C$4)+(Valencia!F51*'General Data'!$D$4)+(Valencia!G51*'General Data'!$E$4)+(Valencia!H51*'General Data'!$F$4)</f>
        <v>166.89999999999998</v>
      </c>
      <c r="J51" s="4">
        <f>VLOOKUP(I51,'Tarrif for Outgoing Transport'!$A$22:$G$32,Valencia!C51-59998,TRUE)</f>
        <v>0.25</v>
      </c>
      <c r="K51" s="82">
        <f t="shared" si="0"/>
        <v>41.724999999999994</v>
      </c>
      <c r="L51" s="4">
        <f>VLOOKUP(I51,'Tarrif for Outgoing Transport'!$A$40:$L$49,C51-59993,TRUE)</f>
        <v>0.34</v>
      </c>
      <c r="M51" s="4">
        <f t="shared" si="1"/>
        <v>56.745999999999995</v>
      </c>
      <c r="N51" s="2">
        <f>VLOOKUP(C51,'Transport Time'!$F$3:$H$7,3,FALSE)</f>
        <v>1</v>
      </c>
      <c r="O51" s="2">
        <f>VLOOKUP(C51,'Transport Time'!$K$3:$M$12,3,FALSE)</f>
        <v>2</v>
      </c>
      <c r="P51" s="2">
        <f>VLOOKUP(C51,'Data for CO2 Calculation'!$F$3:$H$7,3,FALSE)</f>
        <v>25</v>
      </c>
      <c r="Q51" s="3">
        <f>I51*P51*'Data for CO2 Calculation'!$B$17</f>
        <v>227.40124999999995</v>
      </c>
      <c r="R51" s="2">
        <f>VLOOKUP(C51,'Data for CO2 Calculation'!$K$3:$M$12,3,FALSE)</f>
        <v>1376</v>
      </c>
      <c r="S51" s="3">
        <f>I51*R51*'Data for CO2 Calculation'!$B$17</f>
        <v>12516.164799999999</v>
      </c>
    </row>
    <row r="52" spans="1:19" x14ac:dyDescent="0.2">
      <c r="A52" s="2" t="s">
        <v>594</v>
      </c>
      <c r="B52" s="13">
        <v>39497</v>
      </c>
      <c r="C52" s="2">
        <v>60005</v>
      </c>
      <c r="D52" s="2">
        <v>9</v>
      </c>
      <c r="E52" s="2">
        <v>8</v>
      </c>
      <c r="F52" s="2">
        <v>15</v>
      </c>
      <c r="G52" s="2">
        <v>2</v>
      </c>
      <c r="H52" s="2">
        <v>5</v>
      </c>
      <c r="I52" s="84">
        <f>(D52*'General Data'!$B$4)+(Valencia!E52*'General Data'!$C$4)+(Valencia!F52*'General Data'!$D$4)+(Valencia!G52*'General Data'!$E$4)+(Valencia!H52*'General Data'!$F$4)</f>
        <v>141.5</v>
      </c>
      <c r="J52" s="4">
        <f>VLOOKUP(I52,'Tarrif for Outgoing Transport'!$A$22:$G$32,Valencia!C52-59998,TRUE)</f>
        <v>0.24399999999999999</v>
      </c>
      <c r="K52" s="82">
        <f t="shared" si="0"/>
        <v>34.525999999999996</v>
      </c>
      <c r="L52" s="4">
        <f>VLOOKUP(I52,'Tarrif for Outgoing Transport'!$A$40:$L$49,C52-59993,TRUE)</f>
        <v>0.38900000000000001</v>
      </c>
      <c r="M52" s="4">
        <f t="shared" si="1"/>
        <v>55.043500000000002</v>
      </c>
      <c r="N52" s="2">
        <f>VLOOKUP(C52,'Transport Time'!$F$3:$H$7,3,FALSE)</f>
        <v>2</v>
      </c>
      <c r="O52" s="2">
        <f>VLOOKUP(C52,'Transport Time'!$K$3:$M$12,3,FALSE)</f>
        <v>1</v>
      </c>
      <c r="P52" s="2">
        <f>VLOOKUP(C52,'Data for CO2 Calculation'!$F$3:$H$7,3,FALSE)</f>
        <v>779</v>
      </c>
      <c r="Q52" s="3">
        <f>I52*P52*'Data for CO2 Calculation'!$B$17</f>
        <v>6007.4532499999996</v>
      </c>
      <c r="R52" s="2">
        <f>VLOOKUP(C52,'Data for CO2 Calculation'!$K$3:$M$12,3,FALSE)</f>
        <v>584</v>
      </c>
      <c r="S52" s="3">
        <f>I52*R52*'Data for CO2 Calculation'!$B$17</f>
        <v>4503.6620000000003</v>
      </c>
    </row>
    <row r="53" spans="1:19" x14ac:dyDescent="0.2">
      <c r="A53" s="2" t="s">
        <v>595</v>
      </c>
      <c r="B53" s="13">
        <v>39491</v>
      </c>
      <c r="C53" s="2">
        <v>60002</v>
      </c>
      <c r="D53" s="2">
        <v>9</v>
      </c>
      <c r="E53" s="2">
        <v>8</v>
      </c>
      <c r="F53" s="2">
        <v>12</v>
      </c>
      <c r="G53" s="2">
        <v>12</v>
      </c>
      <c r="H53" s="2">
        <v>22</v>
      </c>
      <c r="I53" s="84">
        <f>(D53*'General Data'!$B$4)+(Valencia!E53*'General Data'!$C$4)+(Valencia!F53*'General Data'!$D$4)+(Valencia!G53*'General Data'!$E$4)+(Valencia!H53*'General Data'!$F$4)</f>
        <v>240.29999999999998</v>
      </c>
      <c r="J53" s="4">
        <f>VLOOKUP(I53,'Tarrif for Outgoing Transport'!$A$22:$G$32,Valencia!C53-59998,TRUE)</f>
        <v>0.254</v>
      </c>
      <c r="K53" s="82">
        <f t="shared" si="0"/>
        <v>61.036199999999994</v>
      </c>
      <c r="L53" s="4">
        <f>VLOOKUP(I53,'Tarrif for Outgoing Transport'!$A$40:$L$49,C53-59993,TRUE)</f>
        <v>0.307</v>
      </c>
      <c r="M53" s="4">
        <f t="shared" si="1"/>
        <v>73.772099999999995</v>
      </c>
      <c r="N53" s="2">
        <f>VLOOKUP(C53,'Transport Time'!$F$3:$H$7,3,FALSE)</f>
        <v>1</v>
      </c>
      <c r="O53" s="2">
        <f>VLOOKUP(C53,'Transport Time'!$K$3:$M$12,3,FALSE)</f>
        <v>2</v>
      </c>
      <c r="P53" s="2">
        <f>VLOOKUP(C53,'Data for CO2 Calculation'!$F$3:$H$7,3,FALSE)</f>
        <v>355</v>
      </c>
      <c r="Q53" s="3">
        <f>I53*P53*'Data for CO2 Calculation'!$B$17</f>
        <v>4649.2042499999998</v>
      </c>
      <c r="R53" s="2">
        <f>VLOOKUP(C53,'Data for CO2 Calculation'!$K$3:$M$12,3,FALSE)</f>
        <v>1275</v>
      </c>
      <c r="S53" s="3">
        <f>I53*R53*'Data for CO2 Calculation'!$B$17</f>
        <v>16697.846249999999</v>
      </c>
    </row>
    <row r="54" spans="1:19" x14ac:dyDescent="0.2">
      <c r="A54" s="2" t="s">
        <v>596</v>
      </c>
      <c r="B54" s="13">
        <v>39516</v>
      </c>
      <c r="C54" s="2">
        <v>60001</v>
      </c>
      <c r="D54" s="2">
        <v>9</v>
      </c>
      <c r="E54" s="2">
        <v>11</v>
      </c>
      <c r="F54" s="2">
        <v>12</v>
      </c>
      <c r="G54" s="2">
        <v>11</v>
      </c>
      <c r="H54" s="2">
        <v>8</v>
      </c>
      <c r="I54" s="84">
        <f>(D54*'General Data'!$B$4)+(Valencia!E54*'General Data'!$C$4)+(Valencia!F54*'General Data'!$D$4)+(Valencia!G54*'General Data'!$E$4)+(Valencia!H54*'General Data'!$F$4)</f>
        <v>185.60000000000002</v>
      </c>
      <c r="J54" s="4">
        <f>VLOOKUP(I54,'Tarrif for Outgoing Transport'!$A$22:$G$32,Valencia!C54-59998,TRUE)</f>
        <v>0.25</v>
      </c>
      <c r="K54" s="82">
        <f t="shared" si="0"/>
        <v>46.400000000000006</v>
      </c>
      <c r="L54" s="4">
        <f>VLOOKUP(I54,'Tarrif for Outgoing Transport'!$A$40:$L$49,C54-59993,TRUE)</f>
        <v>0.34</v>
      </c>
      <c r="M54" s="4">
        <f t="shared" si="1"/>
        <v>63.104000000000013</v>
      </c>
      <c r="N54" s="2">
        <f>VLOOKUP(C54,'Transport Time'!$F$3:$H$7,3,FALSE)</f>
        <v>1</v>
      </c>
      <c r="O54" s="2">
        <f>VLOOKUP(C54,'Transport Time'!$K$3:$M$12,3,FALSE)</f>
        <v>2</v>
      </c>
      <c r="P54" s="2">
        <f>VLOOKUP(C54,'Data for CO2 Calculation'!$F$3:$H$7,3,FALSE)</f>
        <v>25</v>
      </c>
      <c r="Q54" s="3">
        <f>I54*P54*'Data for CO2 Calculation'!$B$17</f>
        <v>252.88000000000005</v>
      </c>
      <c r="R54" s="2">
        <f>VLOOKUP(C54,'Data for CO2 Calculation'!$K$3:$M$12,3,FALSE)</f>
        <v>1376</v>
      </c>
      <c r="S54" s="3">
        <f>I54*R54*'Data for CO2 Calculation'!$B$17</f>
        <v>13918.515200000002</v>
      </c>
    </row>
    <row r="55" spans="1:19" x14ac:dyDescent="0.2">
      <c r="A55" s="2" t="s">
        <v>597</v>
      </c>
      <c r="B55" s="13">
        <v>39498</v>
      </c>
      <c r="C55" s="2">
        <v>60005</v>
      </c>
      <c r="D55" s="2">
        <v>9</v>
      </c>
      <c r="E55" s="2">
        <v>8</v>
      </c>
      <c r="F55" s="2">
        <v>22</v>
      </c>
      <c r="G55" s="2">
        <v>11</v>
      </c>
      <c r="H55" s="2">
        <v>9</v>
      </c>
      <c r="I55" s="84">
        <f>(D55*'General Data'!$B$4)+(Valencia!E55*'General Data'!$C$4)+(Valencia!F55*'General Data'!$D$4)+(Valencia!G55*'General Data'!$E$4)+(Valencia!H55*'General Data'!$F$4)</f>
        <v>215.29999999999998</v>
      </c>
      <c r="J55" s="4">
        <f>VLOOKUP(I55,'Tarrif for Outgoing Transport'!$A$22:$G$32,Valencia!C55-59998,TRUE)</f>
        <v>0.24399999999999999</v>
      </c>
      <c r="K55" s="82">
        <f t="shared" si="0"/>
        <v>52.533199999999994</v>
      </c>
      <c r="L55" s="4">
        <f>VLOOKUP(I55,'Tarrif for Outgoing Transport'!$A$40:$L$49,C55-59993,TRUE)</f>
        <v>0.38900000000000001</v>
      </c>
      <c r="M55" s="4">
        <f t="shared" si="1"/>
        <v>83.7517</v>
      </c>
      <c r="N55" s="2">
        <f>VLOOKUP(C55,'Transport Time'!$F$3:$H$7,3,FALSE)</f>
        <v>2</v>
      </c>
      <c r="O55" s="2">
        <f>VLOOKUP(C55,'Transport Time'!$K$3:$M$12,3,FALSE)</f>
        <v>1</v>
      </c>
      <c r="P55" s="2">
        <f>VLOOKUP(C55,'Data for CO2 Calculation'!$F$3:$H$7,3,FALSE)</f>
        <v>779</v>
      </c>
      <c r="Q55" s="3">
        <f>I55*P55*'Data for CO2 Calculation'!$B$17</f>
        <v>9140.6691499999997</v>
      </c>
      <c r="R55" s="2">
        <f>VLOOKUP(C55,'Data for CO2 Calculation'!$K$3:$M$12,3,FALSE)</f>
        <v>584</v>
      </c>
      <c r="S55" s="3">
        <f>I55*R55*'Data for CO2 Calculation'!$B$17</f>
        <v>6852.5684000000001</v>
      </c>
    </row>
    <row r="56" spans="1:19" x14ac:dyDescent="0.2">
      <c r="A56" s="2" t="s">
        <v>598</v>
      </c>
      <c r="B56" s="13">
        <v>39497</v>
      </c>
      <c r="C56" s="2">
        <v>60002</v>
      </c>
      <c r="D56" s="2">
        <v>12</v>
      </c>
      <c r="E56" s="2">
        <v>8</v>
      </c>
      <c r="F56" s="2">
        <v>12</v>
      </c>
      <c r="G56" s="2">
        <v>5</v>
      </c>
      <c r="H56" s="2">
        <v>10</v>
      </c>
      <c r="I56" s="84">
        <f>(D56*'General Data'!$B$4)+(Valencia!E56*'General Data'!$C$4)+(Valencia!F56*'General Data'!$D$4)+(Valencia!G56*'General Data'!$E$4)+(Valencia!H56*'General Data'!$F$4)</f>
        <v>169.6</v>
      </c>
      <c r="J56" s="4">
        <f>VLOOKUP(I56,'Tarrif for Outgoing Transport'!$A$22:$G$32,Valencia!C56-59998,TRUE)</f>
        <v>0.254</v>
      </c>
      <c r="K56" s="82">
        <f t="shared" si="0"/>
        <v>43.078400000000002</v>
      </c>
      <c r="L56" s="4">
        <f>VLOOKUP(I56,'Tarrif for Outgoing Transport'!$A$40:$L$49,C56-59993,TRUE)</f>
        <v>0.307</v>
      </c>
      <c r="M56" s="4">
        <f t="shared" si="1"/>
        <v>52.0672</v>
      </c>
      <c r="N56" s="2">
        <f>VLOOKUP(C56,'Transport Time'!$F$3:$H$7,3,FALSE)</f>
        <v>1</v>
      </c>
      <c r="O56" s="2">
        <f>VLOOKUP(C56,'Transport Time'!$K$3:$M$12,3,FALSE)</f>
        <v>2</v>
      </c>
      <c r="P56" s="2">
        <f>VLOOKUP(C56,'Data for CO2 Calculation'!$F$3:$H$7,3,FALSE)</f>
        <v>355</v>
      </c>
      <c r="Q56" s="3">
        <f>I56*P56*'Data for CO2 Calculation'!$B$17</f>
        <v>3281.3359999999998</v>
      </c>
      <c r="R56" s="2">
        <f>VLOOKUP(C56,'Data for CO2 Calculation'!$K$3:$M$12,3,FALSE)</f>
        <v>1275</v>
      </c>
      <c r="S56" s="3">
        <f>I56*R56*'Data for CO2 Calculation'!$B$17</f>
        <v>11785.08</v>
      </c>
    </row>
    <row r="57" spans="1:19" x14ac:dyDescent="0.2">
      <c r="A57" s="2" t="s">
        <v>599</v>
      </c>
      <c r="B57" s="13">
        <v>39501</v>
      </c>
      <c r="C57" s="2">
        <v>60005</v>
      </c>
      <c r="D57" s="2">
        <v>9</v>
      </c>
      <c r="E57" s="2">
        <v>8</v>
      </c>
      <c r="F57" s="2">
        <v>14</v>
      </c>
      <c r="G57" s="2">
        <v>11</v>
      </c>
      <c r="H57" s="2">
        <v>7</v>
      </c>
      <c r="I57" s="84">
        <f>(D57*'General Data'!$B$4)+(Valencia!E57*'General Data'!$C$4)+(Valencia!F57*'General Data'!$D$4)+(Valencia!G57*'General Data'!$E$4)+(Valencia!H57*'General Data'!$F$4)</f>
        <v>175.7</v>
      </c>
      <c r="J57" s="4">
        <f>VLOOKUP(I57,'Tarrif for Outgoing Transport'!$A$22:$G$32,Valencia!C57-59998,TRUE)</f>
        <v>0.24399999999999999</v>
      </c>
      <c r="K57" s="82">
        <f t="shared" si="0"/>
        <v>42.870799999999996</v>
      </c>
      <c r="L57" s="4">
        <f>VLOOKUP(I57,'Tarrif for Outgoing Transport'!$A$40:$L$49,C57-59993,TRUE)</f>
        <v>0.38900000000000001</v>
      </c>
      <c r="M57" s="4">
        <f t="shared" si="1"/>
        <v>68.347300000000004</v>
      </c>
      <c r="N57" s="2">
        <f>VLOOKUP(C57,'Transport Time'!$F$3:$H$7,3,FALSE)</f>
        <v>2</v>
      </c>
      <c r="O57" s="2">
        <f>VLOOKUP(C57,'Transport Time'!$K$3:$M$12,3,FALSE)</f>
        <v>1</v>
      </c>
      <c r="P57" s="2">
        <f>VLOOKUP(C57,'Data for CO2 Calculation'!$F$3:$H$7,3,FALSE)</f>
        <v>779</v>
      </c>
      <c r="Q57" s="3">
        <f>I57*P57*'Data for CO2 Calculation'!$B$17</f>
        <v>7459.4313499999989</v>
      </c>
      <c r="R57" s="2">
        <f>VLOOKUP(C57,'Data for CO2 Calculation'!$K$3:$M$12,3,FALSE)</f>
        <v>584</v>
      </c>
      <c r="S57" s="3">
        <f>I57*R57*'Data for CO2 Calculation'!$B$17</f>
        <v>5592.1795999999995</v>
      </c>
    </row>
    <row r="58" spans="1:19" x14ac:dyDescent="0.2">
      <c r="A58" s="2" t="s">
        <v>600</v>
      </c>
      <c r="B58" s="13">
        <v>39518</v>
      </c>
      <c r="C58" s="2">
        <v>60001</v>
      </c>
      <c r="D58" s="2">
        <v>9</v>
      </c>
      <c r="E58" s="2">
        <v>8</v>
      </c>
      <c r="F58" s="2">
        <v>12</v>
      </c>
      <c r="G58" s="2">
        <v>11</v>
      </c>
      <c r="H58" s="2">
        <v>9</v>
      </c>
      <c r="I58" s="84">
        <f>(D58*'General Data'!$B$4)+(Valencia!E58*'General Data'!$C$4)+(Valencia!F58*'General Data'!$D$4)+(Valencia!G58*'General Data'!$E$4)+(Valencia!H58*'General Data'!$F$4)</f>
        <v>177.29999999999998</v>
      </c>
      <c r="J58" s="4">
        <f>VLOOKUP(I58,'Tarrif for Outgoing Transport'!$A$22:$G$32,Valencia!C58-59998,TRUE)</f>
        <v>0.25</v>
      </c>
      <c r="K58" s="82">
        <f t="shared" si="0"/>
        <v>44.324999999999996</v>
      </c>
      <c r="L58" s="4">
        <f>VLOOKUP(I58,'Tarrif for Outgoing Transport'!$A$40:$L$49,C58-59993,TRUE)</f>
        <v>0.34</v>
      </c>
      <c r="M58" s="4">
        <f t="shared" si="1"/>
        <v>60.281999999999996</v>
      </c>
      <c r="N58" s="2">
        <f>VLOOKUP(C58,'Transport Time'!$F$3:$H$7,3,FALSE)</f>
        <v>1</v>
      </c>
      <c r="O58" s="2">
        <f>VLOOKUP(C58,'Transport Time'!$K$3:$M$12,3,FALSE)</f>
        <v>2</v>
      </c>
      <c r="P58" s="2">
        <f>VLOOKUP(C58,'Data for CO2 Calculation'!$F$3:$H$7,3,FALSE)</f>
        <v>25</v>
      </c>
      <c r="Q58" s="3">
        <f>I58*P58*'Data for CO2 Calculation'!$B$17</f>
        <v>241.57124999999999</v>
      </c>
      <c r="R58" s="2">
        <f>VLOOKUP(C58,'Data for CO2 Calculation'!$K$3:$M$12,3,FALSE)</f>
        <v>1376</v>
      </c>
      <c r="S58" s="3">
        <f>I58*R58*'Data for CO2 Calculation'!$B$17</f>
        <v>13296.0816</v>
      </c>
    </row>
    <row r="59" spans="1:19" x14ac:dyDescent="0.2">
      <c r="A59" s="2" t="s">
        <v>601</v>
      </c>
      <c r="B59" s="13">
        <v>39519</v>
      </c>
      <c r="C59" s="2">
        <v>60001</v>
      </c>
      <c r="D59" s="2">
        <v>9</v>
      </c>
      <c r="E59" s="2">
        <v>9</v>
      </c>
      <c r="F59" s="2">
        <v>12</v>
      </c>
      <c r="G59" s="2">
        <v>9</v>
      </c>
      <c r="H59" s="2">
        <v>9</v>
      </c>
      <c r="I59" s="84">
        <f>(D59*'General Data'!$B$4)+(Valencia!E59*'General Data'!$C$4)+(Valencia!F59*'General Data'!$D$4)+(Valencia!G59*'General Data'!$E$4)+(Valencia!H59*'General Data'!$F$4)</f>
        <v>175.2</v>
      </c>
      <c r="J59" s="4">
        <f>VLOOKUP(I59,'Tarrif for Outgoing Transport'!$A$22:$G$32,Valencia!C59-59998,TRUE)</f>
        <v>0.25</v>
      </c>
      <c r="K59" s="82">
        <f t="shared" si="0"/>
        <v>43.8</v>
      </c>
      <c r="L59" s="4">
        <f>VLOOKUP(I59,'Tarrif for Outgoing Transport'!$A$40:$L$49,C59-59993,TRUE)</f>
        <v>0.34</v>
      </c>
      <c r="M59" s="4">
        <f t="shared" si="1"/>
        <v>59.567999999999998</v>
      </c>
      <c r="N59" s="2">
        <f>VLOOKUP(C59,'Transport Time'!$F$3:$H$7,3,FALSE)</f>
        <v>1</v>
      </c>
      <c r="O59" s="2">
        <f>VLOOKUP(C59,'Transport Time'!$K$3:$M$12,3,FALSE)</f>
        <v>2</v>
      </c>
      <c r="P59" s="2">
        <f>VLOOKUP(C59,'Data for CO2 Calculation'!$F$3:$H$7,3,FALSE)</f>
        <v>25</v>
      </c>
      <c r="Q59" s="3">
        <f>I59*P59*'Data for CO2 Calculation'!$B$17</f>
        <v>238.71</v>
      </c>
      <c r="R59" s="2">
        <f>VLOOKUP(C59,'Data for CO2 Calculation'!$K$3:$M$12,3,FALSE)</f>
        <v>1376</v>
      </c>
      <c r="S59" s="3">
        <f>I59*R59*'Data for CO2 Calculation'!$B$17</f>
        <v>13138.598399999999</v>
      </c>
    </row>
    <row r="60" spans="1:19" x14ac:dyDescent="0.2">
      <c r="A60" s="2" t="s">
        <v>602</v>
      </c>
      <c r="B60" s="13">
        <v>39527</v>
      </c>
      <c r="C60" s="2">
        <v>60001</v>
      </c>
      <c r="D60" s="2">
        <v>6</v>
      </c>
      <c r="E60" s="2">
        <v>8</v>
      </c>
      <c r="F60" s="2">
        <v>12</v>
      </c>
      <c r="G60" s="2">
        <v>11</v>
      </c>
      <c r="H60" s="2">
        <v>10</v>
      </c>
      <c r="I60" s="84">
        <f>(D60*'General Data'!$B$4)+(Valencia!E60*'General Data'!$C$4)+(Valencia!F60*'General Data'!$D$4)+(Valencia!G60*'General Data'!$E$4)+(Valencia!H60*'General Data'!$F$4)</f>
        <v>175</v>
      </c>
      <c r="J60" s="4">
        <f>VLOOKUP(I60,'Tarrif for Outgoing Transport'!$A$22:$G$32,Valencia!C60-59998,TRUE)</f>
        <v>0.25</v>
      </c>
      <c r="K60" s="82">
        <f t="shared" si="0"/>
        <v>43.75</v>
      </c>
      <c r="L60" s="4">
        <f>VLOOKUP(I60,'Tarrif for Outgoing Transport'!$A$40:$L$49,C60-59993,TRUE)</f>
        <v>0.34</v>
      </c>
      <c r="M60" s="4">
        <f t="shared" si="1"/>
        <v>59.500000000000007</v>
      </c>
      <c r="N60" s="2">
        <f>VLOOKUP(C60,'Transport Time'!$F$3:$H$7,3,FALSE)</f>
        <v>1</v>
      </c>
      <c r="O60" s="2">
        <f>VLOOKUP(C60,'Transport Time'!$K$3:$M$12,3,FALSE)</f>
        <v>2</v>
      </c>
      <c r="P60" s="2">
        <f>VLOOKUP(C60,'Data for CO2 Calculation'!$F$3:$H$7,3,FALSE)</f>
        <v>25</v>
      </c>
      <c r="Q60" s="3">
        <f>I60*P60*'Data for CO2 Calculation'!$B$17</f>
        <v>238.4375</v>
      </c>
      <c r="R60" s="2">
        <f>VLOOKUP(C60,'Data for CO2 Calculation'!$K$3:$M$12,3,FALSE)</f>
        <v>1376</v>
      </c>
      <c r="S60" s="3">
        <f>I60*R60*'Data for CO2 Calculation'!$B$17</f>
        <v>13123.6</v>
      </c>
    </row>
    <row r="61" spans="1:19" x14ac:dyDescent="0.2">
      <c r="A61" s="2" t="s">
        <v>603</v>
      </c>
      <c r="B61" s="13">
        <v>39502</v>
      </c>
      <c r="C61" s="2">
        <v>60004</v>
      </c>
      <c r="D61" s="2">
        <v>0</v>
      </c>
      <c r="E61" s="2">
        <v>8</v>
      </c>
      <c r="F61" s="2">
        <v>14</v>
      </c>
      <c r="G61" s="2">
        <v>11</v>
      </c>
      <c r="H61" s="2">
        <v>9</v>
      </c>
      <c r="I61" s="84">
        <f>(D61*'General Data'!$B$4)+(Valencia!E61*'General Data'!$C$4)+(Valencia!F61*'General Data'!$D$4)+(Valencia!G61*'General Data'!$E$4)+(Valencia!H61*'General Data'!$F$4)</f>
        <v>164.2</v>
      </c>
      <c r="J61" s="4">
        <f>VLOOKUP(I61,'Tarrif for Outgoing Transport'!$A$22:$G$32,Valencia!C61-59998,TRUE)</f>
        <v>0.252</v>
      </c>
      <c r="K61" s="82">
        <f t="shared" si="0"/>
        <v>41.378399999999999</v>
      </c>
      <c r="L61" s="4">
        <f>VLOOKUP(I61,'Tarrif for Outgoing Transport'!$A$40:$L$49,C61-59993,TRUE)</f>
        <v>0.3</v>
      </c>
      <c r="M61" s="4">
        <f t="shared" si="1"/>
        <v>49.26</v>
      </c>
      <c r="N61" s="2">
        <f>VLOOKUP(C61,'Transport Time'!$F$3:$H$7,3,FALSE)</f>
        <v>2</v>
      </c>
      <c r="O61" s="2">
        <f>VLOOKUP(C61,'Transport Time'!$K$3:$M$12,3,FALSE)</f>
        <v>2</v>
      </c>
      <c r="P61" s="2">
        <f>VLOOKUP(C61,'Data for CO2 Calculation'!$F$3:$H$7,3,FALSE)</f>
        <v>882</v>
      </c>
      <c r="Q61" s="3">
        <f>I61*P61*'Data for CO2 Calculation'!$B$17</f>
        <v>7892.9297999999999</v>
      </c>
      <c r="R61" s="2">
        <f>VLOOKUP(C61,'Data for CO2 Calculation'!$K$3:$M$12,3,FALSE)</f>
        <v>1735</v>
      </c>
      <c r="S61" s="3">
        <f>I61*R61*'Data for CO2 Calculation'!$B$17</f>
        <v>15526.3415</v>
      </c>
    </row>
    <row r="62" spans="1:19" x14ac:dyDescent="0.2">
      <c r="A62" s="2" t="s">
        <v>604</v>
      </c>
      <c r="B62" s="13">
        <v>39530</v>
      </c>
      <c r="C62" s="2">
        <v>60001</v>
      </c>
      <c r="D62" s="2">
        <v>9</v>
      </c>
      <c r="E62" s="2">
        <v>8</v>
      </c>
      <c r="F62" s="2">
        <v>12</v>
      </c>
      <c r="G62" s="2">
        <v>11</v>
      </c>
      <c r="H62" s="2">
        <v>9</v>
      </c>
      <c r="I62" s="84">
        <f>(D62*'General Data'!$B$4)+(Valencia!E62*'General Data'!$C$4)+(Valencia!F62*'General Data'!$D$4)+(Valencia!G62*'General Data'!$E$4)+(Valencia!H62*'General Data'!$F$4)</f>
        <v>177.29999999999998</v>
      </c>
      <c r="J62" s="4">
        <f>VLOOKUP(I62,'Tarrif for Outgoing Transport'!$A$22:$G$32,Valencia!C62-59998,TRUE)</f>
        <v>0.25</v>
      </c>
      <c r="K62" s="82">
        <f t="shared" si="0"/>
        <v>44.324999999999996</v>
      </c>
      <c r="L62" s="4">
        <f>VLOOKUP(I62,'Tarrif for Outgoing Transport'!$A$40:$L$49,C62-59993,TRUE)</f>
        <v>0.34</v>
      </c>
      <c r="M62" s="4">
        <f t="shared" si="1"/>
        <v>60.281999999999996</v>
      </c>
      <c r="N62" s="2">
        <f>VLOOKUP(C62,'Transport Time'!$F$3:$H$7,3,FALSE)</f>
        <v>1</v>
      </c>
      <c r="O62" s="2">
        <f>VLOOKUP(C62,'Transport Time'!$K$3:$M$12,3,FALSE)</f>
        <v>2</v>
      </c>
      <c r="P62" s="2">
        <f>VLOOKUP(C62,'Data for CO2 Calculation'!$F$3:$H$7,3,FALSE)</f>
        <v>25</v>
      </c>
      <c r="Q62" s="3">
        <f>I62*P62*'Data for CO2 Calculation'!$B$17</f>
        <v>241.57124999999999</v>
      </c>
      <c r="R62" s="2">
        <f>VLOOKUP(C62,'Data for CO2 Calculation'!$K$3:$M$12,3,FALSE)</f>
        <v>1376</v>
      </c>
      <c r="S62" s="3">
        <f>I62*R62*'Data for CO2 Calculation'!$B$17</f>
        <v>13296.0816</v>
      </c>
    </row>
    <row r="63" spans="1:19" x14ac:dyDescent="0.2">
      <c r="A63" s="2" t="s">
        <v>605</v>
      </c>
      <c r="B63" s="13">
        <v>39531</v>
      </c>
      <c r="C63" s="2">
        <v>60001</v>
      </c>
      <c r="D63" s="2">
        <v>9</v>
      </c>
      <c r="E63" s="2">
        <v>8</v>
      </c>
      <c r="F63" s="2">
        <v>12</v>
      </c>
      <c r="G63" s="2">
        <v>11</v>
      </c>
      <c r="H63" s="2">
        <v>8</v>
      </c>
      <c r="I63" s="84">
        <f>(D63*'General Data'!$B$4)+(Valencia!E63*'General Data'!$C$4)+(Valencia!F63*'General Data'!$D$4)+(Valencia!G63*'General Data'!$E$4)+(Valencia!H63*'General Data'!$F$4)</f>
        <v>172.7</v>
      </c>
      <c r="J63" s="4">
        <f>VLOOKUP(I63,'Tarrif for Outgoing Transport'!$A$22:$G$32,Valencia!C63-59998,TRUE)</f>
        <v>0.25</v>
      </c>
      <c r="K63" s="82">
        <f t="shared" si="0"/>
        <v>43.174999999999997</v>
      </c>
      <c r="L63" s="4">
        <f>VLOOKUP(I63,'Tarrif for Outgoing Transport'!$A$40:$L$49,C63-59993,TRUE)</f>
        <v>0.34</v>
      </c>
      <c r="M63" s="4">
        <f t="shared" si="1"/>
        <v>58.718000000000004</v>
      </c>
      <c r="N63" s="2">
        <f>VLOOKUP(C63,'Transport Time'!$F$3:$H$7,3,FALSE)</f>
        <v>1</v>
      </c>
      <c r="O63" s="2">
        <f>VLOOKUP(C63,'Transport Time'!$K$3:$M$12,3,FALSE)</f>
        <v>2</v>
      </c>
      <c r="P63" s="2">
        <f>VLOOKUP(C63,'Data for CO2 Calculation'!$F$3:$H$7,3,FALSE)</f>
        <v>25</v>
      </c>
      <c r="Q63" s="3">
        <f>I63*P63*'Data for CO2 Calculation'!$B$17</f>
        <v>235.30375000000001</v>
      </c>
      <c r="R63" s="2">
        <f>VLOOKUP(C63,'Data for CO2 Calculation'!$K$3:$M$12,3,FALSE)</f>
        <v>1376</v>
      </c>
      <c r="S63" s="3">
        <f>I63*R63*'Data for CO2 Calculation'!$B$17</f>
        <v>12951.118399999999</v>
      </c>
    </row>
    <row r="64" spans="1:19" x14ac:dyDescent="0.2">
      <c r="A64" s="2" t="s">
        <v>606</v>
      </c>
      <c r="B64" s="13">
        <v>39534</v>
      </c>
      <c r="C64" s="2">
        <v>60001</v>
      </c>
      <c r="D64" s="2">
        <v>2</v>
      </c>
      <c r="E64" s="2">
        <v>8</v>
      </c>
      <c r="F64" s="2">
        <v>11</v>
      </c>
      <c r="G64" s="2">
        <v>11</v>
      </c>
      <c r="H64" s="2">
        <v>9</v>
      </c>
      <c r="I64" s="84">
        <f>(D64*'General Data'!$B$4)+(Valencia!E64*'General Data'!$C$4)+(Valencia!F64*'General Data'!$D$4)+(Valencia!G64*'General Data'!$E$4)+(Valencia!H64*'General Data'!$F$4)</f>
        <v>157.4</v>
      </c>
      <c r="J64" s="4">
        <f>VLOOKUP(I64,'Tarrif for Outgoing Transport'!$A$22:$G$32,Valencia!C64-59998,TRUE)</f>
        <v>0.25</v>
      </c>
      <c r="K64" s="82">
        <f t="shared" si="0"/>
        <v>39.35</v>
      </c>
      <c r="L64" s="4">
        <f>VLOOKUP(I64,'Tarrif for Outgoing Transport'!$A$40:$L$49,C64-59993,TRUE)</f>
        <v>0.34</v>
      </c>
      <c r="M64" s="4">
        <f t="shared" si="1"/>
        <v>53.516000000000005</v>
      </c>
      <c r="N64" s="2">
        <f>VLOOKUP(C64,'Transport Time'!$F$3:$H$7,3,FALSE)</f>
        <v>1</v>
      </c>
      <c r="O64" s="2">
        <f>VLOOKUP(C64,'Transport Time'!$K$3:$M$12,3,FALSE)</f>
        <v>2</v>
      </c>
      <c r="P64" s="2">
        <f>VLOOKUP(C64,'Data for CO2 Calculation'!$F$3:$H$7,3,FALSE)</f>
        <v>25</v>
      </c>
      <c r="Q64" s="3">
        <f>I64*P64*'Data for CO2 Calculation'!$B$17</f>
        <v>214.45750000000001</v>
      </c>
      <c r="R64" s="2">
        <f>VLOOKUP(C64,'Data for CO2 Calculation'!$K$3:$M$12,3,FALSE)</f>
        <v>1376</v>
      </c>
      <c r="S64" s="3">
        <f>I64*R64*'Data for CO2 Calculation'!$B$17</f>
        <v>11803.7408</v>
      </c>
    </row>
    <row r="65" spans="1:19" x14ac:dyDescent="0.2">
      <c r="A65" s="2" t="s">
        <v>607</v>
      </c>
      <c r="B65" s="13">
        <v>39501</v>
      </c>
      <c r="C65" s="2">
        <v>60002</v>
      </c>
      <c r="D65" s="2">
        <v>9</v>
      </c>
      <c r="E65" s="2">
        <v>8</v>
      </c>
      <c r="F65" s="2">
        <v>12</v>
      </c>
      <c r="G65" s="2">
        <v>7</v>
      </c>
      <c r="H65" s="2">
        <v>9</v>
      </c>
      <c r="I65" s="84">
        <f>(D65*'General Data'!$B$4)+(Valencia!E65*'General Data'!$C$4)+(Valencia!F65*'General Data'!$D$4)+(Valencia!G65*'General Data'!$E$4)+(Valencia!H65*'General Data'!$F$4)</f>
        <v>164.5</v>
      </c>
      <c r="J65" s="4">
        <f>VLOOKUP(I65,'Tarrif for Outgoing Transport'!$A$22:$G$32,Valencia!C65-59998,TRUE)</f>
        <v>0.254</v>
      </c>
      <c r="K65" s="82">
        <f t="shared" si="0"/>
        <v>41.783000000000001</v>
      </c>
      <c r="L65" s="4">
        <f>VLOOKUP(I65,'Tarrif for Outgoing Transport'!$A$40:$L$49,C65-59993,TRUE)</f>
        <v>0.307</v>
      </c>
      <c r="M65" s="4">
        <f t="shared" si="1"/>
        <v>50.5015</v>
      </c>
      <c r="N65" s="2">
        <f>VLOOKUP(C65,'Transport Time'!$F$3:$H$7,3,FALSE)</f>
        <v>1</v>
      </c>
      <c r="O65" s="2">
        <f>VLOOKUP(C65,'Transport Time'!$K$3:$M$12,3,FALSE)</f>
        <v>2</v>
      </c>
      <c r="P65" s="2">
        <f>VLOOKUP(C65,'Data for CO2 Calculation'!$F$3:$H$7,3,FALSE)</f>
        <v>355</v>
      </c>
      <c r="Q65" s="3">
        <f>I65*P65*'Data for CO2 Calculation'!$B$17</f>
        <v>3182.6637500000002</v>
      </c>
      <c r="R65" s="2">
        <f>VLOOKUP(C65,'Data for CO2 Calculation'!$K$3:$M$12,3,FALSE)</f>
        <v>1275</v>
      </c>
      <c r="S65" s="3">
        <f>I65*R65*'Data for CO2 Calculation'!$B$17</f>
        <v>11430.69375</v>
      </c>
    </row>
    <row r="66" spans="1:19" x14ac:dyDescent="0.2">
      <c r="A66" s="2" t="s">
        <v>608</v>
      </c>
      <c r="B66" s="13">
        <v>39506</v>
      </c>
      <c r="C66" s="2">
        <v>60005</v>
      </c>
      <c r="D66" s="2">
        <v>0</v>
      </c>
      <c r="E66" s="2">
        <v>8</v>
      </c>
      <c r="F66" s="2">
        <v>18</v>
      </c>
      <c r="G66" s="2">
        <v>11</v>
      </c>
      <c r="H66" s="2">
        <v>8</v>
      </c>
      <c r="I66" s="84">
        <f>(D66*'General Data'!$B$4)+(Valencia!E66*'General Data'!$C$4)+(Valencia!F66*'General Data'!$D$4)+(Valencia!G66*'General Data'!$E$4)+(Valencia!H66*'General Data'!$F$4)</f>
        <v>174.8</v>
      </c>
      <c r="J66" s="4">
        <f>VLOOKUP(I66,'Tarrif for Outgoing Transport'!$A$22:$G$32,Valencia!C66-59998,TRUE)</f>
        <v>0.24399999999999999</v>
      </c>
      <c r="K66" s="82">
        <f t="shared" si="0"/>
        <v>42.651200000000003</v>
      </c>
      <c r="L66" s="4">
        <f>VLOOKUP(I66,'Tarrif for Outgoing Transport'!$A$40:$L$49,C66-59993,TRUE)</f>
        <v>0.38900000000000001</v>
      </c>
      <c r="M66" s="4">
        <f t="shared" si="1"/>
        <v>67.997200000000007</v>
      </c>
      <c r="N66" s="2">
        <f>VLOOKUP(C66,'Transport Time'!$F$3:$H$7,3,FALSE)</f>
        <v>2</v>
      </c>
      <c r="O66" s="2">
        <f>VLOOKUP(C66,'Transport Time'!$K$3:$M$12,3,FALSE)</f>
        <v>1</v>
      </c>
      <c r="P66" s="2">
        <f>VLOOKUP(C66,'Data for CO2 Calculation'!$F$3:$H$7,3,FALSE)</f>
        <v>779</v>
      </c>
      <c r="Q66" s="3">
        <f>I66*P66*'Data for CO2 Calculation'!$B$17</f>
        <v>7421.2214000000004</v>
      </c>
      <c r="R66" s="2">
        <f>VLOOKUP(C66,'Data for CO2 Calculation'!$K$3:$M$12,3,FALSE)</f>
        <v>584</v>
      </c>
      <c r="S66" s="3">
        <f>I66*R66*'Data for CO2 Calculation'!$B$17</f>
        <v>5563.5344000000005</v>
      </c>
    </row>
    <row r="67" spans="1:19" x14ac:dyDescent="0.2">
      <c r="A67" s="2" t="s">
        <v>609</v>
      </c>
      <c r="B67" s="13">
        <v>39540</v>
      </c>
      <c r="C67" s="2">
        <v>60001</v>
      </c>
      <c r="D67" s="2">
        <v>11</v>
      </c>
      <c r="E67" s="2">
        <v>8</v>
      </c>
      <c r="F67" s="2">
        <v>12</v>
      </c>
      <c r="G67" s="2">
        <v>11</v>
      </c>
      <c r="H67" s="2">
        <v>10</v>
      </c>
      <c r="I67" s="84">
        <f>(D67*'General Data'!$B$4)+(Valencia!E67*'General Data'!$C$4)+(Valencia!F67*'General Data'!$D$4)+(Valencia!G67*'General Data'!$E$4)+(Valencia!H67*'General Data'!$F$4)</f>
        <v>186.5</v>
      </c>
      <c r="J67" s="4">
        <f>VLOOKUP(I67,'Tarrif for Outgoing Transport'!$A$22:$G$32,Valencia!C67-59998,TRUE)</f>
        <v>0.25</v>
      </c>
      <c r="K67" s="82">
        <f t="shared" si="0"/>
        <v>46.625</v>
      </c>
      <c r="L67" s="4">
        <f>VLOOKUP(I67,'Tarrif for Outgoing Transport'!$A$40:$L$49,C67-59993,TRUE)</f>
        <v>0.34</v>
      </c>
      <c r="M67" s="4">
        <f t="shared" si="1"/>
        <v>63.410000000000004</v>
      </c>
      <c r="N67" s="2">
        <f>VLOOKUP(C67,'Transport Time'!$F$3:$H$7,3,FALSE)</f>
        <v>1</v>
      </c>
      <c r="O67" s="2">
        <f>VLOOKUP(C67,'Transport Time'!$K$3:$M$12,3,FALSE)</f>
        <v>2</v>
      </c>
      <c r="P67" s="2">
        <f>VLOOKUP(C67,'Data for CO2 Calculation'!$F$3:$H$7,3,FALSE)</f>
        <v>25</v>
      </c>
      <c r="Q67" s="3">
        <f>I67*P67*'Data for CO2 Calculation'!$B$17</f>
        <v>254.10624999999999</v>
      </c>
      <c r="R67" s="2">
        <f>VLOOKUP(C67,'Data for CO2 Calculation'!$K$3:$M$12,3,FALSE)</f>
        <v>1376</v>
      </c>
      <c r="S67" s="3">
        <f>I67*R67*'Data for CO2 Calculation'!$B$17</f>
        <v>13986.008</v>
      </c>
    </row>
    <row r="68" spans="1:19" x14ac:dyDescent="0.2">
      <c r="A68" s="2" t="s">
        <v>610</v>
      </c>
      <c r="B68" s="13">
        <v>39543</v>
      </c>
      <c r="C68" s="2">
        <v>60001</v>
      </c>
      <c r="D68" s="2">
        <v>9</v>
      </c>
      <c r="E68" s="2">
        <v>8</v>
      </c>
      <c r="F68" s="2">
        <v>12</v>
      </c>
      <c r="G68" s="2">
        <v>11</v>
      </c>
      <c r="H68" s="2">
        <v>9</v>
      </c>
      <c r="I68" s="84">
        <f>(D68*'General Data'!$B$4)+(Valencia!E68*'General Data'!$C$4)+(Valencia!F68*'General Data'!$D$4)+(Valencia!G68*'General Data'!$E$4)+(Valencia!H68*'General Data'!$F$4)</f>
        <v>177.29999999999998</v>
      </c>
      <c r="J68" s="4">
        <f>VLOOKUP(I68,'Tarrif for Outgoing Transport'!$A$22:$G$32,Valencia!C68-59998,TRUE)</f>
        <v>0.25</v>
      </c>
      <c r="K68" s="82">
        <f t="shared" si="0"/>
        <v>44.324999999999996</v>
      </c>
      <c r="L68" s="4">
        <f>VLOOKUP(I68,'Tarrif for Outgoing Transport'!$A$40:$L$49,C68-59993,TRUE)</f>
        <v>0.34</v>
      </c>
      <c r="M68" s="4">
        <f t="shared" si="1"/>
        <v>60.281999999999996</v>
      </c>
      <c r="N68" s="2">
        <f>VLOOKUP(C68,'Transport Time'!$F$3:$H$7,3,FALSE)</f>
        <v>1</v>
      </c>
      <c r="O68" s="2">
        <f>VLOOKUP(C68,'Transport Time'!$K$3:$M$12,3,FALSE)</f>
        <v>2</v>
      </c>
      <c r="P68" s="2">
        <f>VLOOKUP(C68,'Data for CO2 Calculation'!$F$3:$H$7,3,FALSE)</f>
        <v>25</v>
      </c>
      <c r="Q68" s="3">
        <f>I68*P68*'Data for CO2 Calculation'!$B$17</f>
        <v>241.57124999999999</v>
      </c>
      <c r="R68" s="2">
        <f>VLOOKUP(C68,'Data for CO2 Calculation'!$K$3:$M$12,3,FALSE)</f>
        <v>1376</v>
      </c>
      <c r="S68" s="3">
        <f>I68*R68*'Data for CO2 Calculation'!$B$17</f>
        <v>13296.0816</v>
      </c>
    </row>
    <row r="69" spans="1:19" x14ac:dyDescent="0.2">
      <c r="A69" s="2" t="s">
        <v>611</v>
      </c>
      <c r="B69" s="13">
        <v>39545</v>
      </c>
      <c r="C69" s="2">
        <v>60001</v>
      </c>
      <c r="D69" s="2">
        <v>6</v>
      </c>
      <c r="E69" s="2">
        <v>8</v>
      </c>
      <c r="F69" s="2">
        <v>12</v>
      </c>
      <c r="G69" s="2">
        <v>12</v>
      </c>
      <c r="H69" s="2">
        <v>9</v>
      </c>
      <c r="I69" s="84">
        <f>(D69*'General Data'!$B$4)+(Valencia!E69*'General Data'!$C$4)+(Valencia!F69*'General Data'!$D$4)+(Valencia!G69*'General Data'!$E$4)+(Valencia!H69*'General Data'!$F$4)</f>
        <v>173.6</v>
      </c>
      <c r="J69" s="4">
        <f>VLOOKUP(I69,'Tarrif for Outgoing Transport'!$A$22:$G$32,Valencia!C69-59998,TRUE)</f>
        <v>0.25</v>
      </c>
      <c r="K69" s="82">
        <f t="shared" ref="K69:K132" si="2">IF(I69&gt;100,J69*I69,J69)</f>
        <v>43.4</v>
      </c>
      <c r="L69" s="4">
        <f>VLOOKUP(I69,'Tarrif for Outgoing Transport'!$A$40:$L$49,C69-59993,TRUE)</f>
        <v>0.34</v>
      </c>
      <c r="M69" s="4">
        <f t="shared" ref="M69:M132" si="3">IF(I69&gt;100,I69*L69,L69)</f>
        <v>59.024000000000001</v>
      </c>
      <c r="N69" s="2">
        <f>VLOOKUP(C69,'Transport Time'!$F$3:$H$7,3,FALSE)</f>
        <v>1</v>
      </c>
      <c r="O69" s="2">
        <f>VLOOKUP(C69,'Transport Time'!$K$3:$M$12,3,FALSE)</f>
        <v>2</v>
      </c>
      <c r="P69" s="2">
        <f>VLOOKUP(C69,'Data for CO2 Calculation'!$F$3:$H$7,3,FALSE)</f>
        <v>25</v>
      </c>
      <c r="Q69" s="3">
        <f>I69*P69*'Data for CO2 Calculation'!$B$17</f>
        <v>236.53</v>
      </c>
      <c r="R69" s="2">
        <f>VLOOKUP(C69,'Data for CO2 Calculation'!$K$3:$M$12,3,FALSE)</f>
        <v>1376</v>
      </c>
      <c r="S69" s="3">
        <f>I69*R69*'Data for CO2 Calculation'!$B$17</f>
        <v>13018.611199999999</v>
      </c>
    </row>
    <row r="70" spans="1:19" x14ac:dyDescent="0.2">
      <c r="A70" s="2" t="s">
        <v>612</v>
      </c>
      <c r="B70" s="13">
        <v>39508</v>
      </c>
      <c r="C70" s="2">
        <v>60004</v>
      </c>
      <c r="D70" s="2">
        <v>9</v>
      </c>
      <c r="E70" s="2">
        <v>8</v>
      </c>
      <c r="F70" s="2">
        <v>12</v>
      </c>
      <c r="G70" s="2">
        <v>11</v>
      </c>
      <c r="H70" s="2">
        <v>9</v>
      </c>
      <c r="I70" s="84">
        <f>(D70*'General Data'!$B$4)+(Valencia!E70*'General Data'!$C$4)+(Valencia!F70*'General Data'!$D$4)+(Valencia!G70*'General Data'!$E$4)+(Valencia!H70*'General Data'!$F$4)</f>
        <v>177.29999999999998</v>
      </c>
      <c r="J70" s="4">
        <f>VLOOKUP(I70,'Tarrif for Outgoing Transport'!$A$22:$G$32,Valencia!C70-59998,TRUE)</f>
        <v>0.252</v>
      </c>
      <c r="K70" s="82">
        <f t="shared" si="2"/>
        <v>44.679599999999994</v>
      </c>
      <c r="L70" s="4">
        <f>VLOOKUP(I70,'Tarrif for Outgoing Transport'!$A$40:$L$49,C70-59993,TRUE)</f>
        <v>0.3</v>
      </c>
      <c r="M70" s="4">
        <f t="shared" si="3"/>
        <v>53.189999999999991</v>
      </c>
      <c r="N70" s="2">
        <f>VLOOKUP(C70,'Transport Time'!$F$3:$H$7,3,FALSE)</f>
        <v>2</v>
      </c>
      <c r="O70" s="2">
        <f>VLOOKUP(C70,'Transport Time'!$K$3:$M$12,3,FALSE)</f>
        <v>2</v>
      </c>
      <c r="P70" s="2">
        <f>VLOOKUP(C70,'Data for CO2 Calculation'!$F$3:$H$7,3,FALSE)</f>
        <v>882</v>
      </c>
      <c r="Q70" s="3">
        <f>I70*P70*'Data for CO2 Calculation'!$B$17</f>
        <v>8522.6336999999985</v>
      </c>
      <c r="R70" s="2">
        <f>VLOOKUP(C70,'Data for CO2 Calculation'!$K$3:$M$12,3,FALSE)</f>
        <v>1735</v>
      </c>
      <c r="S70" s="3">
        <f>I70*R70*'Data for CO2 Calculation'!$B$17</f>
        <v>16765.044749999997</v>
      </c>
    </row>
    <row r="71" spans="1:19" x14ac:dyDescent="0.2">
      <c r="A71" s="2" t="s">
        <v>613</v>
      </c>
      <c r="B71" s="13">
        <v>39509</v>
      </c>
      <c r="C71" s="2">
        <v>60005</v>
      </c>
      <c r="D71" s="2">
        <v>9</v>
      </c>
      <c r="E71" s="2">
        <v>8</v>
      </c>
      <c r="F71" s="2">
        <v>14</v>
      </c>
      <c r="G71" s="2">
        <v>13</v>
      </c>
      <c r="H71" s="2">
        <v>9</v>
      </c>
      <c r="I71" s="84">
        <f>(D71*'General Data'!$B$4)+(Valencia!E71*'General Data'!$C$4)+(Valencia!F71*'General Data'!$D$4)+(Valencia!G71*'General Data'!$E$4)+(Valencia!H71*'General Data'!$F$4)</f>
        <v>191.29999999999998</v>
      </c>
      <c r="J71" s="4">
        <f>VLOOKUP(I71,'Tarrif for Outgoing Transport'!$A$22:$G$32,Valencia!C71-59998,TRUE)</f>
        <v>0.24399999999999999</v>
      </c>
      <c r="K71" s="82">
        <f t="shared" si="2"/>
        <v>46.677199999999992</v>
      </c>
      <c r="L71" s="4">
        <f>VLOOKUP(I71,'Tarrif for Outgoing Transport'!$A$40:$L$49,C71-59993,TRUE)</f>
        <v>0.38900000000000001</v>
      </c>
      <c r="M71" s="4">
        <f t="shared" si="3"/>
        <v>74.415700000000001</v>
      </c>
      <c r="N71" s="2">
        <f>VLOOKUP(C71,'Transport Time'!$F$3:$H$7,3,FALSE)</f>
        <v>2</v>
      </c>
      <c r="O71" s="2">
        <f>VLOOKUP(C71,'Transport Time'!$K$3:$M$12,3,FALSE)</f>
        <v>1</v>
      </c>
      <c r="P71" s="2">
        <f>VLOOKUP(C71,'Data for CO2 Calculation'!$F$3:$H$7,3,FALSE)</f>
        <v>779</v>
      </c>
      <c r="Q71" s="3">
        <f>I71*P71*'Data for CO2 Calculation'!$B$17</f>
        <v>8121.737149999999</v>
      </c>
      <c r="R71" s="2">
        <f>VLOOKUP(C71,'Data for CO2 Calculation'!$K$3:$M$12,3,FALSE)</f>
        <v>584</v>
      </c>
      <c r="S71" s="3">
        <f>I71*R71*'Data for CO2 Calculation'!$B$17</f>
        <v>6088.6963999999998</v>
      </c>
    </row>
    <row r="72" spans="1:19" x14ac:dyDescent="0.2">
      <c r="A72" s="2" t="s">
        <v>614</v>
      </c>
      <c r="B72" s="13">
        <v>39546</v>
      </c>
      <c r="C72" s="2">
        <v>60001</v>
      </c>
      <c r="D72" s="2">
        <v>6</v>
      </c>
      <c r="E72" s="2">
        <v>8</v>
      </c>
      <c r="F72" s="2">
        <v>12</v>
      </c>
      <c r="G72" s="2">
        <v>12</v>
      </c>
      <c r="H72" s="2">
        <v>9</v>
      </c>
      <c r="I72" s="84">
        <f>(D72*'General Data'!$B$4)+(Valencia!E72*'General Data'!$C$4)+(Valencia!F72*'General Data'!$D$4)+(Valencia!G72*'General Data'!$E$4)+(Valencia!H72*'General Data'!$F$4)</f>
        <v>173.6</v>
      </c>
      <c r="J72" s="4">
        <f>VLOOKUP(I72,'Tarrif for Outgoing Transport'!$A$22:$G$32,Valencia!C72-59998,TRUE)</f>
        <v>0.25</v>
      </c>
      <c r="K72" s="82">
        <f t="shared" si="2"/>
        <v>43.4</v>
      </c>
      <c r="L72" s="4">
        <f>VLOOKUP(I72,'Tarrif for Outgoing Transport'!$A$40:$L$49,C72-59993,TRUE)</f>
        <v>0.34</v>
      </c>
      <c r="M72" s="4">
        <f t="shared" si="3"/>
        <v>59.024000000000001</v>
      </c>
      <c r="N72" s="2">
        <f>VLOOKUP(C72,'Transport Time'!$F$3:$H$7,3,FALSE)</f>
        <v>1</v>
      </c>
      <c r="O72" s="2">
        <f>VLOOKUP(C72,'Transport Time'!$K$3:$M$12,3,FALSE)</f>
        <v>2</v>
      </c>
      <c r="P72" s="2">
        <f>VLOOKUP(C72,'Data for CO2 Calculation'!$F$3:$H$7,3,FALSE)</f>
        <v>25</v>
      </c>
      <c r="Q72" s="3">
        <f>I72*P72*'Data for CO2 Calculation'!$B$17</f>
        <v>236.53</v>
      </c>
      <c r="R72" s="2">
        <f>VLOOKUP(C72,'Data for CO2 Calculation'!$K$3:$M$12,3,FALSE)</f>
        <v>1376</v>
      </c>
      <c r="S72" s="3">
        <f>I72*R72*'Data for CO2 Calculation'!$B$17</f>
        <v>13018.611199999999</v>
      </c>
    </row>
    <row r="73" spans="1:19" x14ac:dyDescent="0.2">
      <c r="A73" s="2" t="s">
        <v>615</v>
      </c>
      <c r="B73" s="13">
        <v>39509</v>
      </c>
      <c r="C73" s="2">
        <v>60004</v>
      </c>
      <c r="D73" s="2">
        <v>9</v>
      </c>
      <c r="E73" s="2">
        <v>11</v>
      </c>
      <c r="F73" s="2">
        <v>8</v>
      </c>
      <c r="G73" s="2">
        <v>0</v>
      </c>
      <c r="H73" s="2">
        <v>0</v>
      </c>
      <c r="I73" s="84">
        <f>(D73*'General Data'!$B$4)+(Valencia!E73*'General Data'!$C$4)+(Valencia!F73*'General Data'!$D$4)+(Valencia!G73*'General Data'!$E$4)+(Valencia!H73*'General Data'!$F$4)</f>
        <v>98.4</v>
      </c>
      <c r="J73" s="4">
        <f>VLOOKUP(I73,'Tarrif for Outgoing Transport'!$A$22:$G$32,Valencia!C73-59998,TRUE)</f>
        <v>18</v>
      </c>
      <c r="K73" s="82">
        <f t="shared" si="2"/>
        <v>18</v>
      </c>
      <c r="L73" s="4">
        <f>VLOOKUP(I73,'Tarrif for Outgoing Transport'!$A$40:$L$49,C73-59993,TRUE)</f>
        <v>18.010000000000002</v>
      </c>
      <c r="M73" s="4">
        <f t="shared" si="3"/>
        <v>18.010000000000002</v>
      </c>
      <c r="N73" s="2">
        <f>VLOOKUP(C73,'Transport Time'!$F$3:$H$7,3,FALSE)</f>
        <v>2</v>
      </c>
      <c r="O73" s="2">
        <f>VLOOKUP(C73,'Transport Time'!$K$3:$M$12,3,FALSE)</f>
        <v>2</v>
      </c>
      <c r="P73" s="2">
        <f>VLOOKUP(C73,'Data for CO2 Calculation'!$F$3:$H$7,3,FALSE)</f>
        <v>882</v>
      </c>
      <c r="Q73" s="3">
        <f>I73*P73*'Data for CO2 Calculation'!$B$17</f>
        <v>4729.9895999999999</v>
      </c>
      <c r="R73" s="2">
        <f>VLOOKUP(C73,'Data for CO2 Calculation'!$K$3:$M$12,3,FALSE)</f>
        <v>1735</v>
      </c>
      <c r="S73" s="3">
        <f>I73*R73*'Data for CO2 Calculation'!$B$17</f>
        <v>9304.4580000000005</v>
      </c>
    </row>
    <row r="74" spans="1:19" x14ac:dyDescent="0.2">
      <c r="A74" s="2" t="s">
        <v>616</v>
      </c>
      <c r="B74" s="13">
        <v>39509</v>
      </c>
      <c r="C74" s="2">
        <v>60005</v>
      </c>
      <c r="D74" s="2">
        <v>9</v>
      </c>
      <c r="E74" s="2">
        <v>21</v>
      </c>
      <c r="F74" s="2">
        <v>8</v>
      </c>
      <c r="G74" s="2">
        <v>11</v>
      </c>
      <c r="H74" s="2">
        <v>0</v>
      </c>
      <c r="I74" s="84">
        <f>(D74*'General Data'!$B$4)+(Valencia!E74*'General Data'!$C$4)+(Valencia!F74*'General Data'!$D$4)+(Valencia!G74*'General Data'!$E$4)+(Valencia!H74*'General Data'!$F$4)</f>
        <v>176.60000000000002</v>
      </c>
      <c r="J74" s="4">
        <f>VLOOKUP(I74,'Tarrif for Outgoing Transport'!$A$22:$G$32,Valencia!C74-59998,TRUE)</f>
        <v>0.24399999999999999</v>
      </c>
      <c r="K74" s="82">
        <f t="shared" si="2"/>
        <v>43.090400000000002</v>
      </c>
      <c r="L74" s="4">
        <f>VLOOKUP(I74,'Tarrif for Outgoing Transport'!$A$40:$L$49,C74-59993,TRUE)</f>
        <v>0.38900000000000001</v>
      </c>
      <c r="M74" s="4">
        <f t="shared" si="3"/>
        <v>68.697400000000016</v>
      </c>
      <c r="N74" s="2">
        <f>VLOOKUP(C74,'Transport Time'!$F$3:$H$7,3,FALSE)</f>
        <v>2</v>
      </c>
      <c r="O74" s="2">
        <f>VLOOKUP(C74,'Transport Time'!$K$3:$M$12,3,FALSE)</f>
        <v>1</v>
      </c>
      <c r="P74" s="2">
        <f>VLOOKUP(C74,'Data for CO2 Calculation'!$F$3:$H$7,3,FALSE)</f>
        <v>779</v>
      </c>
      <c r="Q74" s="3">
        <f>I74*P74*'Data for CO2 Calculation'!$B$17</f>
        <v>7497.6413000000011</v>
      </c>
      <c r="R74" s="2">
        <f>VLOOKUP(C74,'Data for CO2 Calculation'!$K$3:$M$12,3,FALSE)</f>
        <v>584</v>
      </c>
      <c r="S74" s="3">
        <f>I74*R74*'Data for CO2 Calculation'!$B$17</f>
        <v>5620.8248000000003</v>
      </c>
    </row>
    <row r="75" spans="1:19" x14ac:dyDescent="0.2">
      <c r="A75" s="2" t="s">
        <v>617</v>
      </c>
      <c r="B75" s="13">
        <v>39549</v>
      </c>
      <c r="C75" s="2">
        <v>60001</v>
      </c>
      <c r="D75" s="2">
        <v>9</v>
      </c>
      <c r="E75" s="2">
        <v>15</v>
      </c>
      <c r="F75" s="2">
        <v>12</v>
      </c>
      <c r="G75" s="2">
        <v>11</v>
      </c>
      <c r="H75" s="2">
        <v>0</v>
      </c>
      <c r="I75" s="84">
        <f>(D75*'General Data'!$B$4)+(Valencia!E75*'General Data'!$C$4)+(Valencia!F75*'General Data'!$D$4)+(Valencia!G75*'General Data'!$E$4)+(Valencia!H75*'General Data'!$F$4)</f>
        <v>166</v>
      </c>
      <c r="J75" s="4">
        <f>VLOOKUP(I75,'Tarrif for Outgoing Transport'!$A$22:$G$32,Valencia!C75-59998,TRUE)</f>
        <v>0.25</v>
      </c>
      <c r="K75" s="82">
        <f t="shared" si="2"/>
        <v>41.5</v>
      </c>
      <c r="L75" s="4">
        <f>VLOOKUP(I75,'Tarrif for Outgoing Transport'!$A$40:$L$49,C75-59993,TRUE)</f>
        <v>0.34</v>
      </c>
      <c r="M75" s="4">
        <f t="shared" si="3"/>
        <v>56.440000000000005</v>
      </c>
      <c r="N75" s="2">
        <f>VLOOKUP(C75,'Transport Time'!$F$3:$H$7,3,FALSE)</f>
        <v>1</v>
      </c>
      <c r="O75" s="2">
        <f>VLOOKUP(C75,'Transport Time'!$K$3:$M$12,3,FALSE)</f>
        <v>2</v>
      </c>
      <c r="P75" s="2">
        <f>VLOOKUP(C75,'Data for CO2 Calculation'!$F$3:$H$7,3,FALSE)</f>
        <v>25</v>
      </c>
      <c r="Q75" s="3">
        <f>I75*P75*'Data for CO2 Calculation'!$B$17</f>
        <v>226.17500000000001</v>
      </c>
      <c r="R75" s="2">
        <f>VLOOKUP(C75,'Data for CO2 Calculation'!$K$3:$M$12,3,FALSE)</f>
        <v>1376</v>
      </c>
      <c r="S75" s="3">
        <f>I75*R75*'Data for CO2 Calculation'!$B$17</f>
        <v>12448.672</v>
      </c>
    </row>
    <row r="76" spans="1:19" x14ac:dyDescent="0.2">
      <c r="A76" s="2" t="s">
        <v>555</v>
      </c>
      <c r="B76" s="13">
        <v>39510</v>
      </c>
      <c r="C76" s="2">
        <v>60004</v>
      </c>
      <c r="D76" s="2">
        <v>4</v>
      </c>
      <c r="E76" s="2">
        <v>8</v>
      </c>
      <c r="F76" s="2">
        <v>11</v>
      </c>
      <c r="G76" s="2">
        <v>13</v>
      </c>
      <c r="H76" s="2">
        <v>14</v>
      </c>
      <c r="I76" s="84">
        <f>(D76*'General Data'!$B$4)+(Valencia!E76*'General Data'!$C$4)+(Valencia!F76*'General Data'!$D$4)+(Valencia!G76*'General Data'!$E$4)+(Valencia!H76*'General Data'!$F$4)</f>
        <v>191.39999999999998</v>
      </c>
      <c r="J76" s="4">
        <f>VLOOKUP(I76,'Tarrif for Outgoing Transport'!$A$22:$G$32,Valencia!C76-59998,TRUE)</f>
        <v>0.252</v>
      </c>
      <c r="K76" s="82">
        <f t="shared" si="2"/>
        <v>48.232799999999997</v>
      </c>
      <c r="L76" s="4">
        <f>VLOOKUP(I76,'Tarrif for Outgoing Transport'!$A$40:$L$49,C76-59993,TRUE)</f>
        <v>0.3</v>
      </c>
      <c r="M76" s="4">
        <f t="shared" si="3"/>
        <v>57.419999999999995</v>
      </c>
      <c r="N76" s="2">
        <f>VLOOKUP(C76,'Transport Time'!$F$3:$H$7,3,FALSE)</f>
        <v>2</v>
      </c>
      <c r="O76" s="2">
        <f>VLOOKUP(C76,'Transport Time'!$K$3:$M$12,3,FALSE)</f>
        <v>2</v>
      </c>
      <c r="P76" s="2">
        <f>VLOOKUP(C76,'Data for CO2 Calculation'!$F$3:$H$7,3,FALSE)</f>
        <v>882</v>
      </c>
      <c r="Q76" s="3">
        <f>I76*P76*'Data for CO2 Calculation'!$B$17</f>
        <v>9200.4065999999984</v>
      </c>
      <c r="R76" s="2">
        <f>VLOOKUP(C76,'Data for CO2 Calculation'!$K$3:$M$12,3,FALSE)</f>
        <v>1735</v>
      </c>
      <c r="S76" s="3">
        <f>I76*R76*'Data for CO2 Calculation'!$B$17</f>
        <v>18098.305499999999</v>
      </c>
    </row>
    <row r="77" spans="1:19" x14ac:dyDescent="0.2">
      <c r="A77" s="2" t="s">
        <v>556</v>
      </c>
      <c r="B77" s="13">
        <v>39510</v>
      </c>
      <c r="C77" s="2">
        <v>60005</v>
      </c>
      <c r="D77" s="2">
        <v>4</v>
      </c>
      <c r="E77" s="2">
        <v>8</v>
      </c>
      <c r="F77" s="2">
        <v>8</v>
      </c>
      <c r="G77" s="2">
        <v>11</v>
      </c>
      <c r="H77" s="2">
        <v>12</v>
      </c>
      <c r="I77" s="84">
        <f>(D77*'General Data'!$B$4)+(Valencia!E77*'General Data'!$C$4)+(Valencia!F77*'General Data'!$D$4)+(Valencia!G77*'General Data'!$E$4)+(Valencia!H77*'General Data'!$F$4)</f>
        <v>164.4</v>
      </c>
      <c r="J77" s="4">
        <f>VLOOKUP(I77,'Tarrif for Outgoing Transport'!$A$22:$G$32,Valencia!C77-59998,TRUE)</f>
        <v>0.24399999999999999</v>
      </c>
      <c r="K77" s="82">
        <f t="shared" si="2"/>
        <v>40.113599999999998</v>
      </c>
      <c r="L77" s="4">
        <f>VLOOKUP(I77,'Tarrif for Outgoing Transport'!$A$40:$L$49,C77-59993,TRUE)</f>
        <v>0.38900000000000001</v>
      </c>
      <c r="M77" s="4">
        <f t="shared" si="3"/>
        <v>63.951600000000006</v>
      </c>
      <c r="N77" s="2">
        <f>VLOOKUP(C77,'Transport Time'!$F$3:$H$7,3,FALSE)</f>
        <v>2</v>
      </c>
      <c r="O77" s="2">
        <f>VLOOKUP(C77,'Transport Time'!$K$3:$M$12,3,FALSE)</f>
        <v>1</v>
      </c>
      <c r="P77" s="2">
        <f>VLOOKUP(C77,'Data for CO2 Calculation'!$F$3:$H$7,3,FALSE)</f>
        <v>779</v>
      </c>
      <c r="Q77" s="3">
        <f>I77*P77*'Data for CO2 Calculation'!$B$17</f>
        <v>6979.6842000000006</v>
      </c>
      <c r="R77" s="2">
        <f>VLOOKUP(C77,'Data for CO2 Calculation'!$K$3:$M$12,3,FALSE)</f>
        <v>584</v>
      </c>
      <c r="S77" s="3">
        <f>I77*R77*'Data for CO2 Calculation'!$B$17</f>
        <v>5232.5232000000005</v>
      </c>
    </row>
    <row r="78" spans="1:19" x14ac:dyDescent="0.2">
      <c r="A78" s="2" t="s">
        <v>618</v>
      </c>
      <c r="B78" s="13">
        <v>39502</v>
      </c>
      <c r="C78" s="2">
        <v>60002</v>
      </c>
      <c r="D78" s="2">
        <v>15</v>
      </c>
      <c r="E78" s="2">
        <v>8</v>
      </c>
      <c r="F78" s="2">
        <v>0</v>
      </c>
      <c r="G78" s="2">
        <v>11</v>
      </c>
      <c r="H78" s="2">
        <v>9</v>
      </c>
      <c r="I78" s="84">
        <f>(D78*'General Data'!$B$4)+(Valencia!E78*'General Data'!$C$4)+(Valencia!F78*'General Data'!$D$4)+(Valencia!G78*'General Data'!$E$4)+(Valencia!H78*'General Data'!$F$4)</f>
        <v>145.5</v>
      </c>
      <c r="J78" s="4">
        <f>VLOOKUP(I78,'Tarrif for Outgoing Transport'!$A$22:$G$32,Valencia!C78-59998,TRUE)</f>
        <v>0.254</v>
      </c>
      <c r="K78" s="82">
        <f t="shared" si="2"/>
        <v>36.957000000000001</v>
      </c>
      <c r="L78" s="4">
        <f>VLOOKUP(I78,'Tarrif for Outgoing Transport'!$A$40:$L$49,C78-59993,TRUE)</f>
        <v>0.307</v>
      </c>
      <c r="M78" s="4">
        <f t="shared" si="3"/>
        <v>44.668500000000002</v>
      </c>
      <c r="N78" s="2">
        <f>VLOOKUP(C78,'Transport Time'!$F$3:$H$7,3,FALSE)</f>
        <v>1</v>
      </c>
      <c r="O78" s="2">
        <f>VLOOKUP(C78,'Transport Time'!$K$3:$M$12,3,FALSE)</f>
        <v>2</v>
      </c>
      <c r="P78" s="2">
        <f>VLOOKUP(C78,'Data for CO2 Calculation'!$F$3:$H$7,3,FALSE)</f>
        <v>355</v>
      </c>
      <c r="Q78" s="3">
        <f>I78*P78*'Data for CO2 Calculation'!$B$17</f>
        <v>2815.0612500000002</v>
      </c>
      <c r="R78" s="2">
        <f>VLOOKUP(C78,'Data for CO2 Calculation'!$K$3:$M$12,3,FALSE)</f>
        <v>1275</v>
      </c>
      <c r="S78" s="3">
        <f>I78*R78*'Data for CO2 Calculation'!$B$17</f>
        <v>10110.43125</v>
      </c>
    </row>
    <row r="79" spans="1:19" x14ac:dyDescent="0.2">
      <c r="A79" s="2" t="s">
        <v>619</v>
      </c>
      <c r="B79" s="13">
        <v>39550</v>
      </c>
      <c r="C79" s="2">
        <v>60001</v>
      </c>
      <c r="D79" s="2">
        <v>9</v>
      </c>
      <c r="E79" s="2">
        <v>0</v>
      </c>
      <c r="F79" s="2">
        <v>12</v>
      </c>
      <c r="G79" s="2">
        <v>11</v>
      </c>
      <c r="H79" s="2">
        <v>19</v>
      </c>
      <c r="I79" s="84">
        <f>(D79*'General Data'!$B$4)+(Valencia!E79*'General Data'!$C$4)+(Valencia!F79*'General Data'!$D$4)+(Valencia!G79*'General Data'!$E$4)+(Valencia!H79*'General Data'!$F$4)</f>
        <v>188.89999999999998</v>
      </c>
      <c r="J79" s="4">
        <f>VLOOKUP(I79,'Tarrif for Outgoing Transport'!$A$22:$G$32,Valencia!C79-59998,TRUE)</f>
        <v>0.25</v>
      </c>
      <c r="K79" s="82">
        <f t="shared" si="2"/>
        <v>47.224999999999994</v>
      </c>
      <c r="L79" s="4">
        <f>VLOOKUP(I79,'Tarrif for Outgoing Transport'!$A$40:$L$49,C79-59993,TRUE)</f>
        <v>0.34</v>
      </c>
      <c r="M79" s="4">
        <f t="shared" si="3"/>
        <v>64.225999999999999</v>
      </c>
      <c r="N79" s="2">
        <f>VLOOKUP(C79,'Transport Time'!$F$3:$H$7,3,FALSE)</f>
        <v>1</v>
      </c>
      <c r="O79" s="2">
        <f>VLOOKUP(C79,'Transport Time'!$K$3:$M$12,3,FALSE)</f>
        <v>2</v>
      </c>
      <c r="P79" s="2">
        <f>VLOOKUP(C79,'Data for CO2 Calculation'!$F$3:$H$7,3,FALSE)</f>
        <v>25</v>
      </c>
      <c r="Q79" s="3">
        <f>I79*P79*'Data for CO2 Calculation'!$B$17</f>
        <v>257.37624999999997</v>
      </c>
      <c r="R79" s="2">
        <f>VLOOKUP(C79,'Data for CO2 Calculation'!$K$3:$M$12,3,FALSE)</f>
        <v>1376</v>
      </c>
      <c r="S79" s="3">
        <f>I79*R79*'Data for CO2 Calculation'!$B$17</f>
        <v>14165.988799999997</v>
      </c>
    </row>
    <row r="80" spans="1:19" x14ac:dyDescent="0.2">
      <c r="A80" s="2" t="s">
        <v>620</v>
      </c>
      <c r="B80" s="13">
        <v>39553</v>
      </c>
      <c r="C80" s="2">
        <v>60001</v>
      </c>
      <c r="D80" s="2">
        <v>2</v>
      </c>
      <c r="E80" s="2">
        <v>8</v>
      </c>
      <c r="F80" s="2">
        <v>12</v>
      </c>
      <c r="G80" s="2">
        <v>11</v>
      </c>
      <c r="H80" s="2">
        <v>8</v>
      </c>
      <c r="I80" s="84">
        <f>(D80*'General Data'!$B$4)+(Valencia!E80*'General Data'!$C$4)+(Valencia!F80*'General Data'!$D$4)+(Valencia!G80*'General Data'!$E$4)+(Valencia!H80*'General Data'!$F$4)</f>
        <v>156.6</v>
      </c>
      <c r="J80" s="4">
        <f>VLOOKUP(I80,'Tarrif for Outgoing Transport'!$A$22:$G$32,Valencia!C80-59998,TRUE)</f>
        <v>0.25</v>
      </c>
      <c r="K80" s="82">
        <f t="shared" si="2"/>
        <v>39.15</v>
      </c>
      <c r="L80" s="4">
        <f>VLOOKUP(I80,'Tarrif for Outgoing Transport'!$A$40:$L$49,C80-59993,TRUE)</f>
        <v>0.34</v>
      </c>
      <c r="M80" s="4">
        <f t="shared" si="3"/>
        <v>53.244</v>
      </c>
      <c r="N80" s="2">
        <f>VLOOKUP(C80,'Transport Time'!$F$3:$H$7,3,FALSE)</f>
        <v>1</v>
      </c>
      <c r="O80" s="2">
        <f>VLOOKUP(C80,'Transport Time'!$K$3:$M$12,3,FALSE)</f>
        <v>2</v>
      </c>
      <c r="P80" s="2">
        <f>VLOOKUP(C80,'Data for CO2 Calculation'!$F$3:$H$7,3,FALSE)</f>
        <v>25</v>
      </c>
      <c r="Q80" s="3">
        <f>I80*P80*'Data for CO2 Calculation'!$B$17</f>
        <v>213.36750000000001</v>
      </c>
      <c r="R80" s="2">
        <f>VLOOKUP(C80,'Data for CO2 Calculation'!$K$3:$M$12,3,FALSE)</f>
        <v>1376</v>
      </c>
      <c r="S80" s="3">
        <f>I80*R80*'Data for CO2 Calculation'!$B$17</f>
        <v>11743.7472</v>
      </c>
    </row>
    <row r="81" spans="1:19" x14ac:dyDescent="0.2">
      <c r="A81" s="2" t="s">
        <v>621</v>
      </c>
      <c r="B81" s="13">
        <v>39504</v>
      </c>
      <c r="C81" s="2">
        <v>60002</v>
      </c>
      <c r="D81" s="2">
        <v>9</v>
      </c>
      <c r="E81" s="2">
        <v>8</v>
      </c>
      <c r="F81" s="2">
        <v>18</v>
      </c>
      <c r="G81" s="2">
        <v>0</v>
      </c>
      <c r="H81" s="2">
        <v>9</v>
      </c>
      <c r="I81" s="84">
        <f>(D81*'General Data'!$B$4)+(Valencia!E81*'General Data'!$C$4)+(Valencia!F81*'General Data'!$D$4)+(Valencia!G81*'General Data'!$E$4)+(Valencia!H81*'General Data'!$F$4)</f>
        <v>164.89999999999998</v>
      </c>
      <c r="J81" s="4">
        <f>VLOOKUP(I81,'Tarrif for Outgoing Transport'!$A$22:$G$32,Valencia!C81-59998,TRUE)</f>
        <v>0.254</v>
      </c>
      <c r="K81" s="82">
        <f t="shared" si="2"/>
        <v>41.884599999999992</v>
      </c>
      <c r="L81" s="4">
        <f>VLOOKUP(I81,'Tarrif for Outgoing Transport'!$A$40:$L$49,C81-59993,TRUE)</f>
        <v>0.307</v>
      </c>
      <c r="M81" s="4">
        <f t="shared" si="3"/>
        <v>50.624299999999991</v>
      </c>
      <c r="N81" s="2">
        <f>VLOOKUP(C81,'Transport Time'!$F$3:$H$7,3,FALSE)</f>
        <v>1</v>
      </c>
      <c r="O81" s="2">
        <f>VLOOKUP(C81,'Transport Time'!$K$3:$M$12,3,FALSE)</f>
        <v>2</v>
      </c>
      <c r="P81" s="2">
        <f>VLOOKUP(C81,'Data for CO2 Calculation'!$F$3:$H$7,3,FALSE)</f>
        <v>355</v>
      </c>
      <c r="Q81" s="3">
        <f>I81*P81*'Data for CO2 Calculation'!$B$17</f>
        <v>3190.4027499999997</v>
      </c>
      <c r="R81" s="2">
        <f>VLOOKUP(C81,'Data for CO2 Calculation'!$K$3:$M$12,3,FALSE)</f>
        <v>1275</v>
      </c>
      <c r="S81" s="3">
        <f>I81*R81*'Data for CO2 Calculation'!$B$17</f>
        <v>11458.488749999999</v>
      </c>
    </row>
    <row r="82" spans="1:19" x14ac:dyDescent="0.2">
      <c r="A82" s="2" t="s">
        <v>622</v>
      </c>
      <c r="B82" s="13">
        <v>39554</v>
      </c>
      <c r="C82" s="2">
        <v>60001</v>
      </c>
      <c r="D82" s="2">
        <v>12</v>
      </c>
      <c r="E82" s="2">
        <v>8</v>
      </c>
      <c r="F82" s="2">
        <v>12</v>
      </c>
      <c r="G82" s="2">
        <v>11</v>
      </c>
      <c r="H82" s="2">
        <v>8</v>
      </c>
      <c r="I82" s="84">
        <f>(D82*'General Data'!$B$4)+(Valencia!E82*'General Data'!$C$4)+(Valencia!F82*'General Data'!$D$4)+(Valencia!G82*'General Data'!$E$4)+(Valencia!H82*'General Data'!$F$4)</f>
        <v>179.60000000000002</v>
      </c>
      <c r="J82" s="4">
        <f>VLOOKUP(I82,'Tarrif for Outgoing Transport'!$A$22:$G$32,Valencia!C82-59998,TRUE)</f>
        <v>0.25</v>
      </c>
      <c r="K82" s="82">
        <f t="shared" si="2"/>
        <v>44.900000000000006</v>
      </c>
      <c r="L82" s="4">
        <f>VLOOKUP(I82,'Tarrif for Outgoing Transport'!$A$40:$L$49,C82-59993,TRUE)</f>
        <v>0.34</v>
      </c>
      <c r="M82" s="4">
        <f t="shared" si="3"/>
        <v>61.064000000000014</v>
      </c>
      <c r="N82" s="2">
        <f>VLOOKUP(C82,'Transport Time'!$F$3:$H$7,3,FALSE)</f>
        <v>1</v>
      </c>
      <c r="O82" s="2">
        <f>VLOOKUP(C82,'Transport Time'!$K$3:$M$12,3,FALSE)</f>
        <v>2</v>
      </c>
      <c r="P82" s="2">
        <f>VLOOKUP(C82,'Data for CO2 Calculation'!$F$3:$H$7,3,FALSE)</f>
        <v>25</v>
      </c>
      <c r="Q82" s="3">
        <f>I82*P82*'Data for CO2 Calculation'!$B$17</f>
        <v>244.70500000000004</v>
      </c>
      <c r="R82" s="2">
        <f>VLOOKUP(C82,'Data for CO2 Calculation'!$K$3:$M$12,3,FALSE)</f>
        <v>1376</v>
      </c>
      <c r="S82" s="3">
        <f>I82*R82*'Data for CO2 Calculation'!$B$17</f>
        <v>13468.563200000002</v>
      </c>
    </row>
    <row r="83" spans="1:19" x14ac:dyDescent="0.2">
      <c r="A83" s="2" t="s">
        <v>554</v>
      </c>
      <c r="B83" s="13">
        <v>39511</v>
      </c>
      <c r="C83" s="2">
        <v>60005</v>
      </c>
      <c r="D83" s="2">
        <v>9</v>
      </c>
      <c r="E83" s="2">
        <v>8</v>
      </c>
      <c r="F83" s="2">
        <v>15</v>
      </c>
      <c r="G83" s="2">
        <v>11</v>
      </c>
      <c r="H83" s="2">
        <v>11</v>
      </c>
      <c r="I83" s="84">
        <f>(D83*'General Data'!$B$4)+(Valencia!E83*'General Data'!$C$4)+(Valencia!F83*'General Data'!$D$4)+(Valencia!G83*'General Data'!$E$4)+(Valencia!H83*'General Data'!$F$4)</f>
        <v>197.9</v>
      </c>
      <c r="J83" s="4">
        <f>VLOOKUP(I83,'Tarrif for Outgoing Transport'!$A$22:$G$32,Valencia!C83-59998,TRUE)</f>
        <v>0.24399999999999999</v>
      </c>
      <c r="K83" s="82">
        <f t="shared" si="2"/>
        <v>48.287599999999998</v>
      </c>
      <c r="L83" s="4">
        <f>VLOOKUP(I83,'Tarrif for Outgoing Transport'!$A$40:$L$49,C83-59993,TRUE)</f>
        <v>0.38900000000000001</v>
      </c>
      <c r="M83" s="4">
        <f t="shared" si="3"/>
        <v>76.983100000000007</v>
      </c>
      <c r="N83" s="2">
        <f>VLOOKUP(C83,'Transport Time'!$F$3:$H$7,3,FALSE)</f>
        <v>2</v>
      </c>
      <c r="O83" s="2">
        <f>VLOOKUP(C83,'Transport Time'!$K$3:$M$12,3,FALSE)</f>
        <v>1</v>
      </c>
      <c r="P83" s="2">
        <f>VLOOKUP(C83,'Data for CO2 Calculation'!$F$3:$H$7,3,FALSE)</f>
        <v>779</v>
      </c>
      <c r="Q83" s="3">
        <f>I83*P83*'Data for CO2 Calculation'!$B$17</f>
        <v>8401.9434500000007</v>
      </c>
      <c r="R83" s="2">
        <f>VLOOKUP(C83,'Data for CO2 Calculation'!$K$3:$M$12,3,FALSE)</f>
        <v>584</v>
      </c>
      <c r="S83" s="3">
        <f>I83*R83*'Data for CO2 Calculation'!$B$17</f>
        <v>6298.7611999999999</v>
      </c>
    </row>
    <row r="84" spans="1:19" x14ac:dyDescent="0.2">
      <c r="A84" s="2" t="s">
        <v>623</v>
      </c>
      <c r="B84" s="13">
        <v>39558</v>
      </c>
      <c r="C84" s="2">
        <v>60001</v>
      </c>
      <c r="D84" s="2">
        <v>9</v>
      </c>
      <c r="E84" s="2">
        <v>9</v>
      </c>
      <c r="F84" s="2">
        <v>0</v>
      </c>
      <c r="G84" s="2">
        <v>11</v>
      </c>
      <c r="H84" s="2">
        <v>0</v>
      </c>
      <c r="I84" s="84">
        <f>(D84*'General Data'!$B$4)+(Valencia!E84*'General Data'!$C$4)+(Valencia!F84*'General Data'!$D$4)+(Valencia!G84*'General Data'!$E$4)+(Valencia!H84*'General Data'!$F$4)</f>
        <v>94.6</v>
      </c>
      <c r="J84" s="4">
        <f>VLOOKUP(I84,'Tarrif for Outgoing Transport'!$A$22:$G$32,Valencia!C84-59998,TRUE)</f>
        <v>12.3</v>
      </c>
      <c r="K84" s="82">
        <f t="shared" si="2"/>
        <v>12.3</v>
      </c>
      <c r="L84" s="4">
        <f>VLOOKUP(I84,'Tarrif for Outgoing Transport'!$A$40:$L$49,C84-59993,TRUE)</f>
        <v>16.8</v>
      </c>
      <c r="M84" s="4">
        <f t="shared" si="3"/>
        <v>16.8</v>
      </c>
      <c r="N84" s="2">
        <f>VLOOKUP(C84,'Transport Time'!$F$3:$H$7,3,FALSE)</f>
        <v>1</v>
      </c>
      <c r="O84" s="2">
        <f>VLOOKUP(C84,'Transport Time'!$K$3:$M$12,3,FALSE)</f>
        <v>2</v>
      </c>
      <c r="P84" s="2">
        <f>VLOOKUP(C84,'Data for CO2 Calculation'!$F$3:$H$7,3,FALSE)</f>
        <v>25</v>
      </c>
      <c r="Q84" s="3">
        <f>I84*P84*'Data for CO2 Calculation'!$B$17</f>
        <v>128.89250000000001</v>
      </c>
      <c r="R84" s="2">
        <f>VLOOKUP(C84,'Data for CO2 Calculation'!$K$3:$M$12,3,FALSE)</f>
        <v>1376</v>
      </c>
      <c r="S84" s="3">
        <f>I84*R84*'Data for CO2 Calculation'!$B$17</f>
        <v>7094.2431999999999</v>
      </c>
    </row>
    <row r="85" spans="1:19" x14ac:dyDescent="0.2">
      <c r="A85" s="2" t="s">
        <v>624</v>
      </c>
      <c r="B85" s="13">
        <v>39562</v>
      </c>
      <c r="C85" s="2">
        <v>60001</v>
      </c>
      <c r="D85" s="2">
        <v>0</v>
      </c>
      <c r="E85" s="2">
        <v>0</v>
      </c>
      <c r="F85" s="2">
        <v>12</v>
      </c>
      <c r="G85" s="2">
        <v>11</v>
      </c>
      <c r="H85" s="2">
        <v>8</v>
      </c>
      <c r="I85" s="84">
        <f>(D85*'General Data'!$B$4)+(Valencia!E85*'General Data'!$C$4)+(Valencia!F85*'General Data'!$D$4)+(Valencia!G85*'General Data'!$E$4)+(Valencia!H85*'General Data'!$F$4)</f>
        <v>117.6</v>
      </c>
      <c r="J85" s="4">
        <f>VLOOKUP(I85,'Tarrif for Outgoing Transport'!$A$22:$G$32,Valencia!C85-59998,TRUE)</f>
        <v>0.25</v>
      </c>
      <c r="K85" s="82">
        <f t="shared" si="2"/>
        <v>29.4</v>
      </c>
      <c r="L85" s="4">
        <f>VLOOKUP(I85,'Tarrif for Outgoing Transport'!$A$40:$L$49,C85-59993,TRUE)</f>
        <v>0.34</v>
      </c>
      <c r="M85" s="4">
        <f t="shared" si="3"/>
        <v>39.984000000000002</v>
      </c>
      <c r="N85" s="2">
        <f>VLOOKUP(C85,'Transport Time'!$F$3:$H$7,3,FALSE)</f>
        <v>1</v>
      </c>
      <c r="O85" s="2">
        <f>VLOOKUP(C85,'Transport Time'!$K$3:$M$12,3,FALSE)</f>
        <v>2</v>
      </c>
      <c r="P85" s="2">
        <f>VLOOKUP(C85,'Data for CO2 Calculation'!$F$3:$H$7,3,FALSE)</f>
        <v>25</v>
      </c>
      <c r="Q85" s="3">
        <f>I85*P85*'Data for CO2 Calculation'!$B$17</f>
        <v>160.22999999999999</v>
      </c>
      <c r="R85" s="2">
        <f>VLOOKUP(C85,'Data for CO2 Calculation'!$K$3:$M$12,3,FALSE)</f>
        <v>1376</v>
      </c>
      <c r="S85" s="3">
        <f>I85*R85*'Data for CO2 Calculation'!$B$17</f>
        <v>8819.0591999999997</v>
      </c>
    </row>
    <row r="86" spans="1:19" x14ac:dyDescent="0.2">
      <c r="A86" s="2" t="s">
        <v>625</v>
      </c>
      <c r="B86" s="13">
        <v>39564</v>
      </c>
      <c r="C86" s="2">
        <v>60001</v>
      </c>
      <c r="D86" s="2">
        <v>17</v>
      </c>
      <c r="E86" s="2">
        <v>19</v>
      </c>
      <c r="F86" s="2">
        <v>12</v>
      </c>
      <c r="G86" s="2">
        <v>11</v>
      </c>
      <c r="H86" s="2">
        <v>12</v>
      </c>
      <c r="I86" s="84">
        <f>(D86*'General Data'!$B$4)+(Valencia!E86*'General Data'!$C$4)+(Valencia!F86*'General Data'!$D$4)+(Valencia!G86*'General Data'!$E$4)+(Valencia!H86*'General Data'!$F$4)</f>
        <v>256.79999999999995</v>
      </c>
      <c r="J86" s="4">
        <f>VLOOKUP(I86,'Tarrif for Outgoing Transport'!$A$22:$G$32,Valencia!C86-59998,TRUE)</f>
        <v>0.25</v>
      </c>
      <c r="K86" s="82">
        <f t="shared" si="2"/>
        <v>64.199999999999989</v>
      </c>
      <c r="L86" s="4">
        <f>VLOOKUP(I86,'Tarrif for Outgoing Transport'!$A$40:$L$49,C86-59993,TRUE)</f>
        <v>0.34</v>
      </c>
      <c r="M86" s="4">
        <f t="shared" si="3"/>
        <v>87.311999999999998</v>
      </c>
      <c r="N86" s="2">
        <f>VLOOKUP(C86,'Transport Time'!$F$3:$H$7,3,FALSE)</f>
        <v>1</v>
      </c>
      <c r="O86" s="2">
        <f>VLOOKUP(C86,'Transport Time'!$K$3:$M$12,3,FALSE)</f>
        <v>2</v>
      </c>
      <c r="P86" s="2">
        <f>VLOOKUP(C86,'Data for CO2 Calculation'!$F$3:$H$7,3,FALSE)</f>
        <v>25</v>
      </c>
      <c r="Q86" s="3">
        <f>I86*P86*'Data for CO2 Calculation'!$B$17</f>
        <v>349.88999999999993</v>
      </c>
      <c r="R86" s="2">
        <f>VLOOKUP(C86,'Data for CO2 Calculation'!$K$3:$M$12,3,FALSE)</f>
        <v>1376</v>
      </c>
      <c r="S86" s="3">
        <f>I86*R86*'Data for CO2 Calculation'!$B$17</f>
        <v>19257.945599999995</v>
      </c>
    </row>
    <row r="87" spans="1:19" x14ac:dyDescent="0.2">
      <c r="A87" s="2" t="s">
        <v>626</v>
      </c>
      <c r="B87" s="13">
        <v>39513</v>
      </c>
      <c r="C87" s="2">
        <v>60004</v>
      </c>
      <c r="D87" s="2">
        <v>12</v>
      </c>
      <c r="E87" s="2">
        <v>8</v>
      </c>
      <c r="F87" s="2">
        <v>9</v>
      </c>
      <c r="G87" s="2">
        <v>11</v>
      </c>
      <c r="H87" s="2">
        <v>12</v>
      </c>
      <c r="I87" s="84">
        <f>(D87*'General Data'!$B$4)+(Valencia!E87*'General Data'!$C$4)+(Valencia!F87*'General Data'!$D$4)+(Valencia!G87*'General Data'!$E$4)+(Valencia!H87*'General Data'!$F$4)</f>
        <v>186.59999999999997</v>
      </c>
      <c r="J87" s="4">
        <f>VLOOKUP(I87,'Tarrif for Outgoing Transport'!$A$22:$G$32,Valencia!C87-59998,TRUE)</f>
        <v>0.252</v>
      </c>
      <c r="K87" s="82">
        <f t="shared" si="2"/>
        <v>47.023199999999989</v>
      </c>
      <c r="L87" s="4">
        <f>VLOOKUP(I87,'Tarrif for Outgoing Transport'!$A$40:$L$49,C87-59993,TRUE)</f>
        <v>0.3</v>
      </c>
      <c r="M87" s="4">
        <f t="shared" si="3"/>
        <v>55.97999999999999</v>
      </c>
      <c r="N87" s="2">
        <f>VLOOKUP(C87,'Transport Time'!$F$3:$H$7,3,FALSE)</f>
        <v>2</v>
      </c>
      <c r="O87" s="2">
        <f>VLOOKUP(C87,'Transport Time'!$K$3:$M$12,3,FALSE)</f>
        <v>2</v>
      </c>
      <c r="P87" s="2">
        <f>VLOOKUP(C87,'Data for CO2 Calculation'!$F$3:$H$7,3,FALSE)</f>
        <v>882</v>
      </c>
      <c r="Q87" s="3">
        <f>I87*P87*'Data for CO2 Calculation'!$B$17</f>
        <v>8969.6753999999983</v>
      </c>
      <c r="R87" s="2">
        <f>VLOOKUP(C87,'Data for CO2 Calculation'!$K$3:$M$12,3,FALSE)</f>
        <v>1735</v>
      </c>
      <c r="S87" s="3">
        <f>I87*R87*'Data for CO2 Calculation'!$B$17</f>
        <v>17644.429499999998</v>
      </c>
    </row>
    <row r="88" spans="1:19" x14ac:dyDescent="0.2">
      <c r="A88" s="2" t="s">
        <v>627</v>
      </c>
      <c r="B88" s="13">
        <v>39514</v>
      </c>
      <c r="C88" s="2">
        <v>60004</v>
      </c>
      <c r="D88" s="2">
        <v>9</v>
      </c>
      <c r="E88" s="2">
        <v>8</v>
      </c>
      <c r="F88" s="2">
        <v>15</v>
      </c>
      <c r="G88" s="2">
        <v>11</v>
      </c>
      <c r="H88" s="2">
        <v>9</v>
      </c>
      <c r="I88" s="84">
        <f>(D88*'General Data'!$B$4)+(Valencia!E88*'General Data'!$C$4)+(Valencia!F88*'General Data'!$D$4)+(Valencia!G88*'General Data'!$E$4)+(Valencia!H88*'General Data'!$F$4)</f>
        <v>188.70000000000002</v>
      </c>
      <c r="J88" s="4">
        <f>VLOOKUP(I88,'Tarrif for Outgoing Transport'!$A$22:$G$32,Valencia!C88-59998,TRUE)</f>
        <v>0.252</v>
      </c>
      <c r="K88" s="82">
        <f t="shared" si="2"/>
        <v>47.552400000000006</v>
      </c>
      <c r="L88" s="4">
        <f>VLOOKUP(I88,'Tarrif for Outgoing Transport'!$A$40:$L$49,C88-59993,TRUE)</f>
        <v>0.3</v>
      </c>
      <c r="M88" s="4">
        <f t="shared" si="3"/>
        <v>56.610000000000007</v>
      </c>
      <c r="N88" s="2">
        <f>VLOOKUP(C88,'Transport Time'!$F$3:$H$7,3,FALSE)</f>
        <v>2</v>
      </c>
      <c r="O88" s="2">
        <f>VLOOKUP(C88,'Transport Time'!$K$3:$M$12,3,FALSE)</f>
        <v>2</v>
      </c>
      <c r="P88" s="2">
        <f>VLOOKUP(C88,'Data for CO2 Calculation'!$F$3:$H$7,3,FALSE)</f>
        <v>882</v>
      </c>
      <c r="Q88" s="3">
        <f>I88*P88*'Data for CO2 Calculation'!$B$17</f>
        <v>9070.6203000000005</v>
      </c>
      <c r="R88" s="2">
        <f>VLOOKUP(C88,'Data for CO2 Calculation'!$K$3:$M$12,3,FALSE)</f>
        <v>1735</v>
      </c>
      <c r="S88" s="3">
        <f>I88*R88*'Data for CO2 Calculation'!$B$17</f>
        <v>17843.000250000005</v>
      </c>
    </row>
    <row r="89" spans="1:19" x14ac:dyDescent="0.2">
      <c r="A89" s="2" t="s">
        <v>628</v>
      </c>
      <c r="B89" s="13">
        <v>39514</v>
      </c>
      <c r="C89" s="2">
        <v>60005</v>
      </c>
      <c r="D89" s="2">
        <v>9</v>
      </c>
      <c r="E89" s="2">
        <v>9</v>
      </c>
      <c r="F89" s="2">
        <v>0</v>
      </c>
      <c r="G89" s="2">
        <v>11</v>
      </c>
      <c r="H89" s="2">
        <v>9</v>
      </c>
      <c r="I89" s="84">
        <f>(D89*'General Data'!$B$4)+(Valencia!E89*'General Data'!$C$4)+(Valencia!F89*'General Data'!$D$4)+(Valencia!G89*'General Data'!$E$4)+(Valencia!H89*'General Data'!$F$4)</f>
        <v>136</v>
      </c>
      <c r="J89" s="4">
        <f>VLOOKUP(I89,'Tarrif for Outgoing Transport'!$A$22:$G$32,Valencia!C89-59998,TRUE)</f>
        <v>0.24399999999999999</v>
      </c>
      <c r="K89" s="82">
        <f t="shared" si="2"/>
        <v>33.183999999999997</v>
      </c>
      <c r="L89" s="4">
        <f>VLOOKUP(I89,'Tarrif for Outgoing Transport'!$A$40:$L$49,C89-59993,TRUE)</f>
        <v>0.38900000000000001</v>
      </c>
      <c r="M89" s="4">
        <f t="shared" si="3"/>
        <v>52.904000000000003</v>
      </c>
      <c r="N89" s="2">
        <f>VLOOKUP(C89,'Transport Time'!$F$3:$H$7,3,FALSE)</f>
        <v>2</v>
      </c>
      <c r="O89" s="2">
        <f>VLOOKUP(C89,'Transport Time'!$K$3:$M$12,3,FALSE)</f>
        <v>1</v>
      </c>
      <c r="P89" s="2">
        <f>VLOOKUP(C89,'Data for CO2 Calculation'!$F$3:$H$7,3,FALSE)</f>
        <v>779</v>
      </c>
      <c r="Q89" s="3">
        <f>I89*P89*'Data for CO2 Calculation'!$B$17</f>
        <v>5773.9480000000003</v>
      </c>
      <c r="R89" s="2">
        <f>VLOOKUP(C89,'Data for CO2 Calculation'!$K$3:$M$12,3,FALSE)</f>
        <v>584</v>
      </c>
      <c r="S89" s="3">
        <f>I89*R89*'Data for CO2 Calculation'!$B$17</f>
        <v>4328.6080000000002</v>
      </c>
    </row>
    <row r="90" spans="1:19" x14ac:dyDescent="0.2">
      <c r="A90" s="2" t="s">
        <v>629</v>
      </c>
      <c r="B90" s="13">
        <v>39508</v>
      </c>
      <c r="C90" s="2">
        <v>60002</v>
      </c>
      <c r="D90" s="2">
        <v>10</v>
      </c>
      <c r="E90" s="2">
        <v>8</v>
      </c>
      <c r="F90" s="2">
        <v>13</v>
      </c>
      <c r="G90" s="2">
        <v>11</v>
      </c>
      <c r="H90" s="2">
        <v>9</v>
      </c>
      <c r="I90" s="84">
        <f>(D90*'General Data'!$B$4)+(Valencia!E90*'General Data'!$C$4)+(Valencia!F90*'General Data'!$D$4)+(Valencia!G90*'General Data'!$E$4)+(Valencia!H90*'General Data'!$F$4)</f>
        <v>183.4</v>
      </c>
      <c r="J90" s="4">
        <f>VLOOKUP(I90,'Tarrif for Outgoing Transport'!$A$22:$G$32,Valencia!C90-59998,TRUE)</f>
        <v>0.254</v>
      </c>
      <c r="K90" s="82">
        <f t="shared" si="2"/>
        <v>46.583600000000004</v>
      </c>
      <c r="L90" s="4">
        <f>VLOOKUP(I90,'Tarrif for Outgoing Transport'!$A$40:$L$49,C90-59993,TRUE)</f>
        <v>0.307</v>
      </c>
      <c r="M90" s="4">
        <f t="shared" si="3"/>
        <v>56.303800000000003</v>
      </c>
      <c r="N90" s="2">
        <f>VLOOKUP(C90,'Transport Time'!$F$3:$H$7,3,FALSE)</f>
        <v>1</v>
      </c>
      <c r="O90" s="2">
        <f>VLOOKUP(C90,'Transport Time'!$K$3:$M$12,3,FALSE)</f>
        <v>2</v>
      </c>
      <c r="P90" s="2">
        <f>VLOOKUP(C90,'Data for CO2 Calculation'!$F$3:$H$7,3,FALSE)</f>
        <v>355</v>
      </c>
      <c r="Q90" s="3">
        <f>I90*P90*'Data for CO2 Calculation'!$B$17</f>
        <v>3548.3314999999998</v>
      </c>
      <c r="R90" s="2">
        <f>VLOOKUP(C90,'Data for CO2 Calculation'!$K$3:$M$12,3,FALSE)</f>
        <v>1275</v>
      </c>
      <c r="S90" s="3">
        <f>I90*R90*'Data for CO2 Calculation'!$B$17</f>
        <v>12744.0075</v>
      </c>
    </row>
    <row r="91" spans="1:19" x14ac:dyDescent="0.2">
      <c r="A91" s="2" t="s">
        <v>630</v>
      </c>
      <c r="B91" s="13">
        <v>39567</v>
      </c>
      <c r="C91" s="2">
        <v>60001</v>
      </c>
      <c r="D91" s="2">
        <v>9</v>
      </c>
      <c r="E91" s="2">
        <v>8</v>
      </c>
      <c r="F91" s="2">
        <v>12</v>
      </c>
      <c r="G91" s="2">
        <v>11</v>
      </c>
      <c r="H91" s="2">
        <v>15</v>
      </c>
      <c r="I91" s="84">
        <f>(D91*'General Data'!$B$4)+(Valencia!E91*'General Data'!$C$4)+(Valencia!F91*'General Data'!$D$4)+(Valencia!G91*'General Data'!$E$4)+(Valencia!H91*'General Data'!$F$4)</f>
        <v>204.89999999999998</v>
      </c>
      <c r="J91" s="4">
        <f>VLOOKUP(I91,'Tarrif for Outgoing Transport'!$A$22:$G$32,Valencia!C91-59998,TRUE)</f>
        <v>0.25</v>
      </c>
      <c r="K91" s="82">
        <f t="shared" si="2"/>
        <v>51.224999999999994</v>
      </c>
      <c r="L91" s="4">
        <f>VLOOKUP(I91,'Tarrif for Outgoing Transport'!$A$40:$L$49,C91-59993,TRUE)</f>
        <v>0.34</v>
      </c>
      <c r="M91" s="4">
        <f t="shared" si="3"/>
        <v>69.665999999999997</v>
      </c>
      <c r="N91" s="2">
        <f>VLOOKUP(C91,'Transport Time'!$F$3:$H$7,3,FALSE)</f>
        <v>1</v>
      </c>
      <c r="O91" s="2">
        <f>VLOOKUP(C91,'Transport Time'!$K$3:$M$12,3,FALSE)</f>
        <v>2</v>
      </c>
      <c r="P91" s="2">
        <f>VLOOKUP(C91,'Data for CO2 Calculation'!$F$3:$H$7,3,FALSE)</f>
        <v>25</v>
      </c>
      <c r="Q91" s="3">
        <f>I91*P91*'Data for CO2 Calculation'!$B$17</f>
        <v>279.17624999999992</v>
      </c>
      <c r="R91" s="2">
        <f>VLOOKUP(C91,'Data for CO2 Calculation'!$K$3:$M$12,3,FALSE)</f>
        <v>1376</v>
      </c>
      <c r="S91" s="3">
        <f>I91*R91*'Data for CO2 Calculation'!$B$17</f>
        <v>15365.860799999999</v>
      </c>
    </row>
    <row r="92" spans="1:19" x14ac:dyDescent="0.2">
      <c r="A92" s="2" t="s">
        <v>631</v>
      </c>
      <c r="B92" s="13">
        <v>39570</v>
      </c>
      <c r="C92" s="2">
        <v>60001</v>
      </c>
      <c r="D92" s="2">
        <v>9</v>
      </c>
      <c r="E92" s="2">
        <v>8</v>
      </c>
      <c r="F92" s="2">
        <v>12</v>
      </c>
      <c r="G92" s="2">
        <v>9</v>
      </c>
      <c r="H92" s="2">
        <v>11</v>
      </c>
      <c r="I92" s="84">
        <f>(D92*'General Data'!$B$4)+(Valencia!E92*'General Data'!$C$4)+(Valencia!F92*'General Data'!$D$4)+(Valencia!G92*'General Data'!$E$4)+(Valencia!H92*'General Data'!$F$4)</f>
        <v>180.1</v>
      </c>
      <c r="J92" s="4">
        <f>VLOOKUP(I92,'Tarrif for Outgoing Transport'!$A$22:$G$32,Valencia!C92-59998,TRUE)</f>
        <v>0.25</v>
      </c>
      <c r="K92" s="82">
        <f t="shared" si="2"/>
        <v>45.024999999999999</v>
      </c>
      <c r="L92" s="4">
        <f>VLOOKUP(I92,'Tarrif for Outgoing Transport'!$A$40:$L$49,C92-59993,TRUE)</f>
        <v>0.34</v>
      </c>
      <c r="M92" s="4">
        <f t="shared" si="3"/>
        <v>61.234000000000002</v>
      </c>
      <c r="N92" s="2">
        <f>VLOOKUP(C92,'Transport Time'!$F$3:$H$7,3,FALSE)</f>
        <v>1</v>
      </c>
      <c r="O92" s="2">
        <f>VLOOKUP(C92,'Transport Time'!$K$3:$M$12,3,FALSE)</f>
        <v>2</v>
      </c>
      <c r="P92" s="2">
        <f>VLOOKUP(C92,'Data for CO2 Calculation'!$F$3:$H$7,3,FALSE)</f>
        <v>25</v>
      </c>
      <c r="Q92" s="3">
        <f>I92*P92*'Data for CO2 Calculation'!$B$17</f>
        <v>245.38624999999999</v>
      </c>
      <c r="R92" s="2">
        <f>VLOOKUP(C92,'Data for CO2 Calculation'!$K$3:$M$12,3,FALSE)</f>
        <v>1376</v>
      </c>
      <c r="S92" s="3">
        <f>I92*R92*'Data for CO2 Calculation'!$B$17</f>
        <v>13506.0592</v>
      </c>
    </row>
    <row r="93" spans="1:19" x14ac:dyDescent="0.2">
      <c r="A93" s="2" t="s">
        <v>632</v>
      </c>
      <c r="B93" s="13">
        <v>39572</v>
      </c>
      <c r="C93" s="2">
        <v>60001</v>
      </c>
      <c r="D93" s="2">
        <v>9</v>
      </c>
      <c r="E93" s="2">
        <v>8</v>
      </c>
      <c r="F93" s="2">
        <v>0</v>
      </c>
      <c r="G93" s="2">
        <v>7</v>
      </c>
      <c r="H93" s="2">
        <v>11</v>
      </c>
      <c r="I93" s="84">
        <f>(D93*'General Data'!$B$4)+(Valencia!E93*'General Data'!$C$4)+(Valencia!F93*'General Data'!$D$4)+(Valencia!G93*'General Data'!$E$4)+(Valencia!H93*'General Data'!$F$4)</f>
        <v>128.1</v>
      </c>
      <c r="J93" s="4">
        <f>VLOOKUP(I93,'Tarrif for Outgoing Transport'!$A$22:$G$32,Valencia!C93-59998,TRUE)</f>
        <v>0.25</v>
      </c>
      <c r="K93" s="82">
        <f t="shared" si="2"/>
        <v>32.024999999999999</v>
      </c>
      <c r="L93" s="4">
        <f>VLOOKUP(I93,'Tarrif for Outgoing Transport'!$A$40:$L$49,C93-59993,TRUE)</f>
        <v>0.34</v>
      </c>
      <c r="M93" s="4">
        <f t="shared" si="3"/>
        <v>43.554000000000002</v>
      </c>
      <c r="N93" s="2">
        <f>VLOOKUP(C93,'Transport Time'!$F$3:$H$7,3,FALSE)</f>
        <v>1</v>
      </c>
      <c r="O93" s="2">
        <f>VLOOKUP(C93,'Transport Time'!$K$3:$M$12,3,FALSE)</f>
        <v>2</v>
      </c>
      <c r="P93" s="2">
        <f>VLOOKUP(C93,'Data for CO2 Calculation'!$F$3:$H$7,3,FALSE)</f>
        <v>25</v>
      </c>
      <c r="Q93" s="3">
        <f>I93*P93*'Data for CO2 Calculation'!$B$17</f>
        <v>174.53625</v>
      </c>
      <c r="R93" s="2">
        <f>VLOOKUP(C93,'Data for CO2 Calculation'!$K$3:$M$12,3,FALSE)</f>
        <v>1376</v>
      </c>
      <c r="S93" s="3">
        <f>I93*R93*'Data for CO2 Calculation'!$B$17</f>
        <v>9606.4752000000008</v>
      </c>
    </row>
    <row r="94" spans="1:19" x14ac:dyDescent="0.2">
      <c r="A94" s="2" t="s">
        <v>633</v>
      </c>
      <c r="B94" s="13">
        <v>39517</v>
      </c>
      <c r="C94" s="2">
        <v>60004</v>
      </c>
      <c r="D94" s="2">
        <v>9</v>
      </c>
      <c r="E94" s="2">
        <v>21</v>
      </c>
      <c r="F94" s="2">
        <v>12</v>
      </c>
      <c r="G94" s="2">
        <v>9</v>
      </c>
      <c r="H94" s="2">
        <v>15</v>
      </c>
      <c r="I94" s="84">
        <f>(D94*'General Data'!$B$4)+(Valencia!E94*'General Data'!$C$4)+(Valencia!F94*'General Data'!$D$4)+(Valencia!G94*'General Data'!$E$4)+(Valencia!H94*'General Data'!$F$4)</f>
        <v>254.4</v>
      </c>
      <c r="J94" s="4">
        <f>VLOOKUP(I94,'Tarrif for Outgoing Transport'!$A$22:$G$32,Valencia!C94-59998,TRUE)</f>
        <v>0.252</v>
      </c>
      <c r="K94" s="82">
        <f t="shared" si="2"/>
        <v>64.108800000000002</v>
      </c>
      <c r="L94" s="4">
        <f>VLOOKUP(I94,'Tarrif for Outgoing Transport'!$A$40:$L$49,C94-59993,TRUE)</f>
        <v>0.3</v>
      </c>
      <c r="M94" s="4">
        <f t="shared" si="3"/>
        <v>76.319999999999993</v>
      </c>
      <c r="N94" s="2">
        <f>VLOOKUP(C94,'Transport Time'!$F$3:$H$7,3,FALSE)</f>
        <v>2</v>
      </c>
      <c r="O94" s="2">
        <f>VLOOKUP(C94,'Transport Time'!$K$3:$M$12,3,FALSE)</f>
        <v>2</v>
      </c>
      <c r="P94" s="2">
        <f>VLOOKUP(C94,'Data for CO2 Calculation'!$F$3:$H$7,3,FALSE)</f>
        <v>882</v>
      </c>
      <c r="Q94" s="3">
        <f>I94*P94*'Data for CO2 Calculation'!$B$17</f>
        <v>12228.7536</v>
      </c>
      <c r="R94" s="2">
        <f>VLOOKUP(C94,'Data for CO2 Calculation'!$K$3:$M$12,3,FALSE)</f>
        <v>1735</v>
      </c>
      <c r="S94" s="3">
        <f>I94*R94*'Data for CO2 Calculation'!$B$17</f>
        <v>24055.428</v>
      </c>
    </row>
    <row r="95" spans="1:19" x14ac:dyDescent="0.2">
      <c r="A95" s="2" t="s">
        <v>634</v>
      </c>
      <c r="B95" s="13">
        <v>39573</v>
      </c>
      <c r="C95" s="2">
        <v>60001</v>
      </c>
      <c r="D95" s="2">
        <v>9</v>
      </c>
      <c r="E95" s="2">
        <v>8</v>
      </c>
      <c r="F95" s="2">
        <v>10</v>
      </c>
      <c r="G95" s="2">
        <v>11</v>
      </c>
      <c r="H95" s="2">
        <v>9</v>
      </c>
      <c r="I95" s="84">
        <f>(D95*'General Data'!$B$4)+(Valencia!E95*'General Data'!$C$4)+(Valencia!F95*'General Data'!$D$4)+(Valencia!G95*'General Data'!$E$4)+(Valencia!H95*'General Data'!$F$4)</f>
        <v>169.70000000000002</v>
      </c>
      <c r="J95" s="4">
        <f>VLOOKUP(I95,'Tarrif for Outgoing Transport'!$A$22:$G$32,Valencia!C95-59998,TRUE)</f>
        <v>0.25</v>
      </c>
      <c r="K95" s="82">
        <f t="shared" si="2"/>
        <v>42.425000000000004</v>
      </c>
      <c r="L95" s="4">
        <f>VLOOKUP(I95,'Tarrif for Outgoing Transport'!$A$40:$L$49,C95-59993,TRUE)</f>
        <v>0.34</v>
      </c>
      <c r="M95" s="4">
        <f t="shared" si="3"/>
        <v>57.698000000000008</v>
      </c>
      <c r="N95" s="2">
        <f>VLOOKUP(C95,'Transport Time'!$F$3:$H$7,3,FALSE)</f>
        <v>1</v>
      </c>
      <c r="O95" s="2">
        <f>VLOOKUP(C95,'Transport Time'!$K$3:$M$12,3,FALSE)</f>
        <v>2</v>
      </c>
      <c r="P95" s="2">
        <f>VLOOKUP(C95,'Data for CO2 Calculation'!$F$3:$H$7,3,FALSE)</f>
        <v>25</v>
      </c>
      <c r="Q95" s="3">
        <f>I95*P95*'Data for CO2 Calculation'!$B$17</f>
        <v>231.21625</v>
      </c>
      <c r="R95" s="2">
        <f>VLOOKUP(C95,'Data for CO2 Calculation'!$K$3:$M$12,3,FALSE)</f>
        <v>1376</v>
      </c>
      <c r="S95" s="3">
        <f>I95*R95*'Data for CO2 Calculation'!$B$17</f>
        <v>12726.142400000001</v>
      </c>
    </row>
    <row r="96" spans="1:19" x14ac:dyDescent="0.2">
      <c r="A96" s="2" t="s">
        <v>635</v>
      </c>
      <c r="B96" s="13">
        <v>39574</v>
      </c>
      <c r="C96" s="2">
        <v>60001</v>
      </c>
      <c r="D96" s="2">
        <v>9</v>
      </c>
      <c r="E96" s="2">
        <v>8</v>
      </c>
      <c r="F96" s="2">
        <v>12</v>
      </c>
      <c r="G96" s="2">
        <v>11</v>
      </c>
      <c r="H96" s="2">
        <v>9</v>
      </c>
      <c r="I96" s="84">
        <f>(D96*'General Data'!$B$4)+(Valencia!E96*'General Data'!$C$4)+(Valencia!F96*'General Data'!$D$4)+(Valencia!G96*'General Data'!$E$4)+(Valencia!H96*'General Data'!$F$4)</f>
        <v>177.29999999999998</v>
      </c>
      <c r="J96" s="4">
        <f>VLOOKUP(I96,'Tarrif for Outgoing Transport'!$A$22:$G$32,Valencia!C96-59998,TRUE)</f>
        <v>0.25</v>
      </c>
      <c r="K96" s="82">
        <f t="shared" si="2"/>
        <v>44.324999999999996</v>
      </c>
      <c r="L96" s="4">
        <f>VLOOKUP(I96,'Tarrif for Outgoing Transport'!$A$40:$L$49,C96-59993,TRUE)</f>
        <v>0.34</v>
      </c>
      <c r="M96" s="4">
        <f t="shared" si="3"/>
        <v>60.281999999999996</v>
      </c>
      <c r="N96" s="2">
        <f>VLOOKUP(C96,'Transport Time'!$F$3:$H$7,3,FALSE)</f>
        <v>1</v>
      </c>
      <c r="O96" s="2">
        <f>VLOOKUP(C96,'Transport Time'!$K$3:$M$12,3,FALSE)</f>
        <v>2</v>
      </c>
      <c r="P96" s="2">
        <f>VLOOKUP(C96,'Data for CO2 Calculation'!$F$3:$H$7,3,FALSE)</f>
        <v>25</v>
      </c>
      <c r="Q96" s="3">
        <f>I96*P96*'Data for CO2 Calculation'!$B$17</f>
        <v>241.57124999999999</v>
      </c>
      <c r="R96" s="2">
        <f>VLOOKUP(C96,'Data for CO2 Calculation'!$K$3:$M$12,3,FALSE)</f>
        <v>1376</v>
      </c>
      <c r="S96" s="3">
        <f>I96*R96*'Data for CO2 Calculation'!$B$17</f>
        <v>13296.0816</v>
      </c>
    </row>
    <row r="97" spans="1:19" x14ac:dyDescent="0.2">
      <c r="A97" s="2" t="s">
        <v>636</v>
      </c>
      <c r="B97" s="13">
        <v>39576</v>
      </c>
      <c r="C97" s="2">
        <v>60001</v>
      </c>
      <c r="D97" s="2">
        <v>9</v>
      </c>
      <c r="E97" s="2">
        <v>8</v>
      </c>
      <c r="F97" s="2">
        <v>12</v>
      </c>
      <c r="G97" s="2">
        <v>11</v>
      </c>
      <c r="H97" s="2">
        <v>9</v>
      </c>
      <c r="I97" s="84">
        <f>(D97*'General Data'!$B$4)+(Valencia!E97*'General Data'!$C$4)+(Valencia!F97*'General Data'!$D$4)+(Valencia!G97*'General Data'!$E$4)+(Valencia!H97*'General Data'!$F$4)</f>
        <v>177.29999999999998</v>
      </c>
      <c r="J97" s="4">
        <f>VLOOKUP(I97,'Tarrif for Outgoing Transport'!$A$22:$G$32,Valencia!C97-59998,TRUE)</f>
        <v>0.25</v>
      </c>
      <c r="K97" s="82">
        <f t="shared" si="2"/>
        <v>44.324999999999996</v>
      </c>
      <c r="L97" s="4">
        <f>VLOOKUP(I97,'Tarrif for Outgoing Transport'!$A$40:$L$49,C97-59993,TRUE)</f>
        <v>0.34</v>
      </c>
      <c r="M97" s="4">
        <f t="shared" si="3"/>
        <v>60.281999999999996</v>
      </c>
      <c r="N97" s="2">
        <f>VLOOKUP(C97,'Transport Time'!$F$3:$H$7,3,FALSE)</f>
        <v>1</v>
      </c>
      <c r="O97" s="2">
        <f>VLOOKUP(C97,'Transport Time'!$K$3:$M$12,3,FALSE)</f>
        <v>2</v>
      </c>
      <c r="P97" s="2">
        <f>VLOOKUP(C97,'Data for CO2 Calculation'!$F$3:$H$7,3,FALSE)</f>
        <v>25</v>
      </c>
      <c r="Q97" s="3">
        <f>I97*P97*'Data for CO2 Calculation'!$B$17</f>
        <v>241.57124999999999</v>
      </c>
      <c r="R97" s="2">
        <f>VLOOKUP(C97,'Data for CO2 Calculation'!$K$3:$M$12,3,FALSE)</f>
        <v>1376</v>
      </c>
      <c r="S97" s="3">
        <f>I97*R97*'Data for CO2 Calculation'!$B$17</f>
        <v>13296.0816</v>
      </c>
    </row>
    <row r="98" spans="1:19" x14ac:dyDescent="0.2">
      <c r="A98" s="2" t="s">
        <v>637</v>
      </c>
      <c r="B98" s="13">
        <v>39577</v>
      </c>
      <c r="C98" s="2">
        <v>60001</v>
      </c>
      <c r="D98" s="2">
        <v>9</v>
      </c>
      <c r="E98" s="2">
        <v>8</v>
      </c>
      <c r="F98" s="2">
        <v>12</v>
      </c>
      <c r="G98" s="2">
        <v>9</v>
      </c>
      <c r="H98" s="2">
        <v>9</v>
      </c>
      <c r="I98" s="84">
        <f>(D98*'General Data'!$B$4)+(Valencia!E98*'General Data'!$C$4)+(Valencia!F98*'General Data'!$D$4)+(Valencia!G98*'General Data'!$E$4)+(Valencia!H98*'General Data'!$F$4)</f>
        <v>170.9</v>
      </c>
      <c r="J98" s="4">
        <f>VLOOKUP(I98,'Tarrif for Outgoing Transport'!$A$22:$G$32,Valencia!C98-59998,TRUE)</f>
        <v>0.25</v>
      </c>
      <c r="K98" s="82">
        <f t="shared" si="2"/>
        <v>42.725000000000001</v>
      </c>
      <c r="L98" s="4">
        <f>VLOOKUP(I98,'Tarrif for Outgoing Transport'!$A$40:$L$49,C98-59993,TRUE)</f>
        <v>0.34</v>
      </c>
      <c r="M98" s="4">
        <f t="shared" si="3"/>
        <v>58.106000000000009</v>
      </c>
      <c r="N98" s="2">
        <f>VLOOKUP(C98,'Transport Time'!$F$3:$H$7,3,FALSE)</f>
        <v>1</v>
      </c>
      <c r="O98" s="2">
        <f>VLOOKUP(C98,'Transport Time'!$K$3:$M$12,3,FALSE)</f>
        <v>2</v>
      </c>
      <c r="P98" s="2">
        <f>VLOOKUP(C98,'Data for CO2 Calculation'!$F$3:$H$7,3,FALSE)</f>
        <v>25</v>
      </c>
      <c r="Q98" s="3">
        <f>I98*P98*'Data for CO2 Calculation'!$B$17</f>
        <v>232.85124999999999</v>
      </c>
      <c r="R98" s="2">
        <f>VLOOKUP(C98,'Data for CO2 Calculation'!$K$3:$M$12,3,FALSE)</f>
        <v>1376</v>
      </c>
      <c r="S98" s="3">
        <f>I98*R98*'Data for CO2 Calculation'!$B$17</f>
        <v>12816.132799999999</v>
      </c>
    </row>
    <row r="99" spans="1:19" x14ac:dyDescent="0.2">
      <c r="A99" s="2" t="s">
        <v>638</v>
      </c>
      <c r="B99" s="13">
        <v>39520</v>
      </c>
      <c r="C99" s="2">
        <v>60005</v>
      </c>
      <c r="D99" s="2">
        <v>9</v>
      </c>
      <c r="E99" s="2">
        <v>9</v>
      </c>
      <c r="F99" s="2">
        <v>12</v>
      </c>
      <c r="G99" s="2">
        <v>11</v>
      </c>
      <c r="H99" s="2">
        <v>15</v>
      </c>
      <c r="I99" s="84">
        <f>(D99*'General Data'!$B$4)+(Valencia!E99*'General Data'!$C$4)+(Valencia!F99*'General Data'!$D$4)+(Valencia!G99*'General Data'!$E$4)+(Valencia!H99*'General Data'!$F$4)</f>
        <v>209.2</v>
      </c>
      <c r="J99" s="4">
        <f>VLOOKUP(I99,'Tarrif for Outgoing Transport'!$A$22:$G$32,Valencia!C99-59998,TRUE)</f>
        <v>0.24399999999999999</v>
      </c>
      <c r="K99" s="82">
        <f t="shared" si="2"/>
        <v>51.044799999999995</v>
      </c>
      <c r="L99" s="4">
        <f>VLOOKUP(I99,'Tarrif for Outgoing Transport'!$A$40:$L$49,C99-59993,TRUE)</f>
        <v>0.38900000000000001</v>
      </c>
      <c r="M99" s="4">
        <f t="shared" si="3"/>
        <v>81.378799999999998</v>
      </c>
      <c r="N99" s="2">
        <f>VLOOKUP(C99,'Transport Time'!$F$3:$H$7,3,FALSE)</f>
        <v>2</v>
      </c>
      <c r="O99" s="2">
        <f>VLOOKUP(C99,'Transport Time'!$K$3:$M$12,3,FALSE)</f>
        <v>1</v>
      </c>
      <c r="P99" s="2">
        <f>VLOOKUP(C99,'Data for CO2 Calculation'!$F$3:$H$7,3,FALSE)</f>
        <v>779</v>
      </c>
      <c r="Q99" s="3">
        <f>I99*P99*'Data for CO2 Calculation'!$B$17</f>
        <v>8881.6905999999999</v>
      </c>
      <c r="R99" s="2">
        <f>VLOOKUP(C99,'Data for CO2 Calculation'!$K$3:$M$12,3,FALSE)</f>
        <v>584</v>
      </c>
      <c r="S99" s="3">
        <f>I99*R99*'Data for CO2 Calculation'!$B$17</f>
        <v>6658.4175999999998</v>
      </c>
    </row>
    <row r="100" spans="1:19" x14ac:dyDescent="0.2">
      <c r="A100" s="2" t="s">
        <v>639</v>
      </c>
      <c r="B100" s="13">
        <v>39509</v>
      </c>
      <c r="C100" s="2">
        <v>60002</v>
      </c>
      <c r="D100" s="2">
        <v>9</v>
      </c>
      <c r="E100" s="2">
        <v>8</v>
      </c>
      <c r="F100" s="2">
        <v>8</v>
      </c>
      <c r="G100" s="2">
        <v>12</v>
      </c>
      <c r="H100" s="2">
        <v>19</v>
      </c>
      <c r="I100" s="84">
        <f>(D100*'General Data'!$B$4)+(Valencia!E100*'General Data'!$C$4)+(Valencia!F100*'General Data'!$D$4)+(Valencia!G100*'General Data'!$E$4)+(Valencia!H100*'General Data'!$F$4)</f>
        <v>211.3</v>
      </c>
      <c r="J100" s="4">
        <f>VLOOKUP(I100,'Tarrif for Outgoing Transport'!$A$22:$G$32,Valencia!C100-59998,TRUE)</f>
        <v>0.254</v>
      </c>
      <c r="K100" s="82">
        <f t="shared" si="2"/>
        <v>53.670200000000001</v>
      </c>
      <c r="L100" s="4">
        <f>VLOOKUP(I100,'Tarrif for Outgoing Transport'!$A$40:$L$49,C100-59993,TRUE)</f>
        <v>0.307</v>
      </c>
      <c r="M100" s="4">
        <f t="shared" si="3"/>
        <v>64.869100000000003</v>
      </c>
      <c r="N100" s="2">
        <f>VLOOKUP(C100,'Transport Time'!$F$3:$H$7,3,FALSE)</f>
        <v>1</v>
      </c>
      <c r="O100" s="2">
        <f>VLOOKUP(C100,'Transport Time'!$K$3:$M$12,3,FALSE)</f>
        <v>2</v>
      </c>
      <c r="P100" s="2">
        <f>VLOOKUP(C100,'Data for CO2 Calculation'!$F$3:$H$7,3,FALSE)</f>
        <v>355</v>
      </c>
      <c r="Q100" s="3">
        <f>I100*P100*'Data for CO2 Calculation'!$B$17</f>
        <v>4088.1267499999999</v>
      </c>
      <c r="R100" s="2">
        <f>VLOOKUP(C100,'Data for CO2 Calculation'!$K$3:$M$12,3,FALSE)</f>
        <v>1275</v>
      </c>
      <c r="S100" s="3">
        <f>I100*R100*'Data for CO2 Calculation'!$B$17</f>
        <v>14682.70875</v>
      </c>
    </row>
    <row r="101" spans="1:19" x14ac:dyDescent="0.2">
      <c r="A101" s="2" t="s">
        <v>640</v>
      </c>
      <c r="B101" s="13">
        <v>39578</v>
      </c>
      <c r="C101" s="2">
        <v>60001</v>
      </c>
      <c r="D101" s="2">
        <v>9</v>
      </c>
      <c r="E101" s="2">
        <v>4</v>
      </c>
      <c r="F101" s="2">
        <v>12</v>
      </c>
      <c r="G101" s="2">
        <v>12</v>
      </c>
      <c r="H101" s="2">
        <v>11</v>
      </c>
      <c r="I101" s="84">
        <f>(D101*'General Data'!$B$4)+(Valencia!E101*'General Data'!$C$4)+(Valencia!F101*'General Data'!$D$4)+(Valencia!G101*'General Data'!$E$4)+(Valencia!H101*'General Data'!$F$4)</f>
        <v>172.5</v>
      </c>
      <c r="J101" s="4">
        <f>VLOOKUP(I101,'Tarrif for Outgoing Transport'!$A$22:$G$32,Valencia!C101-59998,TRUE)</f>
        <v>0.25</v>
      </c>
      <c r="K101" s="82">
        <f t="shared" si="2"/>
        <v>43.125</v>
      </c>
      <c r="L101" s="4">
        <f>VLOOKUP(I101,'Tarrif for Outgoing Transport'!$A$40:$L$49,C101-59993,TRUE)</f>
        <v>0.34</v>
      </c>
      <c r="M101" s="4">
        <f t="shared" si="3"/>
        <v>58.650000000000006</v>
      </c>
      <c r="N101" s="2">
        <f>VLOOKUP(C101,'Transport Time'!$F$3:$H$7,3,FALSE)</f>
        <v>1</v>
      </c>
      <c r="O101" s="2">
        <f>VLOOKUP(C101,'Transport Time'!$K$3:$M$12,3,FALSE)</f>
        <v>2</v>
      </c>
      <c r="P101" s="2">
        <f>VLOOKUP(C101,'Data for CO2 Calculation'!$F$3:$H$7,3,FALSE)</f>
        <v>25</v>
      </c>
      <c r="Q101" s="3">
        <f>I101*P101*'Data for CO2 Calculation'!$B$17</f>
        <v>235.03125</v>
      </c>
      <c r="R101" s="2">
        <f>VLOOKUP(C101,'Data for CO2 Calculation'!$K$3:$M$12,3,FALSE)</f>
        <v>1376</v>
      </c>
      <c r="S101" s="3">
        <f>I101*R101*'Data for CO2 Calculation'!$B$17</f>
        <v>12936.12</v>
      </c>
    </row>
    <row r="102" spans="1:19" x14ac:dyDescent="0.2">
      <c r="A102" s="2" t="s">
        <v>641</v>
      </c>
      <c r="B102" s="13">
        <v>39523</v>
      </c>
      <c r="C102" s="2">
        <v>60005</v>
      </c>
      <c r="D102" s="2">
        <v>9</v>
      </c>
      <c r="E102" s="2">
        <v>0</v>
      </c>
      <c r="F102" s="2">
        <v>12</v>
      </c>
      <c r="G102" s="2">
        <v>13</v>
      </c>
      <c r="H102" s="2">
        <v>19</v>
      </c>
      <c r="I102" s="84">
        <f>(D102*'General Data'!$B$4)+(Valencia!E102*'General Data'!$C$4)+(Valencia!F102*'General Data'!$D$4)+(Valencia!G102*'General Data'!$E$4)+(Valencia!H102*'General Data'!$F$4)</f>
        <v>195.3</v>
      </c>
      <c r="J102" s="4">
        <f>VLOOKUP(I102,'Tarrif for Outgoing Transport'!$A$22:$G$32,Valencia!C102-59998,TRUE)</f>
        <v>0.24399999999999999</v>
      </c>
      <c r="K102" s="82">
        <f t="shared" si="2"/>
        <v>47.653199999999998</v>
      </c>
      <c r="L102" s="4">
        <f>VLOOKUP(I102,'Tarrif for Outgoing Transport'!$A$40:$L$49,C102-59993,TRUE)</f>
        <v>0.38900000000000001</v>
      </c>
      <c r="M102" s="4">
        <f t="shared" si="3"/>
        <v>75.971700000000013</v>
      </c>
      <c r="N102" s="2">
        <f>VLOOKUP(C102,'Transport Time'!$F$3:$H$7,3,FALSE)</f>
        <v>2</v>
      </c>
      <c r="O102" s="2">
        <f>VLOOKUP(C102,'Transport Time'!$K$3:$M$12,3,FALSE)</f>
        <v>1</v>
      </c>
      <c r="P102" s="2">
        <f>VLOOKUP(C102,'Data for CO2 Calculation'!$F$3:$H$7,3,FALSE)</f>
        <v>779</v>
      </c>
      <c r="Q102" s="3">
        <f>I102*P102*'Data for CO2 Calculation'!$B$17</f>
        <v>8291.559150000001</v>
      </c>
      <c r="R102" s="2">
        <f>VLOOKUP(C102,'Data for CO2 Calculation'!$K$3:$M$12,3,FALSE)</f>
        <v>584</v>
      </c>
      <c r="S102" s="3">
        <f>I102*R102*'Data for CO2 Calculation'!$B$17</f>
        <v>6216.0084000000006</v>
      </c>
    </row>
    <row r="103" spans="1:19" x14ac:dyDescent="0.2">
      <c r="A103" s="2" t="s">
        <v>642</v>
      </c>
      <c r="B103" s="13">
        <v>39510</v>
      </c>
      <c r="C103" s="2">
        <v>60002</v>
      </c>
      <c r="D103" s="2">
        <v>4</v>
      </c>
      <c r="E103" s="2">
        <v>21</v>
      </c>
      <c r="F103" s="2">
        <v>12</v>
      </c>
      <c r="G103" s="2">
        <v>11</v>
      </c>
      <c r="H103" s="2">
        <v>8</v>
      </c>
      <c r="I103" s="84">
        <f>(D103*'General Data'!$B$4)+(Valencia!E103*'General Data'!$C$4)+(Valencia!F103*'General Data'!$D$4)+(Valencia!G103*'General Data'!$E$4)+(Valencia!H103*'General Data'!$F$4)</f>
        <v>217.10000000000002</v>
      </c>
      <c r="J103" s="4">
        <f>VLOOKUP(I103,'Tarrif for Outgoing Transport'!$A$22:$G$32,Valencia!C103-59998,TRUE)</f>
        <v>0.254</v>
      </c>
      <c r="K103" s="82">
        <f t="shared" si="2"/>
        <v>55.143400000000007</v>
      </c>
      <c r="L103" s="4">
        <f>VLOOKUP(I103,'Tarrif for Outgoing Transport'!$A$40:$L$49,C103-59993,TRUE)</f>
        <v>0.307</v>
      </c>
      <c r="M103" s="4">
        <f t="shared" si="3"/>
        <v>66.64970000000001</v>
      </c>
      <c r="N103" s="2">
        <f>VLOOKUP(C103,'Transport Time'!$F$3:$H$7,3,FALSE)</f>
        <v>1</v>
      </c>
      <c r="O103" s="2">
        <f>VLOOKUP(C103,'Transport Time'!$K$3:$M$12,3,FALSE)</f>
        <v>2</v>
      </c>
      <c r="P103" s="2">
        <f>VLOOKUP(C103,'Data for CO2 Calculation'!$F$3:$H$7,3,FALSE)</f>
        <v>355</v>
      </c>
      <c r="Q103" s="3">
        <f>I103*P103*'Data for CO2 Calculation'!$B$17</f>
        <v>4200.3422500000006</v>
      </c>
      <c r="R103" s="2">
        <f>VLOOKUP(C103,'Data for CO2 Calculation'!$K$3:$M$12,3,FALSE)</f>
        <v>1275</v>
      </c>
      <c r="S103" s="3">
        <f>I103*R103*'Data for CO2 Calculation'!$B$17</f>
        <v>15085.73625</v>
      </c>
    </row>
    <row r="104" spans="1:19" x14ac:dyDescent="0.2">
      <c r="A104" s="2" t="s">
        <v>643</v>
      </c>
      <c r="B104" s="13">
        <v>39582</v>
      </c>
      <c r="C104" s="2">
        <v>60001</v>
      </c>
      <c r="D104" s="2">
        <v>9</v>
      </c>
      <c r="E104" s="2">
        <v>7</v>
      </c>
      <c r="F104" s="2">
        <v>12</v>
      </c>
      <c r="G104" s="2">
        <v>11</v>
      </c>
      <c r="H104" s="2">
        <v>9</v>
      </c>
      <c r="I104" s="84">
        <f>(D104*'General Data'!$B$4)+(Valencia!E104*'General Data'!$C$4)+(Valencia!F104*'General Data'!$D$4)+(Valencia!G104*'General Data'!$E$4)+(Valencia!H104*'General Data'!$F$4)</f>
        <v>173</v>
      </c>
      <c r="J104" s="4">
        <f>VLOOKUP(I104,'Tarrif for Outgoing Transport'!$A$22:$G$32,Valencia!C104-59998,TRUE)</f>
        <v>0.25</v>
      </c>
      <c r="K104" s="82">
        <f t="shared" si="2"/>
        <v>43.25</v>
      </c>
      <c r="L104" s="4">
        <f>VLOOKUP(I104,'Tarrif for Outgoing Transport'!$A$40:$L$49,C104-59993,TRUE)</f>
        <v>0.34</v>
      </c>
      <c r="M104" s="4">
        <f t="shared" si="3"/>
        <v>58.820000000000007</v>
      </c>
      <c r="N104" s="2">
        <f>VLOOKUP(C104,'Transport Time'!$F$3:$H$7,3,FALSE)</f>
        <v>1</v>
      </c>
      <c r="O104" s="2">
        <f>VLOOKUP(C104,'Transport Time'!$K$3:$M$12,3,FALSE)</f>
        <v>2</v>
      </c>
      <c r="P104" s="2">
        <f>VLOOKUP(C104,'Data for CO2 Calculation'!$F$3:$H$7,3,FALSE)</f>
        <v>25</v>
      </c>
      <c r="Q104" s="3">
        <f>I104*P104*'Data for CO2 Calculation'!$B$17</f>
        <v>235.71250000000001</v>
      </c>
      <c r="R104" s="2">
        <f>VLOOKUP(C104,'Data for CO2 Calculation'!$K$3:$M$12,3,FALSE)</f>
        <v>1376</v>
      </c>
      <c r="S104" s="3">
        <f>I104*R104*'Data for CO2 Calculation'!$B$17</f>
        <v>12973.616</v>
      </c>
    </row>
    <row r="105" spans="1:19" x14ac:dyDescent="0.2">
      <c r="A105" s="2" t="s">
        <v>644</v>
      </c>
      <c r="B105" s="13">
        <v>39512</v>
      </c>
      <c r="C105" s="2">
        <v>60002</v>
      </c>
      <c r="D105" s="2">
        <v>9</v>
      </c>
      <c r="E105" s="2">
        <v>16</v>
      </c>
      <c r="F105" s="2">
        <v>0</v>
      </c>
      <c r="G105" s="2">
        <v>11</v>
      </c>
      <c r="H105" s="2">
        <v>8</v>
      </c>
      <c r="I105" s="84">
        <f>(D105*'General Data'!$B$4)+(Valencia!E105*'General Data'!$C$4)+(Valencia!F105*'General Data'!$D$4)+(Valencia!G105*'General Data'!$E$4)+(Valencia!H105*'General Data'!$F$4)</f>
        <v>161.5</v>
      </c>
      <c r="J105" s="4">
        <f>VLOOKUP(I105,'Tarrif for Outgoing Transport'!$A$22:$G$32,Valencia!C105-59998,TRUE)</f>
        <v>0.254</v>
      </c>
      <c r="K105" s="82">
        <f t="shared" si="2"/>
        <v>41.021000000000001</v>
      </c>
      <c r="L105" s="4">
        <f>VLOOKUP(I105,'Tarrif for Outgoing Transport'!$A$40:$L$49,C105-59993,TRUE)</f>
        <v>0.307</v>
      </c>
      <c r="M105" s="4">
        <f t="shared" si="3"/>
        <v>49.580500000000001</v>
      </c>
      <c r="N105" s="2">
        <f>VLOOKUP(C105,'Transport Time'!$F$3:$H$7,3,FALSE)</f>
        <v>1</v>
      </c>
      <c r="O105" s="2">
        <f>VLOOKUP(C105,'Transport Time'!$K$3:$M$12,3,FALSE)</f>
        <v>2</v>
      </c>
      <c r="P105" s="2">
        <f>VLOOKUP(C105,'Data for CO2 Calculation'!$F$3:$H$7,3,FALSE)</f>
        <v>355</v>
      </c>
      <c r="Q105" s="3">
        <f>I105*P105*'Data for CO2 Calculation'!$B$17</f>
        <v>3124.6212500000001</v>
      </c>
      <c r="R105" s="2">
        <f>VLOOKUP(C105,'Data for CO2 Calculation'!$K$3:$M$12,3,FALSE)</f>
        <v>1275</v>
      </c>
      <c r="S105" s="3">
        <f>I105*R105*'Data for CO2 Calculation'!$B$17</f>
        <v>11222.231250000001</v>
      </c>
    </row>
    <row r="106" spans="1:19" x14ac:dyDescent="0.2">
      <c r="A106" s="2" t="s">
        <v>645</v>
      </c>
      <c r="B106" s="13">
        <v>39526</v>
      </c>
      <c r="C106" s="2">
        <v>60004</v>
      </c>
      <c r="D106" s="2">
        <v>9</v>
      </c>
      <c r="E106" s="2">
        <v>8</v>
      </c>
      <c r="F106" s="2">
        <v>12</v>
      </c>
      <c r="G106" s="2">
        <v>9</v>
      </c>
      <c r="H106" s="2">
        <v>8</v>
      </c>
      <c r="I106" s="84">
        <f>(D106*'General Data'!$B$4)+(Valencia!E106*'General Data'!$C$4)+(Valencia!F106*'General Data'!$D$4)+(Valencia!G106*'General Data'!$E$4)+(Valencia!H106*'General Data'!$F$4)</f>
        <v>166.3</v>
      </c>
      <c r="J106" s="4">
        <f>VLOOKUP(I106,'Tarrif for Outgoing Transport'!$A$22:$G$32,Valencia!C106-59998,TRUE)</f>
        <v>0.252</v>
      </c>
      <c r="K106" s="82">
        <f t="shared" si="2"/>
        <v>41.907600000000002</v>
      </c>
      <c r="L106" s="4">
        <f>VLOOKUP(I106,'Tarrif for Outgoing Transport'!$A$40:$L$49,C106-59993,TRUE)</f>
        <v>0.3</v>
      </c>
      <c r="M106" s="4">
        <f t="shared" si="3"/>
        <v>49.89</v>
      </c>
      <c r="N106" s="2">
        <f>VLOOKUP(C106,'Transport Time'!$F$3:$H$7,3,FALSE)</f>
        <v>2</v>
      </c>
      <c r="O106" s="2">
        <f>VLOOKUP(C106,'Transport Time'!$K$3:$M$12,3,FALSE)</f>
        <v>2</v>
      </c>
      <c r="P106" s="2">
        <f>VLOOKUP(C106,'Data for CO2 Calculation'!$F$3:$H$7,3,FALSE)</f>
        <v>882</v>
      </c>
      <c r="Q106" s="3">
        <f>I106*P106*'Data for CO2 Calculation'!$B$17</f>
        <v>7993.8747000000003</v>
      </c>
      <c r="R106" s="2">
        <f>VLOOKUP(C106,'Data for CO2 Calculation'!$K$3:$M$12,3,FALSE)</f>
        <v>1735</v>
      </c>
      <c r="S106" s="3">
        <f>I106*R106*'Data for CO2 Calculation'!$B$17</f>
        <v>15724.912249999999</v>
      </c>
    </row>
    <row r="107" spans="1:19" x14ac:dyDescent="0.2">
      <c r="A107" s="2" t="s">
        <v>646</v>
      </c>
      <c r="B107" s="13">
        <v>39585</v>
      </c>
      <c r="C107" s="2">
        <v>60001</v>
      </c>
      <c r="D107" s="2">
        <v>9</v>
      </c>
      <c r="E107" s="2">
        <v>8</v>
      </c>
      <c r="F107" s="2">
        <v>12</v>
      </c>
      <c r="G107" s="2">
        <v>11</v>
      </c>
      <c r="H107" s="2">
        <v>9</v>
      </c>
      <c r="I107" s="84">
        <f>(D107*'General Data'!$B$4)+(Valencia!E107*'General Data'!$C$4)+(Valencia!F107*'General Data'!$D$4)+(Valencia!G107*'General Data'!$E$4)+(Valencia!H107*'General Data'!$F$4)</f>
        <v>177.29999999999998</v>
      </c>
      <c r="J107" s="4">
        <f>VLOOKUP(I107,'Tarrif for Outgoing Transport'!$A$22:$G$32,Valencia!C107-59998,TRUE)</f>
        <v>0.25</v>
      </c>
      <c r="K107" s="82">
        <f t="shared" si="2"/>
        <v>44.324999999999996</v>
      </c>
      <c r="L107" s="4">
        <f>VLOOKUP(I107,'Tarrif for Outgoing Transport'!$A$40:$L$49,C107-59993,TRUE)</f>
        <v>0.34</v>
      </c>
      <c r="M107" s="4">
        <f t="shared" si="3"/>
        <v>60.281999999999996</v>
      </c>
      <c r="N107" s="2">
        <f>VLOOKUP(C107,'Transport Time'!$F$3:$H$7,3,FALSE)</f>
        <v>1</v>
      </c>
      <c r="O107" s="2">
        <f>VLOOKUP(C107,'Transport Time'!$K$3:$M$12,3,FALSE)</f>
        <v>2</v>
      </c>
      <c r="P107" s="2">
        <f>VLOOKUP(C107,'Data for CO2 Calculation'!$F$3:$H$7,3,FALSE)</f>
        <v>25</v>
      </c>
      <c r="Q107" s="3">
        <f>I107*P107*'Data for CO2 Calculation'!$B$17</f>
        <v>241.57124999999999</v>
      </c>
      <c r="R107" s="2">
        <f>VLOOKUP(C107,'Data for CO2 Calculation'!$K$3:$M$12,3,FALSE)</f>
        <v>1376</v>
      </c>
      <c r="S107" s="3">
        <f>I107*R107*'Data for CO2 Calculation'!$B$17</f>
        <v>13296.0816</v>
      </c>
    </row>
    <row r="108" spans="1:19" x14ac:dyDescent="0.2">
      <c r="A108" s="2" t="s">
        <v>647</v>
      </c>
      <c r="B108" s="13">
        <v>39528</v>
      </c>
      <c r="C108" s="2">
        <v>60005</v>
      </c>
      <c r="D108" s="2">
        <v>9</v>
      </c>
      <c r="E108" s="2">
        <v>8</v>
      </c>
      <c r="F108" s="2">
        <v>12</v>
      </c>
      <c r="G108" s="2">
        <v>11</v>
      </c>
      <c r="H108" s="2">
        <v>9</v>
      </c>
      <c r="I108" s="84">
        <f>(D108*'General Data'!$B$4)+(Valencia!E108*'General Data'!$C$4)+(Valencia!F108*'General Data'!$D$4)+(Valencia!G108*'General Data'!$E$4)+(Valencia!H108*'General Data'!$F$4)</f>
        <v>177.29999999999998</v>
      </c>
      <c r="J108" s="4">
        <f>VLOOKUP(I108,'Tarrif for Outgoing Transport'!$A$22:$G$32,Valencia!C108-59998,TRUE)</f>
        <v>0.24399999999999999</v>
      </c>
      <c r="K108" s="82">
        <f t="shared" si="2"/>
        <v>43.261199999999995</v>
      </c>
      <c r="L108" s="4">
        <f>VLOOKUP(I108,'Tarrif for Outgoing Transport'!$A$40:$L$49,C108-59993,TRUE)</f>
        <v>0.38900000000000001</v>
      </c>
      <c r="M108" s="4">
        <f t="shared" si="3"/>
        <v>68.969699999999989</v>
      </c>
      <c r="N108" s="2">
        <f>VLOOKUP(C108,'Transport Time'!$F$3:$H$7,3,FALSE)</f>
        <v>2</v>
      </c>
      <c r="O108" s="2">
        <f>VLOOKUP(C108,'Transport Time'!$K$3:$M$12,3,FALSE)</f>
        <v>1</v>
      </c>
      <c r="P108" s="2">
        <f>VLOOKUP(C108,'Data for CO2 Calculation'!$F$3:$H$7,3,FALSE)</f>
        <v>779</v>
      </c>
      <c r="Q108" s="3">
        <f>I108*P108*'Data for CO2 Calculation'!$B$17</f>
        <v>7527.3601499999986</v>
      </c>
      <c r="R108" s="2">
        <f>VLOOKUP(C108,'Data for CO2 Calculation'!$K$3:$M$12,3,FALSE)</f>
        <v>584</v>
      </c>
      <c r="S108" s="3">
        <f>I108*R108*'Data for CO2 Calculation'!$B$17</f>
        <v>5643.1044000000002</v>
      </c>
    </row>
    <row r="109" spans="1:19" x14ac:dyDescent="0.2">
      <c r="A109" s="2" t="s">
        <v>648</v>
      </c>
      <c r="B109" s="13">
        <v>39594</v>
      </c>
      <c r="C109" s="2">
        <v>60001</v>
      </c>
      <c r="D109" s="2">
        <v>19</v>
      </c>
      <c r="E109" s="2">
        <v>8</v>
      </c>
      <c r="F109" s="2">
        <v>12</v>
      </c>
      <c r="G109" s="2">
        <v>11</v>
      </c>
      <c r="H109" s="2">
        <v>9</v>
      </c>
      <c r="I109" s="84">
        <f>(D109*'General Data'!$B$4)+(Valencia!E109*'General Data'!$C$4)+(Valencia!F109*'General Data'!$D$4)+(Valencia!G109*'General Data'!$E$4)+(Valencia!H109*'General Data'!$F$4)</f>
        <v>200.29999999999998</v>
      </c>
      <c r="J109" s="4">
        <f>VLOOKUP(I109,'Tarrif for Outgoing Transport'!$A$22:$G$32,Valencia!C109-59998,TRUE)</f>
        <v>0.25</v>
      </c>
      <c r="K109" s="82">
        <f t="shared" si="2"/>
        <v>50.074999999999996</v>
      </c>
      <c r="L109" s="4">
        <f>VLOOKUP(I109,'Tarrif for Outgoing Transport'!$A$40:$L$49,C109-59993,TRUE)</f>
        <v>0.34</v>
      </c>
      <c r="M109" s="4">
        <f t="shared" si="3"/>
        <v>68.102000000000004</v>
      </c>
      <c r="N109" s="2">
        <f>VLOOKUP(C109,'Transport Time'!$F$3:$H$7,3,FALSE)</f>
        <v>1</v>
      </c>
      <c r="O109" s="2">
        <f>VLOOKUP(C109,'Transport Time'!$K$3:$M$12,3,FALSE)</f>
        <v>2</v>
      </c>
      <c r="P109" s="2">
        <f>VLOOKUP(C109,'Data for CO2 Calculation'!$F$3:$H$7,3,FALSE)</f>
        <v>25</v>
      </c>
      <c r="Q109" s="3">
        <f>I109*P109*'Data for CO2 Calculation'!$B$17</f>
        <v>272.90875</v>
      </c>
      <c r="R109" s="2">
        <f>VLOOKUP(C109,'Data for CO2 Calculation'!$K$3:$M$12,3,FALSE)</f>
        <v>1376</v>
      </c>
      <c r="S109" s="3">
        <f>I109*R109*'Data for CO2 Calculation'!$B$17</f>
        <v>15020.897599999998</v>
      </c>
    </row>
    <row r="110" spans="1:19" x14ac:dyDescent="0.2">
      <c r="A110" s="2" t="s">
        <v>649</v>
      </c>
      <c r="B110" s="13">
        <v>39530</v>
      </c>
      <c r="C110" s="2">
        <v>60005</v>
      </c>
      <c r="D110" s="2">
        <v>9</v>
      </c>
      <c r="E110" s="2">
        <v>8</v>
      </c>
      <c r="F110" s="2">
        <v>12</v>
      </c>
      <c r="G110" s="2">
        <v>11</v>
      </c>
      <c r="H110" s="2">
        <v>9</v>
      </c>
      <c r="I110" s="84">
        <f>(D110*'General Data'!$B$4)+(Valencia!E110*'General Data'!$C$4)+(Valencia!F110*'General Data'!$D$4)+(Valencia!G110*'General Data'!$E$4)+(Valencia!H110*'General Data'!$F$4)</f>
        <v>177.29999999999998</v>
      </c>
      <c r="J110" s="4">
        <f>VLOOKUP(I110,'Tarrif for Outgoing Transport'!$A$22:$G$32,Valencia!C110-59998,TRUE)</f>
        <v>0.24399999999999999</v>
      </c>
      <c r="K110" s="82">
        <f t="shared" si="2"/>
        <v>43.261199999999995</v>
      </c>
      <c r="L110" s="4">
        <f>VLOOKUP(I110,'Tarrif for Outgoing Transport'!$A$40:$L$49,C110-59993,TRUE)</f>
        <v>0.38900000000000001</v>
      </c>
      <c r="M110" s="4">
        <f t="shared" si="3"/>
        <v>68.969699999999989</v>
      </c>
      <c r="N110" s="2">
        <f>VLOOKUP(C110,'Transport Time'!$F$3:$H$7,3,FALSE)</f>
        <v>2</v>
      </c>
      <c r="O110" s="2">
        <f>VLOOKUP(C110,'Transport Time'!$K$3:$M$12,3,FALSE)</f>
        <v>1</v>
      </c>
      <c r="P110" s="2">
        <f>VLOOKUP(C110,'Data for CO2 Calculation'!$F$3:$H$7,3,FALSE)</f>
        <v>779</v>
      </c>
      <c r="Q110" s="3">
        <f>I110*P110*'Data for CO2 Calculation'!$B$17</f>
        <v>7527.3601499999986</v>
      </c>
      <c r="R110" s="2">
        <f>VLOOKUP(C110,'Data for CO2 Calculation'!$K$3:$M$12,3,FALSE)</f>
        <v>584</v>
      </c>
      <c r="S110" s="3">
        <f>I110*R110*'Data for CO2 Calculation'!$B$17</f>
        <v>5643.1044000000002</v>
      </c>
    </row>
    <row r="111" spans="1:19" x14ac:dyDescent="0.2">
      <c r="A111" s="2" t="s">
        <v>650</v>
      </c>
      <c r="B111" s="13">
        <v>39602</v>
      </c>
      <c r="C111" s="2">
        <v>60001</v>
      </c>
      <c r="D111" s="2">
        <v>9</v>
      </c>
      <c r="E111" s="2">
        <v>8</v>
      </c>
      <c r="F111" s="2">
        <v>12</v>
      </c>
      <c r="G111" s="2">
        <v>11</v>
      </c>
      <c r="H111" s="2">
        <v>13</v>
      </c>
      <c r="I111" s="84">
        <f>(D111*'General Data'!$B$4)+(Valencia!E111*'General Data'!$C$4)+(Valencia!F111*'General Data'!$D$4)+(Valencia!G111*'General Data'!$E$4)+(Valencia!H111*'General Data'!$F$4)</f>
        <v>195.7</v>
      </c>
      <c r="J111" s="4">
        <f>VLOOKUP(I111,'Tarrif for Outgoing Transport'!$A$22:$G$32,Valencia!C111-59998,TRUE)</f>
        <v>0.25</v>
      </c>
      <c r="K111" s="82">
        <f t="shared" si="2"/>
        <v>48.924999999999997</v>
      </c>
      <c r="L111" s="4">
        <f>VLOOKUP(I111,'Tarrif for Outgoing Transport'!$A$40:$L$49,C111-59993,TRUE)</f>
        <v>0.34</v>
      </c>
      <c r="M111" s="4">
        <f t="shared" si="3"/>
        <v>66.537999999999997</v>
      </c>
      <c r="N111" s="2">
        <f>VLOOKUP(C111,'Transport Time'!$F$3:$H$7,3,FALSE)</f>
        <v>1</v>
      </c>
      <c r="O111" s="2">
        <f>VLOOKUP(C111,'Transport Time'!$K$3:$M$12,3,FALSE)</f>
        <v>2</v>
      </c>
      <c r="P111" s="2">
        <f>VLOOKUP(C111,'Data for CO2 Calculation'!$F$3:$H$7,3,FALSE)</f>
        <v>25</v>
      </c>
      <c r="Q111" s="3">
        <f>I111*P111*'Data for CO2 Calculation'!$B$17</f>
        <v>266.64125000000001</v>
      </c>
      <c r="R111" s="2">
        <f>VLOOKUP(C111,'Data for CO2 Calculation'!$K$3:$M$12,3,FALSE)</f>
        <v>1376</v>
      </c>
      <c r="S111" s="3">
        <f>I111*R111*'Data for CO2 Calculation'!$B$17</f>
        <v>14675.9344</v>
      </c>
    </row>
    <row r="112" spans="1:19" x14ac:dyDescent="0.2">
      <c r="A112" s="2" t="s">
        <v>651</v>
      </c>
      <c r="B112" s="13">
        <v>39603</v>
      </c>
      <c r="C112" s="2">
        <v>60001</v>
      </c>
      <c r="D112" s="2">
        <v>12</v>
      </c>
      <c r="E112" s="2">
        <v>8</v>
      </c>
      <c r="F112" s="2">
        <v>12</v>
      </c>
      <c r="G112" s="2">
        <v>11</v>
      </c>
      <c r="H112" s="2">
        <v>11</v>
      </c>
      <c r="I112" s="84">
        <f>(D112*'General Data'!$B$4)+(Valencia!E112*'General Data'!$C$4)+(Valencia!F112*'General Data'!$D$4)+(Valencia!G112*'General Data'!$E$4)+(Valencia!H112*'General Data'!$F$4)</f>
        <v>193.4</v>
      </c>
      <c r="J112" s="4">
        <f>VLOOKUP(I112,'Tarrif for Outgoing Transport'!$A$22:$G$32,Valencia!C112-59998,TRUE)</f>
        <v>0.25</v>
      </c>
      <c r="K112" s="82">
        <f t="shared" si="2"/>
        <v>48.35</v>
      </c>
      <c r="L112" s="4">
        <f>VLOOKUP(I112,'Tarrif for Outgoing Transport'!$A$40:$L$49,C112-59993,TRUE)</f>
        <v>0.34</v>
      </c>
      <c r="M112" s="4">
        <f t="shared" si="3"/>
        <v>65.756</v>
      </c>
      <c r="N112" s="2">
        <f>VLOOKUP(C112,'Transport Time'!$F$3:$H$7,3,FALSE)</f>
        <v>1</v>
      </c>
      <c r="O112" s="2">
        <f>VLOOKUP(C112,'Transport Time'!$K$3:$M$12,3,FALSE)</f>
        <v>2</v>
      </c>
      <c r="P112" s="2">
        <f>VLOOKUP(C112,'Data for CO2 Calculation'!$F$3:$H$7,3,FALSE)</f>
        <v>25</v>
      </c>
      <c r="Q112" s="3">
        <f>I112*P112*'Data for CO2 Calculation'!$B$17</f>
        <v>263.50749999999999</v>
      </c>
      <c r="R112" s="2">
        <f>VLOOKUP(C112,'Data for CO2 Calculation'!$K$3:$M$12,3,FALSE)</f>
        <v>1376</v>
      </c>
      <c r="S112" s="3">
        <f>I112*R112*'Data for CO2 Calculation'!$B$17</f>
        <v>14503.452800000001</v>
      </c>
    </row>
    <row r="113" spans="1:19" x14ac:dyDescent="0.2">
      <c r="A113" s="2" t="s">
        <v>652</v>
      </c>
      <c r="B113" s="13">
        <v>39531</v>
      </c>
      <c r="C113" s="2">
        <v>60005</v>
      </c>
      <c r="D113" s="2">
        <v>9</v>
      </c>
      <c r="E113" s="2">
        <v>8</v>
      </c>
      <c r="F113" s="2">
        <v>12</v>
      </c>
      <c r="G113" s="2">
        <v>13</v>
      </c>
      <c r="H113" s="2">
        <v>9</v>
      </c>
      <c r="I113" s="84">
        <f>(D113*'General Data'!$B$4)+(Valencia!E113*'General Data'!$C$4)+(Valencia!F113*'General Data'!$D$4)+(Valencia!G113*'General Data'!$E$4)+(Valencia!H113*'General Data'!$F$4)</f>
        <v>183.7</v>
      </c>
      <c r="J113" s="4">
        <f>VLOOKUP(I113,'Tarrif for Outgoing Transport'!$A$22:$G$32,Valencia!C113-59998,TRUE)</f>
        <v>0.24399999999999999</v>
      </c>
      <c r="K113" s="82">
        <f t="shared" si="2"/>
        <v>44.822799999999994</v>
      </c>
      <c r="L113" s="4">
        <f>VLOOKUP(I113,'Tarrif for Outgoing Transport'!$A$40:$L$49,C113-59993,TRUE)</f>
        <v>0.38900000000000001</v>
      </c>
      <c r="M113" s="4">
        <f t="shared" si="3"/>
        <v>71.459299999999999</v>
      </c>
      <c r="N113" s="2">
        <f>VLOOKUP(C113,'Transport Time'!$F$3:$H$7,3,FALSE)</f>
        <v>2</v>
      </c>
      <c r="O113" s="2">
        <f>VLOOKUP(C113,'Transport Time'!$K$3:$M$12,3,FALSE)</f>
        <v>1</v>
      </c>
      <c r="P113" s="2">
        <f>VLOOKUP(C113,'Data for CO2 Calculation'!$F$3:$H$7,3,FALSE)</f>
        <v>779</v>
      </c>
      <c r="Q113" s="3">
        <f>I113*P113*'Data for CO2 Calculation'!$B$17</f>
        <v>7799.0753499999992</v>
      </c>
      <c r="R113" s="2">
        <f>VLOOKUP(C113,'Data for CO2 Calculation'!$K$3:$M$12,3,FALSE)</f>
        <v>584</v>
      </c>
      <c r="S113" s="3">
        <f>I113*R113*'Data for CO2 Calculation'!$B$17</f>
        <v>5846.8035999999993</v>
      </c>
    </row>
    <row r="114" spans="1:19" x14ac:dyDescent="0.2">
      <c r="A114" s="2" t="s">
        <v>642</v>
      </c>
      <c r="B114" s="13">
        <v>39515</v>
      </c>
      <c r="C114" s="2">
        <v>60002</v>
      </c>
      <c r="D114" s="2">
        <v>8</v>
      </c>
      <c r="E114" s="2">
        <v>8</v>
      </c>
      <c r="F114" s="2">
        <v>19</v>
      </c>
      <c r="G114" s="2">
        <v>11</v>
      </c>
      <c r="H114" s="2">
        <v>9</v>
      </c>
      <c r="I114" s="84">
        <f>(D114*'General Data'!$B$4)+(Valencia!E114*'General Data'!$C$4)+(Valencia!F114*'General Data'!$D$4)+(Valencia!G114*'General Data'!$E$4)+(Valencia!H114*'General Data'!$F$4)</f>
        <v>201.6</v>
      </c>
      <c r="J114" s="4">
        <f>VLOOKUP(I114,'Tarrif for Outgoing Transport'!$A$22:$G$32,Valencia!C114-59998,TRUE)</f>
        <v>0.254</v>
      </c>
      <c r="K114" s="82">
        <f t="shared" si="2"/>
        <v>51.206400000000002</v>
      </c>
      <c r="L114" s="4">
        <f>VLOOKUP(I114,'Tarrif for Outgoing Transport'!$A$40:$L$49,C114-59993,TRUE)</f>
        <v>0.307</v>
      </c>
      <c r="M114" s="4">
        <f t="shared" si="3"/>
        <v>61.891199999999998</v>
      </c>
      <c r="N114" s="2">
        <f>VLOOKUP(C114,'Transport Time'!$F$3:$H$7,3,FALSE)</f>
        <v>1</v>
      </c>
      <c r="O114" s="2">
        <f>VLOOKUP(C114,'Transport Time'!$K$3:$M$12,3,FALSE)</f>
        <v>2</v>
      </c>
      <c r="P114" s="2">
        <f>VLOOKUP(C114,'Data for CO2 Calculation'!$F$3:$H$7,3,FALSE)</f>
        <v>355</v>
      </c>
      <c r="Q114" s="3">
        <f>I114*P114*'Data for CO2 Calculation'!$B$17</f>
        <v>3900.4560000000001</v>
      </c>
      <c r="R114" s="2">
        <f>VLOOKUP(C114,'Data for CO2 Calculation'!$K$3:$M$12,3,FALSE)</f>
        <v>1275</v>
      </c>
      <c r="S114" s="3">
        <f>I114*R114*'Data for CO2 Calculation'!$B$17</f>
        <v>14008.68</v>
      </c>
    </row>
    <row r="115" spans="1:19" x14ac:dyDescent="0.2">
      <c r="A115" s="2" t="s">
        <v>653</v>
      </c>
      <c r="B115" s="13">
        <v>39533</v>
      </c>
      <c r="C115" s="2">
        <v>60004</v>
      </c>
      <c r="D115" s="2">
        <v>9</v>
      </c>
      <c r="E115" s="2">
        <v>8</v>
      </c>
      <c r="F115" s="2">
        <v>12</v>
      </c>
      <c r="G115" s="2">
        <v>11</v>
      </c>
      <c r="H115" s="2">
        <v>15</v>
      </c>
      <c r="I115" s="84">
        <f>(D115*'General Data'!$B$4)+(Valencia!E115*'General Data'!$C$4)+(Valencia!F115*'General Data'!$D$4)+(Valencia!G115*'General Data'!$E$4)+(Valencia!H115*'General Data'!$F$4)</f>
        <v>204.89999999999998</v>
      </c>
      <c r="J115" s="4">
        <f>VLOOKUP(I115,'Tarrif for Outgoing Transport'!$A$22:$G$32,Valencia!C115-59998,TRUE)</f>
        <v>0.252</v>
      </c>
      <c r="K115" s="82">
        <f t="shared" si="2"/>
        <v>51.634799999999991</v>
      </c>
      <c r="L115" s="4">
        <f>VLOOKUP(I115,'Tarrif for Outgoing Transport'!$A$40:$L$49,C115-59993,TRUE)</f>
        <v>0.3</v>
      </c>
      <c r="M115" s="4">
        <f t="shared" si="3"/>
        <v>61.469999999999992</v>
      </c>
      <c r="N115" s="2">
        <f>VLOOKUP(C115,'Transport Time'!$F$3:$H$7,3,FALSE)</f>
        <v>2</v>
      </c>
      <c r="O115" s="2">
        <f>VLOOKUP(C115,'Transport Time'!$K$3:$M$12,3,FALSE)</f>
        <v>2</v>
      </c>
      <c r="P115" s="2">
        <f>VLOOKUP(C115,'Data for CO2 Calculation'!$F$3:$H$7,3,FALSE)</f>
        <v>882</v>
      </c>
      <c r="Q115" s="3">
        <f>I115*P115*'Data for CO2 Calculation'!$B$17</f>
        <v>9849.338099999999</v>
      </c>
      <c r="R115" s="2">
        <f>VLOOKUP(C115,'Data for CO2 Calculation'!$K$3:$M$12,3,FALSE)</f>
        <v>1735</v>
      </c>
      <c r="S115" s="3">
        <f>I115*R115*'Data for CO2 Calculation'!$B$17</f>
        <v>19374.831749999998</v>
      </c>
    </row>
    <row r="116" spans="1:19" x14ac:dyDescent="0.2">
      <c r="A116" s="2" t="s">
        <v>654</v>
      </c>
      <c r="B116" s="13">
        <v>39605</v>
      </c>
      <c r="C116" s="2">
        <v>60001</v>
      </c>
      <c r="D116" s="2">
        <v>9</v>
      </c>
      <c r="E116" s="2">
        <v>8</v>
      </c>
      <c r="F116" s="2">
        <v>10</v>
      </c>
      <c r="G116" s="2">
        <v>11</v>
      </c>
      <c r="H116" s="2">
        <v>11</v>
      </c>
      <c r="I116" s="84">
        <f>(D116*'General Data'!$B$4)+(Valencia!E116*'General Data'!$C$4)+(Valencia!F116*'General Data'!$D$4)+(Valencia!G116*'General Data'!$E$4)+(Valencia!H116*'General Data'!$F$4)</f>
        <v>178.9</v>
      </c>
      <c r="J116" s="4">
        <f>VLOOKUP(I116,'Tarrif for Outgoing Transport'!$A$22:$G$32,Valencia!C116-59998,TRUE)</f>
        <v>0.25</v>
      </c>
      <c r="K116" s="82">
        <f t="shared" si="2"/>
        <v>44.725000000000001</v>
      </c>
      <c r="L116" s="4">
        <f>VLOOKUP(I116,'Tarrif for Outgoing Transport'!$A$40:$L$49,C116-59993,TRUE)</f>
        <v>0.34</v>
      </c>
      <c r="M116" s="4">
        <f t="shared" si="3"/>
        <v>60.826000000000008</v>
      </c>
      <c r="N116" s="2">
        <f>VLOOKUP(C116,'Transport Time'!$F$3:$H$7,3,FALSE)</f>
        <v>1</v>
      </c>
      <c r="O116" s="2">
        <f>VLOOKUP(C116,'Transport Time'!$K$3:$M$12,3,FALSE)</f>
        <v>2</v>
      </c>
      <c r="P116" s="2">
        <f>VLOOKUP(C116,'Data for CO2 Calculation'!$F$3:$H$7,3,FALSE)</f>
        <v>25</v>
      </c>
      <c r="Q116" s="3">
        <f>I116*P116*'Data for CO2 Calculation'!$B$17</f>
        <v>243.75125</v>
      </c>
      <c r="R116" s="2">
        <f>VLOOKUP(C116,'Data for CO2 Calculation'!$K$3:$M$12,3,FALSE)</f>
        <v>1376</v>
      </c>
      <c r="S116" s="3">
        <f>I116*R116*'Data for CO2 Calculation'!$B$17</f>
        <v>13416.068799999999</v>
      </c>
    </row>
    <row r="117" spans="1:19" x14ac:dyDescent="0.2">
      <c r="A117" s="2" t="s">
        <v>655</v>
      </c>
      <c r="B117" s="13">
        <v>39534</v>
      </c>
      <c r="C117" s="2">
        <v>60005</v>
      </c>
      <c r="D117" s="2">
        <v>2</v>
      </c>
      <c r="E117" s="2">
        <v>8</v>
      </c>
      <c r="F117" s="2">
        <v>12</v>
      </c>
      <c r="G117" s="2">
        <v>11</v>
      </c>
      <c r="H117" s="2">
        <v>21</v>
      </c>
      <c r="I117" s="84">
        <f>(D117*'General Data'!$B$4)+(Valencia!E117*'General Data'!$C$4)+(Valencia!F117*'General Data'!$D$4)+(Valencia!G117*'General Data'!$E$4)+(Valencia!H117*'General Data'!$F$4)</f>
        <v>216.39999999999998</v>
      </c>
      <c r="J117" s="4">
        <f>VLOOKUP(I117,'Tarrif for Outgoing Transport'!$A$22:$G$32,Valencia!C117-59998,TRUE)</f>
        <v>0.24399999999999999</v>
      </c>
      <c r="K117" s="82">
        <f t="shared" si="2"/>
        <v>52.801599999999993</v>
      </c>
      <c r="L117" s="4">
        <f>VLOOKUP(I117,'Tarrif for Outgoing Transport'!$A$40:$L$49,C117-59993,TRUE)</f>
        <v>0.38900000000000001</v>
      </c>
      <c r="M117" s="4">
        <f t="shared" si="3"/>
        <v>84.179599999999994</v>
      </c>
      <c r="N117" s="2">
        <f>VLOOKUP(C117,'Transport Time'!$F$3:$H$7,3,FALSE)</f>
        <v>2</v>
      </c>
      <c r="O117" s="2">
        <f>VLOOKUP(C117,'Transport Time'!$K$3:$M$12,3,FALSE)</f>
        <v>1</v>
      </c>
      <c r="P117" s="2">
        <f>VLOOKUP(C117,'Data for CO2 Calculation'!$F$3:$H$7,3,FALSE)</f>
        <v>779</v>
      </c>
      <c r="Q117" s="3">
        <f>I117*P117*'Data for CO2 Calculation'!$B$17</f>
        <v>9187.3701999999994</v>
      </c>
      <c r="R117" s="2">
        <f>VLOOKUP(C117,'Data for CO2 Calculation'!$K$3:$M$12,3,FALSE)</f>
        <v>584</v>
      </c>
      <c r="S117" s="3">
        <f>I117*R117*'Data for CO2 Calculation'!$B$17</f>
        <v>6887.5791999999992</v>
      </c>
    </row>
    <row r="118" spans="1:19" x14ac:dyDescent="0.2">
      <c r="A118" s="2" t="s">
        <v>656</v>
      </c>
      <c r="B118" s="13">
        <v>39516</v>
      </c>
      <c r="C118" s="2">
        <v>60002</v>
      </c>
      <c r="D118" s="2">
        <v>9</v>
      </c>
      <c r="E118" s="2">
        <v>8</v>
      </c>
      <c r="F118" s="2">
        <v>10</v>
      </c>
      <c r="G118" s="2">
        <v>11</v>
      </c>
      <c r="H118" s="2">
        <v>9</v>
      </c>
      <c r="I118" s="84">
        <f>(D118*'General Data'!$B$4)+(Valencia!E118*'General Data'!$C$4)+(Valencia!F118*'General Data'!$D$4)+(Valencia!G118*'General Data'!$E$4)+(Valencia!H118*'General Data'!$F$4)</f>
        <v>169.70000000000002</v>
      </c>
      <c r="J118" s="4">
        <f>VLOOKUP(I118,'Tarrif for Outgoing Transport'!$A$22:$G$32,Valencia!C118-59998,TRUE)</f>
        <v>0.254</v>
      </c>
      <c r="K118" s="82">
        <f t="shared" si="2"/>
        <v>43.103800000000007</v>
      </c>
      <c r="L118" s="4">
        <f>VLOOKUP(I118,'Tarrif for Outgoing Transport'!$A$40:$L$49,C118-59993,TRUE)</f>
        <v>0.307</v>
      </c>
      <c r="M118" s="4">
        <f t="shared" si="3"/>
        <v>52.097900000000003</v>
      </c>
      <c r="N118" s="2">
        <f>VLOOKUP(C118,'Transport Time'!$F$3:$H$7,3,FALSE)</f>
        <v>1</v>
      </c>
      <c r="O118" s="2">
        <f>VLOOKUP(C118,'Transport Time'!$K$3:$M$12,3,FALSE)</f>
        <v>2</v>
      </c>
      <c r="P118" s="2">
        <f>VLOOKUP(C118,'Data for CO2 Calculation'!$F$3:$H$7,3,FALSE)</f>
        <v>355</v>
      </c>
      <c r="Q118" s="3">
        <f>I118*P118*'Data for CO2 Calculation'!$B$17</f>
        <v>3283.2707500000006</v>
      </c>
      <c r="R118" s="2">
        <f>VLOOKUP(C118,'Data for CO2 Calculation'!$K$3:$M$12,3,FALSE)</f>
        <v>1275</v>
      </c>
      <c r="S118" s="3">
        <f>I118*R118*'Data for CO2 Calculation'!$B$17</f>
        <v>11792.028750000001</v>
      </c>
    </row>
    <row r="119" spans="1:19" x14ac:dyDescent="0.2">
      <c r="A119" s="2" t="s">
        <v>657</v>
      </c>
      <c r="B119" s="13">
        <v>39606</v>
      </c>
      <c r="C119" s="2">
        <v>60001</v>
      </c>
      <c r="D119" s="2">
        <v>9</v>
      </c>
      <c r="E119" s="2">
        <v>8</v>
      </c>
      <c r="F119" s="2">
        <v>12</v>
      </c>
      <c r="G119" s="2">
        <v>11</v>
      </c>
      <c r="H119" s="2">
        <v>11</v>
      </c>
      <c r="I119" s="84">
        <f>(D119*'General Data'!$B$4)+(Valencia!E119*'General Data'!$C$4)+(Valencia!F119*'General Data'!$D$4)+(Valencia!G119*'General Data'!$E$4)+(Valencia!H119*'General Data'!$F$4)</f>
        <v>186.49999999999997</v>
      </c>
      <c r="J119" s="4">
        <f>VLOOKUP(I119,'Tarrif for Outgoing Transport'!$A$22:$G$32,Valencia!C119-59998,TRUE)</f>
        <v>0.25</v>
      </c>
      <c r="K119" s="82">
        <f t="shared" si="2"/>
        <v>46.624999999999993</v>
      </c>
      <c r="L119" s="4">
        <f>VLOOKUP(I119,'Tarrif for Outgoing Transport'!$A$40:$L$49,C119-59993,TRUE)</f>
        <v>0.34</v>
      </c>
      <c r="M119" s="4">
        <f t="shared" si="3"/>
        <v>63.41</v>
      </c>
      <c r="N119" s="2">
        <f>VLOOKUP(C119,'Transport Time'!$F$3:$H$7,3,FALSE)</f>
        <v>1</v>
      </c>
      <c r="O119" s="2">
        <f>VLOOKUP(C119,'Transport Time'!$K$3:$M$12,3,FALSE)</f>
        <v>2</v>
      </c>
      <c r="P119" s="2">
        <f>VLOOKUP(C119,'Data for CO2 Calculation'!$F$3:$H$7,3,FALSE)</f>
        <v>25</v>
      </c>
      <c r="Q119" s="3">
        <f>I119*P119*'Data for CO2 Calculation'!$B$17</f>
        <v>254.10624999999996</v>
      </c>
      <c r="R119" s="2">
        <f>VLOOKUP(C119,'Data for CO2 Calculation'!$K$3:$M$12,3,FALSE)</f>
        <v>1376</v>
      </c>
      <c r="S119" s="3">
        <f>I119*R119*'Data for CO2 Calculation'!$B$17</f>
        <v>13986.007999999998</v>
      </c>
    </row>
    <row r="120" spans="1:19" x14ac:dyDescent="0.2">
      <c r="A120" s="2" t="s">
        <v>658</v>
      </c>
      <c r="B120" s="13">
        <v>39518</v>
      </c>
      <c r="C120" s="2">
        <v>60002</v>
      </c>
      <c r="D120" s="2">
        <v>9</v>
      </c>
      <c r="E120" s="2">
        <v>15</v>
      </c>
      <c r="F120" s="2">
        <v>12</v>
      </c>
      <c r="G120" s="2">
        <v>11</v>
      </c>
      <c r="H120" s="2">
        <v>0</v>
      </c>
      <c r="I120" s="84">
        <f>(D120*'General Data'!$B$4)+(Valencia!E120*'General Data'!$C$4)+(Valencia!F120*'General Data'!$D$4)+(Valencia!G120*'General Data'!$E$4)+(Valencia!H120*'General Data'!$F$4)</f>
        <v>166</v>
      </c>
      <c r="J120" s="4">
        <f>VLOOKUP(I120,'Tarrif for Outgoing Transport'!$A$22:$G$32,Valencia!C120-59998,TRUE)</f>
        <v>0.254</v>
      </c>
      <c r="K120" s="82">
        <f t="shared" si="2"/>
        <v>42.164000000000001</v>
      </c>
      <c r="L120" s="4">
        <f>VLOOKUP(I120,'Tarrif for Outgoing Transport'!$A$40:$L$49,C120-59993,TRUE)</f>
        <v>0.307</v>
      </c>
      <c r="M120" s="4">
        <f t="shared" si="3"/>
        <v>50.961999999999996</v>
      </c>
      <c r="N120" s="2">
        <f>VLOOKUP(C120,'Transport Time'!$F$3:$H$7,3,FALSE)</f>
        <v>1</v>
      </c>
      <c r="O120" s="2">
        <f>VLOOKUP(C120,'Transport Time'!$K$3:$M$12,3,FALSE)</f>
        <v>2</v>
      </c>
      <c r="P120" s="2">
        <f>VLOOKUP(C120,'Data for CO2 Calculation'!$F$3:$H$7,3,FALSE)</f>
        <v>355</v>
      </c>
      <c r="Q120" s="3">
        <f>I120*P120*'Data for CO2 Calculation'!$B$17</f>
        <v>3211.6849999999999</v>
      </c>
      <c r="R120" s="2">
        <f>VLOOKUP(C120,'Data for CO2 Calculation'!$K$3:$M$12,3,FALSE)</f>
        <v>1275</v>
      </c>
      <c r="S120" s="3">
        <f>I120*R120*'Data for CO2 Calculation'!$B$17</f>
        <v>11534.924999999999</v>
      </c>
    </row>
    <row r="121" spans="1:19" x14ac:dyDescent="0.2">
      <c r="A121" s="2" t="s">
        <v>659</v>
      </c>
      <c r="B121" s="13">
        <v>39539</v>
      </c>
      <c r="C121" s="2">
        <v>60005</v>
      </c>
      <c r="D121" s="2">
        <v>30</v>
      </c>
      <c r="E121" s="2">
        <v>8</v>
      </c>
      <c r="F121" s="2">
        <v>12</v>
      </c>
      <c r="G121" s="2">
        <v>11</v>
      </c>
      <c r="H121" s="2">
        <v>0</v>
      </c>
      <c r="I121" s="84">
        <f>(D121*'General Data'!$B$4)+(Valencia!E121*'General Data'!$C$4)+(Valencia!F121*'General Data'!$D$4)+(Valencia!G121*'General Data'!$E$4)+(Valencia!H121*'General Data'!$F$4)</f>
        <v>184.2</v>
      </c>
      <c r="J121" s="4">
        <f>VLOOKUP(I121,'Tarrif for Outgoing Transport'!$A$22:$G$32,Valencia!C121-59998,TRUE)</f>
        <v>0.24399999999999999</v>
      </c>
      <c r="K121" s="82">
        <f t="shared" si="2"/>
        <v>44.944799999999994</v>
      </c>
      <c r="L121" s="4">
        <f>VLOOKUP(I121,'Tarrif for Outgoing Transport'!$A$40:$L$49,C121-59993,TRUE)</f>
        <v>0.38900000000000001</v>
      </c>
      <c r="M121" s="4">
        <f t="shared" si="3"/>
        <v>71.653800000000004</v>
      </c>
      <c r="N121" s="2">
        <f>VLOOKUP(C121,'Transport Time'!$F$3:$H$7,3,FALSE)</f>
        <v>2</v>
      </c>
      <c r="O121" s="2">
        <f>VLOOKUP(C121,'Transport Time'!$K$3:$M$12,3,FALSE)</f>
        <v>1</v>
      </c>
      <c r="P121" s="2">
        <f>VLOOKUP(C121,'Data for CO2 Calculation'!$F$3:$H$7,3,FALSE)</f>
        <v>779</v>
      </c>
      <c r="Q121" s="3">
        <f>I121*P121*'Data for CO2 Calculation'!$B$17</f>
        <v>7820.3030999999992</v>
      </c>
      <c r="R121" s="2">
        <f>VLOOKUP(C121,'Data for CO2 Calculation'!$K$3:$M$12,3,FALSE)</f>
        <v>584</v>
      </c>
      <c r="S121" s="3">
        <f>I121*R121*'Data for CO2 Calculation'!$B$17</f>
        <v>5862.717599999999</v>
      </c>
    </row>
    <row r="122" spans="1:19" x14ac:dyDescent="0.2">
      <c r="A122" s="2" t="s">
        <v>660</v>
      </c>
      <c r="B122" s="13">
        <v>39539</v>
      </c>
      <c r="C122" s="2">
        <v>60005</v>
      </c>
      <c r="D122" s="2">
        <v>9</v>
      </c>
      <c r="E122" s="2">
        <v>8</v>
      </c>
      <c r="F122" s="2">
        <v>12</v>
      </c>
      <c r="G122" s="2">
        <v>12</v>
      </c>
      <c r="H122" s="2">
        <v>0</v>
      </c>
      <c r="I122" s="84">
        <f>(D122*'General Data'!$B$4)+(Valencia!E122*'General Data'!$C$4)+(Valencia!F122*'General Data'!$D$4)+(Valencia!G122*'General Data'!$E$4)+(Valencia!H122*'General Data'!$F$4)</f>
        <v>139.1</v>
      </c>
      <c r="J122" s="4">
        <f>VLOOKUP(I122,'Tarrif for Outgoing Transport'!$A$22:$G$32,Valencia!C122-59998,TRUE)</f>
        <v>0.24399999999999999</v>
      </c>
      <c r="K122" s="82">
        <f t="shared" si="2"/>
        <v>33.940399999999997</v>
      </c>
      <c r="L122" s="4">
        <f>VLOOKUP(I122,'Tarrif for Outgoing Transport'!$A$40:$L$49,C122-59993,TRUE)</f>
        <v>0.38900000000000001</v>
      </c>
      <c r="M122" s="4">
        <f t="shared" si="3"/>
        <v>54.109899999999996</v>
      </c>
      <c r="N122" s="2">
        <f>VLOOKUP(C122,'Transport Time'!$F$3:$H$7,3,FALSE)</f>
        <v>2</v>
      </c>
      <c r="O122" s="2">
        <f>VLOOKUP(C122,'Transport Time'!$K$3:$M$12,3,FALSE)</f>
        <v>1</v>
      </c>
      <c r="P122" s="2">
        <f>VLOOKUP(C122,'Data for CO2 Calculation'!$F$3:$H$7,3,FALSE)</f>
        <v>779</v>
      </c>
      <c r="Q122" s="3">
        <f>I122*P122*'Data for CO2 Calculation'!$B$17</f>
        <v>5905.56005</v>
      </c>
      <c r="R122" s="2">
        <f>VLOOKUP(C122,'Data for CO2 Calculation'!$K$3:$M$12,3,FALSE)</f>
        <v>584</v>
      </c>
      <c r="S122" s="3">
        <f>I122*R122*'Data for CO2 Calculation'!$B$17</f>
        <v>4427.2747999999992</v>
      </c>
    </row>
    <row r="123" spans="1:19" x14ac:dyDescent="0.2">
      <c r="A123" s="2" t="s">
        <v>661</v>
      </c>
      <c r="B123" s="13">
        <v>39539</v>
      </c>
      <c r="C123" s="2">
        <v>60005</v>
      </c>
      <c r="D123" s="2">
        <v>9</v>
      </c>
      <c r="E123" s="2">
        <v>8</v>
      </c>
      <c r="F123" s="2">
        <v>12</v>
      </c>
      <c r="G123" s="2">
        <v>11</v>
      </c>
      <c r="H123" s="2">
        <v>9</v>
      </c>
      <c r="I123" s="84">
        <f>(D123*'General Data'!$B$4)+(Valencia!E123*'General Data'!$C$4)+(Valencia!F123*'General Data'!$D$4)+(Valencia!G123*'General Data'!$E$4)+(Valencia!H123*'General Data'!$F$4)</f>
        <v>177.29999999999998</v>
      </c>
      <c r="J123" s="4">
        <f>VLOOKUP(I123,'Tarrif for Outgoing Transport'!$A$22:$G$32,Valencia!C123-59998,TRUE)</f>
        <v>0.24399999999999999</v>
      </c>
      <c r="K123" s="82">
        <f t="shared" si="2"/>
        <v>43.261199999999995</v>
      </c>
      <c r="L123" s="4">
        <f>VLOOKUP(I123,'Tarrif for Outgoing Transport'!$A$40:$L$49,C123-59993,TRUE)</f>
        <v>0.38900000000000001</v>
      </c>
      <c r="M123" s="4">
        <f t="shared" si="3"/>
        <v>68.969699999999989</v>
      </c>
      <c r="N123" s="2">
        <f>VLOOKUP(C123,'Transport Time'!$F$3:$H$7,3,FALSE)</f>
        <v>2</v>
      </c>
      <c r="O123" s="2">
        <f>VLOOKUP(C123,'Transport Time'!$K$3:$M$12,3,FALSE)</f>
        <v>1</v>
      </c>
      <c r="P123" s="2">
        <f>VLOOKUP(C123,'Data for CO2 Calculation'!$F$3:$H$7,3,FALSE)</f>
        <v>779</v>
      </c>
      <c r="Q123" s="3">
        <f>I123*P123*'Data for CO2 Calculation'!$B$17</f>
        <v>7527.3601499999986</v>
      </c>
      <c r="R123" s="2">
        <f>VLOOKUP(C123,'Data for CO2 Calculation'!$K$3:$M$12,3,FALSE)</f>
        <v>584</v>
      </c>
      <c r="S123" s="3">
        <f>I123*R123*'Data for CO2 Calculation'!$B$17</f>
        <v>5643.1044000000002</v>
      </c>
    </row>
    <row r="124" spans="1:19" x14ac:dyDescent="0.2">
      <c r="A124" s="2" t="s">
        <v>561</v>
      </c>
      <c r="B124" s="13">
        <v>39539</v>
      </c>
      <c r="C124" s="2">
        <v>60005</v>
      </c>
      <c r="D124" s="2">
        <v>12</v>
      </c>
      <c r="E124" s="2">
        <v>8</v>
      </c>
      <c r="F124" s="2">
        <v>12</v>
      </c>
      <c r="G124" s="2">
        <v>10</v>
      </c>
      <c r="H124" s="2">
        <v>9</v>
      </c>
      <c r="I124" s="84">
        <f>(D124*'General Data'!$B$4)+(Valencia!E124*'General Data'!$C$4)+(Valencia!F124*'General Data'!$D$4)+(Valencia!G124*'General Data'!$E$4)+(Valencia!H124*'General Data'!$F$4)</f>
        <v>181</v>
      </c>
      <c r="J124" s="4">
        <f>VLOOKUP(I124,'Tarrif for Outgoing Transport'!$A$22:$G$32,Valencia!C124-59998,TRUE)</f>
        <v>0.24399999999999999</v>
      </c>
      <c r="K124" s="82">
        <f t="shared" si="2"/>
        <v>44.164000000000001</v>
      </c>
      <c r="L124" s="4">
        <f>VLOOKUP(I124,'Tarrif for Outgoing Transport'!$A$40:$L$49,C124-59993,TRUE)</f>
        <v>0.38900000000000001</v>
      </c>
      <c r="M124" s="4">
        <f t="shared" si="3"/>
        <v>70.409000000000006</v>
      </c>
      <c r="N124" s="2">
        <f>VLOOKUP(C124,'Transport Time'!$F$3:$H$7,3,FALSE)</f>
        <v>2</v>
      </c>
      <c r="O124" s="2">
        <f>VLOOKUP(C124,'Transport Time'!$K$3:$M$12,3,FALSE)</f>
        <v>1</v>
      </c>
      <c r="P124" s="2">
        <f>VLOOKUP(C124,'Data for CO2 Calculation'!$F$3:$H$7,3,FALSE)</f>
        <v>779</v>
      </c>
      <c r="Q124" s="3">
        <f>I124*P124*'Data for CO2 Calculation'!$B$17</f>
        <v>7684.4454999999998</v>
      </c>
      <c r="R124" s="2">
        <f>VLOOKUP(C124,'Data for CO2 Calculation'!$K$3:$M$12,3,FALSE)</f>
        <v>584</v>
      </c>
      <c r="S124" s="3">
        <f>I124*R124*'Data for CO2 Calculation'!$B$17</f>
        <v>5760.8680000000004</v>
      </c>
    </row>
    <row r="125" spans="1:19" x14ac:dyDescent="0.2">
      <c r="A125" s="2" t="s">
        <v>662</v>
      </c>
      <c r="B125" s="13">
        <v>39607</v>
      </c>
      <c r="C125" s="2">
        <v>60001</v>
      </c>
      <c r="D125" s="2">
        <v>12</v>
      </c>
      <c r="E125" s="2">
        <v>8</v>
      </c>
      <c r="F125" s="2">
        <v>12</v>
      </c>
      <c r="G125" s="2">
        <v>15</v>
      </c>
      <c r="H125" s="2">
        <v>9</v>
      </c>
      <c r="I125" s="84">
        <f>(D125*'General Data'!$B$4)+(Valencia!E125*'General Data'!$C$4)+(Valencia!F125*'General Data'!$D$4)+(Valencia!G125*'General Data'!$E$4)+(Valencia!H125*'General Data'!$F$4)</f>
        <v>197</v>
      </c>
      <c r="J125" s="4">
        <f>VLOOKUP(I125,'Tarrif for Outgoing Transport'!$A$22:$G$32,Valencia!C125-59998,TRUE)</f>
        <v>0.25</v>
      </c>
      <c r="K125" s="82">
        <f t="shared" si="2"/>
        <v>49.25</v>
      </c>
      <c r="L125" s="4">
        <f>VLOOKUP(I125,'Tarrif for Outgoing Transport'!$A$40:$L$49,C125-59993,TRUE)</f>
        <v>0.34</v>
      </c>
      <c r="M125" s="4">
        <f t="shared" si="3"/>
        <v>66.98</v>
      </c>
      <c r="N125" s="2">
        <f>VLOOKUP(C125,'Transport Time'!$F$3:$H$7,3,FALSE)</f>
        <v>1</v>
      </c>
      <c r="O125" s="2">
        <f>VLOOKUP(C125,'Transport Time'!$K$3:$M$12,3,FALSE)</f>
        <v>2</v>
      </c>
      <c r="P125" s="2">
        <f>VLOOKUP(C125,'Data for CO2 Calculation'!$F$3:$H$7,3,FALSE)</f>
        <v>25</v>
      </c>
      <c r="Q125" s="3">
        <f>I125*P125*'Data for CO2 Calculation'!$B$17</f>
        <v>268.41250000000002</v>
      </c>
      <c r="R125" s="2">
        <f>VLOOKUP(C125,'Data for CO2 Calculation'!$K$3:$M$12,3,FALSE)</f>
        <v>1376</v>
      </c>
      <c r="S125" s="3">
        <f>I125*R125*'Data for CO2 Calculation'!$B$17</f>
        <v>14773.423999999999</v>
      </c>
    </row>
    <row r="126" spans="1:19" x14ac:dyDescent="0.2">
      <c r="A126" s="2" t="s">
        <v>663</v>
      </c>
      <c r="B126" s="13">
        <v>39540</v>
      </c>
      <c r="C126" s="2">
        <v>60005</v>
      </c>
      <c r="D126" s="2">
        <v>9</v>
      </c>
      <c r="E126" s="2">
        <v>8</v>
      </c>
      <c r="F126" s="2">
        <v>12</v>
      </c>
      <c r="G126" s="2">
        <v>10</v>
      </c>
      <c r="H126" s="2">
        <v>8</v>
      </c>
      <c r="I126" s="84">
        <f>(D126*'General Data'!$B$4)+(Valencia!E126*'General Data'!$C$4)+(Valencia!F126*'General Data'!$D$4)+(Valencia!G126*'General Data'!$E$4)+(Valencia!H126*'General Data'!$F$4)</f>
        <v>169.5</v>
      </c>
      <c r="J126" s="4">
        <f>VLOOKUP(I126,'Tarrif for Outgoing Transport'!$A$22:$G$32,Valencia!C126-59998,TRUE)</f>
        <v>0.24399999999999999</v>
      </c>
      <c r="K126" s="82">
        <f t="shared" si="2"/>
        <v>41.357999999999997</v>
      </c>
      <c r="L126" s="4">
        <f>VLOOKUP(I126,'Tarrif for Outgoing Transport'!$A$40:$L$49,C126-59993,TRUE)</f>
        <v>0.38900000000000001</v>
      </c>
      <c r="M126" s="4">
        <f t="shared" si="3"/>
        <v>65.935500000000005</v>
      </c>
      <c r="N126" s="2">
        <f>VLOOKUP(C126,'Transport Time'!$F$3:$H$7,3,FALSE)</f>
        <v>2</v>
      </c>
      <c r="O126" s="2">
        <f>VLOOKUP(C126,'Transport Time'!$K$3:$M$12,3,FALSE)</f>
        <v>1</v>
      </c>
      <c r="P126" s="2">
        <f>VLOOKUP(C126,'Data for CO2 Calculation'!$F$3:$H$7,3,FALSE)</f>
        <v>779</v>
      </c>
      <c r="Q126" s="3">
        <f>I126*P126*'Data for CO2 Calculation'!$B$17</f>
        <v>7196.2072500000004</v>
      </c>
      <c r="R126" s="2">
        <f>VLOOKUP(C126,'Data for CO2 Calculation'!$K$3:$M$12,3,FALSE)</f>
        <v>584</v>
      </c>
      <c r="S126" s="3">
        <f>I126*R126*'Data for CO2 Calculation'!$B$17</f>
        <v>5394.8459999999995</v>
      </c>
    </row>
    <row r="127" spans="1:19" x14ac:dyDescent="0.2">
      <c r="A127" s="2" t="s">
        <v>664</v>
      </c>
      <c r="B127" s="13">
        <v>39541</v>
      </c>
      <c r="C127" s="2">
        <v>60005</v>
      </c>
      <c r="D127" s="2">
        <v>9</v>
      </c>
      <c r="E127" s="2">
        <v>8</v>
      </c>
      <c r="F127" s="2">
        <v>12</v>
      </c>
      <c r="G127" s="2">
        <v>12</v>
      </c>
      <c r="H127" s="2">
        <v>9</v>
      </c>
      <c r="I127" s="84">
        <f>(D127*'General Data'!$B$4)+(Valencia!E127*'General Data'!$C$4)+(Valencia!F127*'General Data'!$D$4)+(Valencia!G127*'General Data'!$E$4)+(Valencia!H127*'General Data'!$F$4)</f>
        <v>180.5</v>
      </c>
      <c r="J127" s="4">
        <f>VLOOKUP(I127,'Tarrif for Outgoing Transport'!$A$22:$G$32,Valencia!C127-59998,TRUE)</f>
        <v>0.24399999999999999</v>
      </c>
      <c r="K127" s="82">
        <f t="shared" si="2"/>
        <v>44.042000000000002</v>
      </c>
      <c r="L127" s="4">
        <f>VLOOKUP(I127,'Tarrif for Outgoing Transport'!$A$40:$L$49,C127-59993,TRUE)</f>
        <v>0.38900000000000001</v>
      </c>
      <c r="M127" s="4">
        <f t="shared" si="3"/>
        <v>70.214500000000001</v>
      </c>
      <c r="N127" s="2">
        <f>VLOOKUP(C127,'Transport Time'!$F$3:$H$7,3,FALSE)</f>
        <v>2</v>
      </c>
      <c r="O127" s="2">
        <f>VLOOKUP(C127,'Transport Time'!$K$3:$M$12,3,FALSE)</f>
        <v>1</v>
      </c>
      <c r="P127" s="2">
        <f>VLOOKUP(C127,'Data for CO2 Calculation'!$F$3:$H$7,3,FALSE)</f>
        <v>779</v>
      </c>
      <c r="Q127" s="3">
        <f>I127*P127*'Data for CO2 Calculation'!$B$17</f>
        <v>7663.2177499999998</v>
      </c>
      <c r="R127" s="2">
        <f>VLOOKUP(C127,'Data for CO2 Calculation'!$K$3:$M$12,3,FALSE)</f>
        <v>584</v>
      </c>
      <c r="S127" s="3">
        <f>I127*R127*'Data for CO2 Calculation'!$B$17</f>
        <v>5744.9539999999997</v>
      </c>
    </row>
    <row r="128" spans="1:19" x14ac:dyDescent="0.2">
      <c r="A128" s="2" t="s">
        <v>665</v>
      </c>
      <c r="B128" s="13">
        <v>39617</v>
      </c>
      <c r="C128" s="2">
        <v>60001</v>
      </c>
      <c r="D128" s="2">
        <v>17</v>
      </c>
      <c r="E128" s="2">
        <v>8</v>
      </c>
      <c r="F128" s="2">
        <v>12</v>
      </c>
      <c r="G128" s="2">
        <v>11</v>
      </c>
      <c r="H128" s="2">
        <v>9</v>
      </c>
      <c r="I128" s="84">
        <f>(D128*'General Data'!$B$4)+(Valencia!E128*'General Data'!$C$4)+(Valencia!F128*'General Data'!$D$4)+(Valencia!G128*'General Data'!$E$4)+(Valencia!H128*'General Data'!$F$4)</f>
        <v>195.70000000000002</v>
      </c>
      <c r="J128" s="4">
        <f>VLOOKUP(I128,'Tarrif for Outgoing Transport'!$A$22:$G$32,Valencia!C128-59998,TRUE)</f>
        <v>0.25</v>
      </c>
      <c r="K128" s="82">
        <f t="shared" si="2"/>
        <v>48.925000000000004</v>
      </c>
      <c r="L128" s="4">
        <f>VLOOKUP(I128,'Tarrif for Outgoing Transport'!$A$40:$L$49,C128-59993,TRUE)</f>
        <v>0.34</v>
      </c>
      <c r="M128" s="4">
        <f t="shared" si="3"/>
        <v>66.538000000000011</v>
      </c>
      <c r="N128" s="2">
        <f>VLOOKUP(C128,'Transport Time'!$F$3:$H$7,3,FALSE)</f>
        <v>1</v>
      </c>
      <c r="O128" s="2">
        <f>VLOOKUP(C128,'Transport Time'!$K$3:$M$12,3,FALSE)</f>
        <v>2</v>
      </c>
      <c r="P128" s="2">
        <f>VLOOKUP(C128,'Data for CO2 Calculation'!$F$3:$H$7,3,FALSE)</f>
        <v>25</v>
      </c>
      <c r="Q128" s="3">
        <f>I128*P128*'Data for CO2 Calculation'!$B$17</f>
        <v>266.64125000000001</v>
      </c>
      <c r="R128" s="2">
        <f>VLOOKUP(C128,'Data for CO2 Calculation'!$K$3:$M$12,3,FALSE)</f>
        <v>1376</v>
      </c>
      <c r="S128" s="3">
        <f>I128*R128*'Data for CO2 Calculation'!$B$17</f>
        <v>14675.9344</v>
      </c>
    </row>
    <row r="129" spans="1:19" x14ac:dyDescent="0.2">
      <c r="A129" s="2" t="s">
        <v>666</v>
      </c>
      <c r="B129" s="13">
        <v>39519</v>
      </c>
      <c r="C129" s="2">
        <v>60002</v>
      </c>
      <c r="D129" s="2">
        <v>9</v>
      </c>
      <c r="E129" s="2">
        <v>0</v>
      </c>
      <c r="F129" s="2">
        <v>12</v>
      </c>
      <c r="G129" s="2">
        <v>11</v>
      </c>
      <c r="H129" s="2">
        <v>9</v>
      </c>
      <c r="I129" s="84">
        <f>(D129*'General Data'!$B$4)+(Valencia!E129*'General Data'!$C$4)+(Valencia!F129*'General Data'!$D$4)+(Valencia!G129*'General Data'!$E$4)+(Valencia!H129*'General Data'!$F$4)</f>
        <v>142.9</v>
      </c>
      <c r="J129" s="4">
        <f>VLOOKUP(I129,'Tarrif for Outgoing Transport'!$A$22:$G$32,Valencia!C129-59998,TRUE)</f>
        <v>0.254</v>
      </c>
      <c r="K129" s="82">
        <f t="shared" si="2"/>
        <v>36.296600000000005</v>
      </c>
      <c r="L129" s="4">
        <f>VLOOKUP(I129,'Tarrif for Outgoing Transport'!$A$40:$L$49,C129-59993,TRUE)</f>
        <v>0.307</v>
      </c>
      <c r="M129" s="4">
        <f t="shared" si="3"/>
        <v>43.8703</v>
      </c>
      <c r="N129" s="2">
        <f>VLOOKUP(C129,'Transport Time'!$F$3:$H$7,3,FALSE)</f>
        <v>1</v>
      </c>
      <c r="O129" s="2">
        <f>VLOOKUP(C129,'Transport Time'!$K$3:$M$12,3,FALSE)</f>
        <v>2</v>
      </c>
      <c r="P129" s="2">
        <f>VLOOKUP(C129,'Data for CO2 Calculation'!$F$3:$H$7,3,FALSE)</f>
        <v>355</v>
      </c>
      <c r="Q129" s="3">
        <f>I129*P129*'Data for CO2 Calculation'!$B$17</f>
        <v>2764.7577500000002</v>
      </c>
      <c r="R129" s="2">
        <f>VLOOKUP(C129,'Data for CO2 Calculation'!$K$3:$M$12,3,FALSE)</f>
        <v>1275</v>
      </c>
      <c r="S129" s="3">
        <f>I129*R129*'Data for CO2 Calculation'!$B$17</f>
        <v>9929.7637500000001</v>
      </c>
    </row>
    <row r="130" spans="1:19" x14ac:dyDescent="0.2">
      <c r="A130" s="2" t="s">
        <v>667</v>
      </c>
      <c r="B130" s="13">
        <v>39619</v>
      </c>
      <c r="C130" s="2">
        <v>60001</v>
      </c>
      <c r="D130" s="2">
        <v>9</v>
      </c>
      <c r="E130" s="2">
        <v>8</v>
      </c>
      <c r="F130" s="2">
        <v>12</v>
      </c>
      <c r="G130" s="2">
        <v>11</v>
      </c>
      <c r="H130" s="2">
        <v>9</v>
      </c>
      <c r="I130" s="84">
        <f>(D130*'General Data'!$B$4)+(Valencia!E130*'General Data'!$C$4)+(Valencia!F130*'General Data'!$D$4)+(Valencia!G130*'General Data'!$E$4)+(Valencia!H130*'General Data'!$F$4)</f>
        <v>177.29999999999998</v>
      </c>
      <c r="J130" s="4">
        <f>VLOOKUP(I130,'Tarrif for Outgoing Transport'!$A$22:$G$32,Valencia!C130-59998,TRUE)</f>
        <v>0.25</v>
      </c>
      <c r="K130" s="82">
        <f t="shared" si="2"/>
        <v>44.324999999999996</v>
      </c>
      <c r="L130" s="4">
        <f>VLOOKUP(I130,'Tarrif for Outgoing Transport'!$A$40:$L$49,C130-59993,TRUE)</f>
        <v>0.34</v>
      </c>
      <c r="M130" s="4">
        <f t="shared" si="3"/>
        <v>60.281999999999996</v>
      </c>
      <c r="N130" s="2">
        <f>VLOOKUP(C130,'Transport Time'!$F$3:$H$7,3,FALSE)</f>
        <v>1</v>
      </c>
      <c r="O130" s="2">
        <f>VLOOKUP(C130,'Transport Time'!$K$3:$M$12,3,FALSE)</f>
        <v>2</v>
      </c>
      <c r="P130" s="2">
        <f>VLOOKUP(C130,'Data for CO2 Calculation'!$F$3:$H$7,3,FALSE)</f>
        <v>25</v>
      </c>
      <c r="Q130" s="3">
        <f>I130*P130*'Data for CO2 Calculation'!$B$17</f>
        <v>241.57124999999999</v>
      </c>
      <c r="R130" s="2">
        <f>VLOOKUP(C130,'Data for CO2 Calculation'!$K$3:$M$12,3,FALSE)</f>
        <v>1376</v>
      </c>
      <c r="S130" s="3">
        <f>I130*R130*'Data for CO2 Calculation'!$B$17</f>
        <v>13296.0816</v>
      </c>
    </row>
    <row r="131" spans="1:19" x14ac:dyDescent="0.2">
      <c r="A131" s="2" t="s">
        <v>668</v>
      </c>
      <c r="B131" s="13">
        <v>39622</v>
      </c>
      <c r="C131" s="2">
        <v>60001</v>
      </c>
      <c r="D131" s="2">
        <v>9</v>
      </c>
      <c r="E131" s="2">
        <v>8</v>
      </c>
      <c r="F131" s="2">
        <v>12</v>
      </c>
      <c r="G131" s="2">
        <v>11</v>
      </c>
      <c r="H131" s="2">
        <v>9</v>
      </c>
      <c r="I131" s="84">
        <f>(D131*'General Data'!$B$4)+(Valencia!E131*'General Data'!$C$4)+(Valencia!F131*'General Data'!$D$4)+(Valencia!G131*'General Data'!$E$4)+(Valencia!H131*'General Data'!$F$4)</f>
        <v>177.29999999999998</v>
      </c>
      <c r="J131" s="4">
        <f>VLOOKUP(I131,'Tarrif for Outgoing Transport'!$A$22:$G$32,Valencia!C131-59998,TRUE)</f>
        <v>0.25</v>
      </c>
      <c r="K131" s="82">
        <f t="shared" si="2"/>
        <v>44.324999999999996</v>
      </c>
      <c r="L131" s="4">
        <f>VLOOKUP(I131,'Tarrif for Outgoing Transport'!$A$40:$L$49,C131-59993,TRUE)</f>
        <v>0.34</v>
      </c>
      <c r="M131" s="4">
        <f t="shared" si="3"/>
        <v>60.281999999999996</v>
      </c>
      <c r="N131" s="2">
        <f>VLOOKUP(C131,'Transport Time'!$F$3:$H$7,3,FALSE)</f>
        <v>1</v>
      </c>
      <c r="O131" s="2">
        <f>VLOOKUP(C131,'Transport Time'!$K$3:$M$12,3,FALSE)</f>
        <v>2</v>
      </c>
      <c r="P131" s="2">
        <f>VLOOKUP(C131,'Data for CO2 Calculation'!$F$3:$H$7,3,FALSE)</f>
        <v>25</v>
      </c>
      <c r="Q131" s="3">
        <f>I131*P131*'Data for CO2 Calculation'!$B$17</f>
        <v>241.57124999999999</v>
      </c>
      <c r="R131" s="2">
        <f>VLOOKUP(C131,'Data for CO2 Calculation'!$K$3:$M$12,3,FALSE)</f>
        <v>1376</v>
      </c>
      <c r="S131" s="3">
        <f>I131*R131*'Data for CO2 Calculation'!$B$17</f>
        <v>13296.0816</v>
      </c>
    </row>
    <row r="132" spans="1:19" x14ac:dyDescent="0.2">
      <c r="A132" s="2" t="s">
        <v>669</v>
      </c>
      <c r="B132" s="13">
        <v>39522</v>
      </c>
      <c r="C132" s="2">
        <v>60002</v>
      </c>
      <c r="D132" s="2">
        <v>12</v>
      </c>
      <c r="E132" s="2">
        <v>15</v>
      </c>
      <c r="F132" s="2">
        <v>12</v>
      </c>
      <c r="G132" s="2">
        <v>11</v>
      </c>
      <c r="H132" s="2">
        <v>0</v>
      </c>
      <c r="I132" s="84">
        <f>(D132*'General Data'!$B$4)+(Valencia!E132*'General Data'!$C$4)+(Valencia!F132*'General Data'!$D$4)+(Valencia!G132*'General Data'!$E$4)+(Valencia!H132*'General Data'!$F$4)</f>
        <v>172.89999999999998</v>
      </c>
      <c r="J132" s="4">
        <f>VLOOKUP(I132,'Tarrif for Outgoing Transport'!$A$22:$G$32,Valencia!C132-59998,TRUE)</f>
        <v>0.254</v>
      </c>
      <c r="K132" s="82">
        <f t="shared" si="2"/>
        <v>43.916599999999995</v>
      </c>
      <c r="L132" s="4">
        <f>VLOOKUP(I132,'Tarrif for Outgoing Transport'!$A$40:$L$49,C132-59993,TRUE)</f>
        <v>0.307</v>
      </c>
      <c r="M132" s="4">
        <f t="shared" si="3"/>
        <v>53.080299999999994</v>
      </c>
      <c r="N132" s="2">
        <f>VLOOKUP(C132,'Transport Time'!$F$3:$H$7,3,FALSE)</f>
        <v>1</v>
      </c>
      <c r="O132" s="2">
        <f>VLOOKUP(C132,'Transport Time'!$K$3:$M$12,3,FALSE)</f>
        <v>2</v>
      </c>
      <c r="P132" s="2">
        <f>VLOOKUP(C132,'Data for CO2 Calculation'!$F$3:$H$7,3,FALSE)</f>
        <v>355</v>
      </c>
      <c r="Q132" s="3">
        <f>I132*P132*'Data for CO2 Calculation'!$B$17</f>
        <v>3345.1827499999995</v>
      </c>
      <c r="R132" s="2">
        <f>VLOOKUP(C132,'Data for CO2 Calculation'!$K$3:$M$12,3,FALSE)</f>
        <v>1275</v>
      </c>
      <c r="S132" s="3">
        <f>I132*R132*'Data for CO2 Calculation'!$B$17</f>
        <v>12014.388749999998</v>
      </c>
    </row>
    <row r="133" spans="1:19" x14ac:dyDescent="0.2">
      <c r="A133" s="2" t="s">
        <v>635</v>
      </c>
      <c r="B133" s="13">
        <v>39544</v>
      </c>
      <c r="C133" s="2">
        <v>60005</v>
      </c>
      <c r="D133" s="2">
        <v>6</v>
      </c>
      <c r="E133" s="2">
        <v>8</v>
      </c>
      <c r="F133" s="2">
        <v>12</v>
      </c>
      <c r="G133" s="2">
        <v>9</v>
      </c>
      <c r="H133" s="2">
        <v>9</v>
      </c>
      <c r="I133" s="84">
        <f>(D133*'General Data'!$B$4)+(Valencia!E133*'General Data'!$C$4)+(Valencia!F133*'General Data'!$D$4)+(Valencia!G133*'General Data'!$E$4)+(Valencia!H133*'General Data'!$F$4)</f>
        <v>163.99999999999997</v>
      </c>
      <c r="J133" s="4">
        <f>VLOOKUP(I133,'Tarrif for Outgoing Transport'!$A$22:$G$32,Valencia!C133-59998,TRUE)</f>
        <v>0.24399999999999999</v>
      </c>
      <c r="K133" s="82">
        <f t="shared" ref="K133:K196" si="4">IF(I133&gt;100,J133*I133,J133)</f>
        <v>40.015999999999991</v>
      </c>
      <c r="L133" s="4">
        <f>VLOOKUP(I133,'Tarrif for Outgoing Transport'!$A$40:$L$49,C133-59993,TRUE)</f>
        <v>0.38900000000000001</v>
      </c>
      <c r="M133" s="4">
        <f t="shared" ref="M133:M196" si="5">IF(I133&gt;100,I133*L133,L133)</f>
        <v>63.795999999999992</v>
      </c>
      <c r="N133" s="2">
        <f>VLOOKUP(C133,'Transport Time'!$F$3:$H$7,3,FALSE)</f>
        <v>2</v>
      </c>
      <c r="O133" s="2">
        <f>VLOOKUP(C133,'Transport Time'!$K$3:$M$12,3,FALSE)</f>
        <v>1</v>
      </c>
      <c r="P133" s="2">
        <f>VLOOKUP(C133,'Data for CO2 Calculation'!$F$3:$H$7,3,FALSE)</f>
        <v>779</v>
      </c>
      <c r="Q133" s="3">
        <f>I133*P133*'Data for CO2 Calculation'!$B$17</f>
        <v>6962.7019999999984</v>
      </c>
      <c r="R133" s="2">
        <f>VLOOKUP(C133,'Data for CO2 Calculation'!$K$3:$M$12,3,FALSE)</f>
        <v>584</v>
      </c>
      <c r="S133" s="3">
        <f>I133*R133*'Data for CO2 Calculation'!$B$17</f>
        <v>5219.7919999999995</v>
      </c>
    </row>
    <row r="134" spans="1:19" x14ac:dyDescent="0.2">
      <c r="A134" s="2" t="s">
        <v>670</v>
      </c>
      <c r="B134" s="13">
        <v>39625</v>
      </c>
      <c r="C134" s="2">
        <v>60001</v>
      </c>
      <c r="D134" s="2">
        <v>9</v>
      </c>
      <c r="E134" s="2">
        <v>8</v>
      </c>
      <c r="F134" s="2">
        <v>12</v>
      </c>
      <c r="G134" s="2">
        <v>11</v>
      </c>
      <c r="H134" s="2">
        <v>9</v>
      </c>
      <c r="I134" s="84">
        <f>(D134*'General Data'!$B$4)+(Valencia!E134*'General Data'!$C$4)+(Valencia!F134*'General Data'!$D$4)+(Valencia!G134*'General Data'!$E$4)+(Valencia!H134*'General Data'!$F$4)</f>
        <v>177.29999999999998</v>
      </c>
      <c r="J134" s="4">
        <f>VLOOKUP(I134,'Tarrif for Outgoing Transport'!$A$22:$G$32,Valencia!C134-59998,TRUE)</f>
        <v>0.25</v>
      </c>
      <c r="K134" s="82">
        <f t="shared" si="4"/>
        <v>44.324999999999996</v>
      </c>
      <c r="L134" s="4">
        <f>VLOOKUP(I134,'Tarrif for Outgoing Transport'!$A$40:$L$49,C134-59993,TRUE)</f>
        <v>0.34</v>
      </c>
      <c r="M134" s="4">
        <f t="shared" si="5"/>
        <v>60.281999999999996</v>
      </c>
      <c r="N134" s="2">
        <f>VLOOKUP(C134,'Transport Time'!$F$3:$H$7,3,FALSE)</f>
        <v>1</v>
      </c>
      <c r="O134" s="2">
        <f>VLOOKUP(C134,'Transport Time'!$K$3:$M$12,3,FALSE)</f>
        <v>2</v>
      </c>
      <c r="P134" s="2">
        <f>VLOOKUP(C134,'Data for CO2 Calculation'!$F$3:$H$7,3,FALSE)</f>
        <v>25</v>
      </c>
      <c r="Q134" s="3">
        <f>I134*P134*'Data for CO2 Calculation'!$B$17</f>
        <v>241.57124999999999</v>
      </c>
      <c r="R134" s="2">
        <f>VLOOKUP(C134,'Data for CO2 Calculation'!$K$3:$M$12,3,FALSE)</f>
        <v>1376</v>
      </c>
      <c r="S134" s="3">
        <f>I134*R134*'Data for CO2 Calculation'!$B$17</f>
        <v>13296.0816</v>
      </c>
    </row>
    <row r="135" spans="1:19" x14ac:dyDescent="0.2">
      <c r="A135" s="2" t="s">
        <v>671</v>
      </c>
      <c r="B135" s="13">
        <v>39628</v>
      </c>
      <c r="C135" s="2">
        <v>60001</v>
      </c>
      <c r="D135" s="2">
        <v>9</v>
      </c>
      <c r="E135" s="2">
        <v>8</v>
      </c>
      <c r="F135" s="2">
        <v>12</v>
      </c>
      <c r="G135" s="2">
        <v>11</v>
      </c>
      <c r="H135" s="2">
        <v>9</v>
      </c>
      <c r="I135" s="84">
        <f>(D135*'General Data'!$B$4)+(Valencia!E135*'General Data'!$C$4)+(Valencia!F135*'General Data'!$D$4)+(Valencia!G135*'General Data'!$E$4)+(Valencia!H135*'General Data'!$F$4)</f>
        <v>177.29999999999998</v>
      </c>
      <c r="J135" s="4">
        <f>VLOOKUP(I135,'Tarrif for Outgoing Transport'!$A$22:$G$32,Valencia!C135-59998,TRUE)</f>
        <v>0.25</v>
      </c>
      <c r="K135" s="82">
        <f t="shared" si="4"/>
        <v>44.324999999999996</v>
      </c>
      <c r="L135" s="4">
        <f>VLOOKUP(I135,'Tarrif for Outgoing Transport'!$A$40:$L$49,C135-59993,TRUE)</f>
        <v>0.34</v>
      </c>
      <c r="M135" s="4">
        <f t="shared" si="5"/>
        <v>60.281999999999996</v>
      </c>
      <c r="N135" s="2">
        <f>VLOOKUP(C135,'Transport Time'!$F$3:$H$7,3,FALSE)</f>
        <v>1</v>
      </c>
      <c r="O135" s="2">
        <f>VLOOKUP(C135,'Transport Time'!$K$3:$M$12,3,FALSE)</f>
        <v>2</v>
      </c>
      <c r="P135" s="2">
        <f>VLOOKUP(C135,'Data for CO2 Calculation'!$F$3:$H$7,3,FALSE)</f>
        <v>25</v>
      </c>
      <c r="Q135" s="3">
        <f>I135*P135*'Data for CO2 Calculation'!$B$17</f>
        <v>241.57124999999999</v>
      </c>
      <c r="R135" s="2">
        <f>VLOOKUP(C135,'Data for CO2 Calculation'!$K$3:$M$12,3,FALSE)</f>
        <v>1376</v>
      </c>
      <c r="S135" s="3">
        <f>I135*R135*'Data for CO2 Calculation'!$B$17</f>
        <v>13296.0816</v>
      </c>
    </row>
    <row r="136" spans="1:19" x14ac:dyDescent="0.2">
      <c r="A136" s="2" t="s">
        <v>565</v>
      </c>
      <c r="B136" s="13">
        <v>39630</v>
      </c>
      <c r="C136" s="2">
        <v>60001</v>
      </c>
      <c r="D136" s="2">
        <v>9</v>
      </c>
      <c r="E136" s="2">
        <v>8</v>
      </c>
      <c r="F136" s="2">
        <v>12</v>
      </c>
      <c r="G136" s="2">
        <v>13</v>
      </c>
      <c r="H136" s="2">
        <v>9</v>
      </c>
      <c r="I136" s="84">
        <f>(D136*'General Data'!$B$4)+(Valencia!E136*'General Data'!$C$4)+(Valencia!F136*'General Data'!$D$4)+(Valencia!G136*'General Data'!$E$4)+(Valencia!H136*'General Data'!$F$4)</f>
        <v>183.7</v>
      </c>
      <c r="J136" s="4">
        <f>VLOOKUP(I136,'Tarrif for Outgoing Transport'!$A$22:$G$32,Valencia!C136-59998,TRUE)</f>
        <v>0.25</v>
      </c>
      <c r="K136" s="82">
        <f t="shared" si="4"/>
        <v>45.924999999999997</v>
      </c>
      <c r="L136" s="4">
        <f>VLOOKUP(I136,'Tarrif for Outgoing Transport'!$A$40:$L$49,C136-59993,TRUE)</f>
        <v>0.34</v>
      </c>
      <c r="M136" s="4">
        <f t="shared" si="5"/>
        <v>62.457999999999998</v>
      </c>
      <c r="N136" s="2">
        <f>VLOOKUP(C136,'Transport Time'!$F$3:$H$7,3,FALSE)</f>
        <v>1</v>
      </c>
      <c r="O136" s="2">
        <f>VLOOKUP(C136,'Transport Time'!$K$3:$M$12,3,FALSE)</f>
        <v>2</v>
      </c>
      <c r="P136" s="2">
        <f>VLOOKUP(C136,'Data for CO2 Calculation'!$F$3:$H$7,3,FALSE)</f>
        <v>25</v>
      </c>
      <c r="Q136" s="3">
        <f>I136*P136*'Data for CO2 Calculation'!$B$17</f>
        <v>250.29124999999999</v>
      </c>
      <c r="R136" s="2">
        <f>VLOOKUP(C136,'Data for CO2 Calculation'!$K$3:$M$12,3,FALSE)</f>
        <v>1376</v>
      </c>
      <c r="S136" s="3">
        <f>I136*R136*'Data for CO2 Calculation'!$B$17</f>
        <v>13776.0304</v>
      </c>
    </row>
    <row r="137" spans="1:19" x14ac:dyDescent="0.2">
      <c r="A137" s="2" t="s">
        <v>672</v>
      </c>
      <c r="B137" s="13">
        <v>39641</v>
      </c>
      <c r="C137" s="2">
        <v>60001</v>
      </c>
      <c r="D137" s="2">
        <v>2</v>
      </c>
      <c r="E137" s="2">
        <v>8</v>
      </c>
      <c r="F137" s="2">
        <v>12</v>
      </c>
      <c r="G137" s="2">
        <v>15</v>
      </c>
      <c r="H137" s="2">
        <v>9</v>
      </c>
      <c r="I137" s="84">
        <f>(D137*'General Data'!$B$4)+(Valencia!E137*'General Data'!$C$4)+(Valencia!F137*'General Data'!$D$4)+(Valencia!G137*'General Data'!$E$4)+(Valencia!H137*'General Data'!$F$4)</f>
        <v>174</v>
      </c>
      <c r="J137" s="4">
        <f>VLOOKUP(I137,'Tarrif for Outgoing Transport'!$A$22:$G$32,Valencia!C137-59998,TRUE)</f>
        <v>0.25</v>
      </c>
      <c r="K137" s="82">
        <f t="shared" si="4"/>
        <v>43.5</v>
      </c>
      <c r="L137" s="4">
        <f>VLOOKUP(I137,'Tarrif for Outgoing Transport'!$A$40:$L$49,C137-59993,TRUE)</f>
        <v>0.34</v>
      </c>
      <c r="M137" s="4">
        <f t="shared" si="5"/>
        <v>59.160000000000004</v>
      </c>
      <c r="N137" s="2">
        <f>VLOOKUP(C137,'Transport Time'!$F$3:$H$7,3,FALSE)</f>
        <v>1</v>
      </c>
      <c r="O137" s="2">
        <f>VLOOKUP(C137,'Transport Time'!$K$3:$M$12,3,FALSE)</f>
        <v>2</v>
      </c>
      <c r="P137" s="2">
        <f>VLOOKUP(C137,'Data for CO2 Calculation'!$F$3:$H$7,3,FALSE)</f>
        <v>25</v>
      </c>
      <c r="Q137" s="3">
        <f>I137*P137*'Data for CO2 Calculation'!$B$17</f>
        <v>237.07499999999999</v>
      </c>
      <c r="R137" s="2">
        <f>VLOOKUP(C137,'Data for CO2 Calculation'!$K$3:$M$12,3,FALSE)</f>
        <v>1376</v>
      </c>
      <c r="S137" s="3">
        <f>I137*R137*'Data for CO2 Calculation'!$B$17</f>
        <v>13048.608</v>
      </c>
    </row>
    <row r="138" spans="1:19" x14ac:dyDescent="0.2">
      <c r="A138" s="2" t="s">
        <v>645</v>
      </c>
      <c r="B138" s="13">
        <v>39525</v>
      </c>
      <c r="C138" s="2">
        <v>60002</v>
      </c>
      <c r="D138" s="2">
        <v>9</v>
      </c>
      <c r="E138" s="2">
        <v>19</v>
      </c>
      <c r="F138" s="2">
        <v>12</v>
      </c>
      <c r="G138" s="2">
        <v>9</v>
      </c>
      <c r="H138" s="2">
        <v>9</v>
      </c>
      <c r="I138" s="84">
        <f>(D138*'General Data'!$B$4)+(Valencia!E138*'General Data'!$C$4)+(Valencia!F138*'General Data'!$D$4)+(Valencia!G138*'General Data'!$E$4)+(Valencia!H138*'General Data'!$F$4)</f>
        <v>218.20000000000002</v>
      </c>
      <c r="J138" s="4">
        <f>VLOOKUP(I138,'Tarrif for Outgoing Transport'!$A$22:$G$32,Valencia!C138-59998,TRUE)</f>
        <v>0.254</v>
      </c>
      <c r="K138" s="82">
        <f t="shared" si="4"/>
        <v>55.422800000000002</v>
      </c>
      <c r="L138" s="4">
        <f>VLOOKUP(I138,'Tarrif for Outgoing Transport'!$A$40:$L$49,C138-59993,TRUE)</f>
        <v>0.307</v>
      </c>
      <c r="M138" s="4">
        <f t="shared" si="5"/>
        <v>66.987400000000008</v>
      </c>
      <c r="N138" s="2">
        <f>VLOOKUP(C138,'Transport Time'!$F$3:$H$7,3,FALSE)</f>
        <v>1</v>
      </c>
      <c r="O138" s="2">
        <f>VLOOKUP(C138,'Transport Time'!$K$3:$M$12,3,FALSE)</f>
        <v>2</v>
      </c>
      <c r="P138" s="2">
        <f>VLOOKUP(C138,'Data for CO2 Calculation'!$F$3:$H$7,3,FALSE)</f>
        <v>355</v>
      </c>
      <c r="Q138" s="3">
        <f>I138*P138*'Data for CO2 Calculation'!$B$17</f>
        <v>4221.6244999999999</v>
      </c>
      <c r="R138" s="2">
        <f>VLOOKUP(C138,'Data for CO2 Calculation'!$K$3:$M$12,3,FALSE)</f>
        <v>1275</v>
      </c>
      <c r="S138" s="3">
        <f>I138*R138*'Data for CO2 Calculation'!$B$17</f>
        <v>15162.172500000001</v>
      </c>
    </row>
    <row r="139" spans="1:19" x14ac:dyDescent="0.2">
      <c r="A139" s="2" t="s">
        <v>651</v>
      </c>
      <c r="B139" s="13">
        <v>39547</v>
      </c>
      <c r="C139" s="2">
        <v>60005</v>
      </c>
      <c r="D139" s="2">
        <v>8</v>
      </c>
      <c r="E139" s="2">
        <v>9</v>
      </c>
      <c r="F139" s="2">
        <v>12</v>
      </c>
      <c r="G139" s="2">
        <v>12</v>
      </c>
      <c r="H139" s="2">
        <v>9</v>
      </c>
      <c r="I139" s="84">
        <f>(D139*'General Data'!$B$4)+(Valencia!E139*'General Data'!$C$4)+(Valencia!F139*'General Data'!$D$4)+(Valencia!G139*'General Data'!$E$4)+(Valencia!H139*'General Data'!$F$4)</f>
        <v>182.5</v>
      </c>
      <c r="J139" s="4">
        <f>VLOOKUP(I139,'Tarrif for Outgoing Transport'!$A$22:$G$32,Valencia!C139-59998,TRUE)</f>
        <v>0.24399999999999999</v>
      </c>
      <c r="K139" s="82">
        <f t="shared" si="4"/>
        <v>44.53</v>
      </c>
      <c r="L139" s="4">
        <f>VLOOKUP(I139,'Tarrif for Outgoing Transport'!$A$40:$L$49,C139-59993,TRUE)</f>
        <v>0.38900000000000001</v>
      </c>
      <c r="M139" s="4">
        <f t="shared" si="5"/>
        <v>70.992500000000007</v>
      </c>
      <c r="N139" s="2">
        <f>VLOOKUP(C139,'Transport Time'!$F$3:$H$7,3,FALSE)</f>
        <v>2</v>
      </c>
      <c r="O139" s="2">
        <f>VLOOKUP(C139,'Transport Time'!$K$3:$M$12,3,FALSE)</f>
        <v>1</v>
      </c>
      <c r="P139" s="2">
        <f>VLOOKUP(C139,'Data for CO2 Calculation'!$F$3:$H$7,3,FALSE)</f>
        <v>779</v>
      </c>
      <c r="Q139" s="3">
        <f>I139*P139*'Data for CO2 Calculation'!$B$17</f>
        <v>7748.1287499999999</v>
      </c>
      <c r="R139" s="2">
        <f>VLOOKUP(C139,'Data for CO2 Calculation'!$K$3:$M$12,3,FALSE)</f>
        <v>584</v>
      </c>
      <c r="S139" s="3">
        <f>I139*R139*'Data for CO2 Calculation'!$B$17</f>
        <v>5808.61</v>
      </c>
    </row>
    <row r="140" spans="1:19" x14ac:dyDescent="0.2">
      <c r="A140" s="2" t="s">
        <v>673</v>
      </c>
      <c r="B140" s="13">
        <v>39548</v>
      </c>
      <c r="C140" s="2">
        <v>60005</v>
      </c>
      <c r="D140" s="2">
        <v>9</v>
      </c>
      <c r="E140" s="2">
        <v>0</v>
      </c>
      <c r="F140" s="2">
        <v>12</v>
      </c>
      <c r="G140" s="2">
        <v>12</v>
      </c>
      <c r="H140" s="2">
        <v>9</v>
      </c>
      <c r="I140" s="84">
        <f>(D140*'General Data'!$B$4)+(Valencia!E140*'General Data'!$C$4)+(Valencia!F140*'General Data'!$D$4)+(Valencia!G140*'General Data'!$E$4)+(Valencia!H140*'General Data'!$F$4)</f>
        <v>146.1</v>
      </c>
      <c r="J140" s="4">
        <f>VLOOKUP(I140,'Tarrif for Outgoing Transport'!$A$22:$G$32,Valencia!C140-59998,TRUE)</f>
        <v>0.24399999999999999</v>
      </c>
      <c r="K140" s="82">
        <f t="shared" si="4"/>
        <v>35.648399999999995</v>
      </c>
      <c r="L140" s="4">
        <f>VLOOKUP(I140,'Tarrif for Outgoing Transport'!$A$40:$L$49,C140-59993,TRUE)</f>
        <v>0.38900000000000001</v>
      </c>
      <c r="M140" s="4">
        <f t="shared" si="5"/>
        <v>56.832900000000002</v>
      </c>
      <c r="N140" s="2">
        <f>VLOOKUP(C140,'Transport Time'!$F$3:$H$7,3,FALSE)</f>
        <v>2</v>
      </c>
      <c r="O140" s="2">
        <f>VLOOKUP(C140,'Transport Time'!$K$3:$M$12,3,FALSE)</f>
        <v>1</v>
      </c>
      <c r="P140" s="2">
        <f>VLOOKUP(C140,'Data for CO2 Calculation'!$F$3:$H$7,3,FALSE)</f>
        <v>779</v>
      </c>
      <c r="Q140" s="3">
        <f>I140*P140*'Data for CO2 Calculation'!$B$17</f>
        <v>6202.7485499999993</v>
      </c>
      <c r="R140" s="2">
        <f>VLOOKUP(C140,'Data for CO2 Calculation'!$K$3:$M$12,3,FALSE)</f>
        <v>584</v>
      </c>
      <c r="S140" s="3">
        <f>I140*R140*'Data for CO2 Calculation'!$B$17</f>
        <v>4650.0707999999995</v>
      </c>
    </row>
    <row r="141" spans="1:19" x14ac:dyDescent="0.2">
      <c r="A141" s="2" t="s">
        <v>674</v>
      </c>
      <c r="B141" s="13">
        <v>39531</v>
      </c>
      <c r="C141" s="2">
        <v>60002</v>
      </c>
      <c r="D141" s="2">
        <v>11</v>
      </c>
      <c r="E141" s="2">
        <v>8</v>
      </c>
      <c r="F141" s="2">
        <v>12</v>
      </c>
      <c r="G141" s="2">
        <v>12</v>
      </c>
      <c r="H141" s="2">
        <v>10</v>
      </c>
      <c r="I141" s="84">
        <f>(D141*'General Data'!$B$4)+(Valencia!E141*'General Data'!$C$4)+(Valencia!F141*'General Data'!$D$4)+(Valencia!G141*'General Data'!$E$4)+(Valencia!H141*'General Data'!$F$4)</f>
        <v>189.7</v>
      </c>
      <c r="J141" s="4">
        <f>VLOOKUP(I141,'Tarrif for Outgoing Transport'!$A$22:$G$32,Valencia!C141-59998,TRUE)</f>
        <v>0.254</v>
      </c>
      <c r="K141" s="82">
        <f t="shared" si="4"/>
        <v>48.183799999999998</v>
      </c>
      <c r="L141" s="4">
        <f>VLOOKUP(I141,'Tarrif for Outgoing Transport'!$A$40:$L$49,C141-59993,TRUE)</f>
        <v>0.307</v>
      </c>
      <c r="M141" s="4">
        <f t="shared" si="5"/>
        <v>58.237899999999996</v>
      </c>
      <c r="N141" s="2">
        <f>VLOOKUP(C141,'Transport Time'!$F$3:$H$7,3,FALSE)</f>
        <v>1</v>
      </c>
      <c r="O141" s="2">
        <f>VLOOKUP(C141,'Transport Time'!$K$3:$M$12,3,FALSE)</f>
        <v>2</v>
      </c>
      <c r="P141" s="2">
        <f>VLOOKUP(C141,'Data for CO2 Calculation'!$F$3:$H$7,3,FALSE)</f>
        <v>355</v>
      </c>
      <c r="Q141" s="3">
        <f>I141*P141*'Data for CO2 Calculation'!$B$17</f>
        <v>3670.22075</v>
      </c>
      <c r="R141" s="2">
        <f>VLOOKUP(C141,'Data for CO2 Calculation'!$K$3:$M$12,3,FALSE)</f>
        <v>1275</v>
      </c>
      <c r="S141" s="3">
        <f>I141*R141*'Data for CO2 Calculation'!$B$17</f>
        <v>13181.778749999999</v>
      </c>
    </row>
    <row r="142" spans="1:19" x14ac:dyDescent="0.2">
      <c r="A142" s="2" t="s">
        <v>675</v>
      </c>
      <c r="B142" s="13">
        <v>39646</v>
      </c>
      <c r="C142" s="2">
        <v>60001</v>
      </c>
      <c r="D142" s="2">
        <v>3</v>
      </c>
      <c r="E142" s="2">
        <v>8</v>
      </c>
      <c r="F142" s="2">
        <v>12</v>
      </c>
      <c r="G142" s="2">
        <v>11</v>
      </c>
      <c r="H142" s="2">
        <v>11</v>
      </c>
      <c r="I142" s="84">
        <f>(D142*'General Data'!$B$4)+(Valencia!E142*'General Data'!$C$4)+(Valencia!F142*'General Data'!$D$4)+(Valencia!G142*'General Data'!$E$4)+(Valencia!H142*'General Data'!$F$4)</f>
        <v>172.7</v>
      </c>
      <c r="J142" s="4">
        <f>VLOOKUP(I142,'Tarrif for Outgoing Transport'!$A$22:$G$32,Valencia!C142-59998,TRUE)</f>
        <v>0.25</v>
      </c>
      <c r="K142" s="82">
        <f t="shared" si="4"/>
        <v>43.174999999999997</v>
      </c>
      <c r="L142" s="4">
        <f>VLOOKUP(I142,'Tarrif for Outgoing Transport'!$A$40:$L$49,C142-59993,TRUE)</f>
        <v>0.34</v>
      </c>
      <c r="M142" s="4">
        <f t="shared" si="5"/>
        <v>58.718000000000004</v>
      </c>
      <c r="N142" s="2">
        <f>VLOOKUP(C142,'Transport Time'!$F$3:$H$7,3,FALSE)</f>
        <v>1</v>
      </c>
      <c r="O142" s="2">
        <f>VLOOKUP(C142,'Transport Time'!$K$3:$M$12,3,FALSE)</f>
        <v>2</v>
      </c>
      <c r="P142" s="2">
        <f>VLOOKUP(C142,'Data for CO2 Calculation'!$F$3:$H$7,3,FALSE)</f>
        <v>25</v>
      </c>
      <c r="Q142" s="3">
        <f>I142*P142*'Data for CO2 Calculation'!$B$17</f>
        <v>235.30375000000001</v>
      </c>
      <c r="R142" s="2">
        <f>VLOOKUP(C142,'Data for CO2 Calculation'!$K$3:$M$12,3,FALSE)</f>
        <v>1376</v>
      </c>
      <c r="S142" s="3">
        <f>I142*R142*'Data for CO2 Calculation'!$B$17</f>
        <v>12951.118399999999</v>
      </c>
    </row>
    <row r="143" spans="1:19" x14ac:dyDescent="0.2">
      <c r="A143" s="2" t="s">
        <v>676</v>
      </c>
      <c r="B143" s="13">
        <v>39648</v>
      </c>
      <c r="C143" s="2">
        <v>60001</v>
      </c>
      <c r="D143" s="2">
        <v>9</v>
      </c>
      <c r="E143" s="2">
        <v>8</v>
      </c>
      <c r="F143" s="2">
        <v>12</v>
      </c>
      <c r="G143" s="2">
        <v>11</v>
      </c>
      <c r="H143" s="2">
        <v>11</v>
      </c>
      <c r="I143" s="84">
        <f>(D143*'General Data'!$B$4)+(Valencia!E143*'General Data'!$C$4)+(Valencia!F143*'General Data'!$D$4)+(Valencia!G143*'General Data'!$E$4)+(Valencia!H143*'General Data'!$F$4)</f>
        <v>186.49999999999997</v>
      </c>
      <c r="J143" s="4">
        <f>VLOOKUP(I143,'Tarrif for Outgoing Transport'!$A$22:$G$32,Valencia!C143-59998,TRUE)</f>
        <v>0.25</v>
      </c>
      <c r="K143" s="82">
        <f t="shared" si="4"/>
        <v>46.624999999999993</v>
      </c>
      <c r="L143" s="4">
        <f>VLOOKUP(I143,'Tarrif for Outgoing Transport'!$A$40:$L$49,C143-59993,TRUE)</f>
        <v>0.34</v>
      </c>
      <c r="M143" s="4">
        <f t="shared" si="5"/>
        <v>63.41</v>
      </c>
      <c r="N143" s="2">
        <f>VLOOKUP(C143,'Transport Time'!$F$3:$H$7,3,FALSE)</f>
        <v>1</v>
      </c>
      <c r="O143" s="2">
        <f>VLOOKUP(C143,'Transport Time'!$K$3:$M$12,3,FALSE)</f>
        <v>2</v>
      </c>
      <c r="P143" s="2">
        <f>VLOOKUP(C143,'Data for CO2 Calculation'!$F$3:$H$7,3,FALSE)</f>
        <v>25</v>
      </c>
      <c r="Q143" s="3">
        <f>I143*P143*'Data for CO2 Calculation'!$B$17</f>
        <v>254.10624999999996</v>
      </c>
      <c r="R143" s="2">
        <f>VLOOKUP(C143,'Data for CO2 Calculation'!$K$3:$M$12,3,FALSE)</f>
        <v>1376</v>
      </c>
      <c r="S143" s="3">
        <f>I143*R143*'Data for CO2 Calculation'!$B$17</f>
        <v>13986.007999999998</v>
      </c>
    </row>
    <row r="144" spans="1:19" x14ac:dyDescent="0.2">
      <c r="A144" s="2" t="s">
        <v>677</v>
      </c>
      <c r="B144" s="13">
        <v>39652</v>
      </c>
      <c r="C144" s="2">
        <v>60001</v>
      </c>
      <c r="D144" s="2">
        <v>0</v>
      </c>
      <c r="E144" s="2">
        <v>8</v>
      </c>
      <c r="F144" s="2">
        <v>15</v>
      </c>
      <c r="G144" s="2">
        <v>11</v>
      </c>
      <c r="H144" s="2">
        <v>11</v>
      </c>
      <c r="I144" s="84">
        <f>(D144*'General Data'!$B$4)+(Valencia!E144*'General Data'!$C$4)+(Valencia!F144*'General Data'!$D$4)+(Valencia!G144*'General Data'!$E$4)+(Valencia!H144*'General Data'!$F$4)</f>
        <v>177.2</v>
      </c>
      <c r="J144" s="4">
        <f>VLOOKUP(I144,'Tarrif for Outgoing Transport'!$A$22:$G$32,Valencia!C144-59998,TRUE)</f>
        <v>0.25</v>
      </c>
      <c r="K144" s="82">
        <f t="shared" si="4"/>
        <v>44.3</v>
      </c>
      <c r="L144" s="4">
        <f>VLOOKUP(I144,'Tarrif for Outgoing Transport'!$A$40:$L$49,C144-59993,TRUE)</f>
        <v>0.34</v>
      </c>
      <c r="M144" s="4">
        <f t="shared" si="5"/>
        <v>60.247999999999998</v>
      </c>
      <c r="N144" s="2">
        <f>VLOOKUP(C144,'Transport Time'!$F$3:$H$7,3,FALSE)</f>
        <v>1</v>
      </c>
      <c r="O144" s="2">
        <f>VLOOKUP(C144,'Transport Time'!$K$3:$M$12,3,FALSE)</f>
        <v>2</v>
      </c>
      <c r="P144" s="2">
        <f>VLOOKUP(C144,'Data for CO2 Calculation'!$F$3:$H$7,3,FALSE)</f>
        <v>25</v>
      </c>
      <c r="Q144" s="3">
        <f>I144*P144*'Data for CO2 Calculation'!$B$17</f>
        <v>241.435</v>
      </c>
      <c r="R144" s="2">
        <f>VLOOKUP(C144,'Data for CO2 Calculation'!$K$3:$M$12,3,FALSE)</f>
        <v>1376</v>
      </c>
      <c r="S144" s="3">
        <f>I144*R144*'Data for CO2 Calculation'!$B$17</f>
        <v>13288.582399999999</v>
      </c>
    </row>
    <row r="145" spans="1:19" x14ac:dyDescent="0.2">
      <c r="A145" s="2" t="s">
        <v>678</v>
      </c>
      <c r="B145" s="13">
        <v>39535</v>
      </c>
      <c r="C145" s="2">
        <v>60002</v>
      </c>
      <c r="D145" s="2">
        <v>3</v>
      </c>
      <c r="E145" s="2">
        <v>0</v>
      </c>
      <c r="F145" s="2">
        <v>4</v>
      </c>
      <c r="G145" s="2">
        <v>5</v>
      </c>
      <c r="H145" s="2">
        <v>7</v>
      </c>
      <c r="I145" s="84">
        <f>(D145*'General Data'!$B$4)+(Valencia!E145*'General Data'!$C$4)+(Valencia!F145*'General Data'!$D$4)+(Valencia!G145*'General Data'!$E$4)+(Valencia!H145*'General Data'!$F$4)</f>
        <v>70.299999999999983</v>
      </c>
      <c r="J145" s="4">
        <f>VLOOKUP(I145,'Tarrif for Outgoing Transport'!$A$22:$G$32,Valencia!C145-59998,TRUE)</f>
        <v>17.3</v>
      </c>
      <c r="K145" s="82">
        <f t="shared" si="4"/>
        <v>17.3</v>
      </c>
      <c r="L145" s="4">
        <f>VLOOKUP(I145,'Tarrif for Outgoing Transport'!$A$40:$L$49,C145-59993,TRUE)</f>
        <v>16.920000000000002</v>
      </c>
      <c r="M145" s="4">
        <f t="shared" si="5"/>
        <v>16.920000000000002</v>
      </c>
      <c r="N145" s="2">
        <f>VLOOKUP(C145,'Transport Time'!$F$3:$H$7,3,FALSE)</f>
        <v>1</v>
      </c>
      <c r="O145" s="2">
        <f>VLOOKUP(C145,'Transport Time'!$K$3:$M$12,3,FALSE)</f>
        <v>2</v>
      </c>
      <c r="P145" s="2">
        <f>VLOOKUP(C145,'Data for CO2 Calculation'!$F$3:$H$7,3,FALSE)</f>
        <v>355</v>
      </c>
      <c r="Q145" s="3">
        <f>I145*P145*'Data for CO2 Calculation'!$B$17</f>
        <v>1360.1292499999995</v>
      </c>
      <c r="R145" s="2">
        <f>VLOOKUP(C145,'Data for CO2 Calculation'!$K$3:$M$12,3,FALSE)</f>
        <v>1275</v>
      </c>
      <c r="S145" s="3">
        <f>I145*R145*'Data for CO2 Calculation'!$B$17</f>
        <v>4884.9712499999996</v>
      </c>
    </row>
    <row r="146" spans="1:19" x14ac:dyDescent="0.2">
      <c r="A146" s="2" t="s">
        <v>679</v>
      </c>
      <c r="B146" s="13">
        <v>39551</v>
      </c>
      <c r="C146" s="2">
        <v>60004</v>
      </c>
      <c r="D146" s="2">
        <v>9</v>
      </c>
      <c r="E146" s="2">
        <v>19</v>
      </c>
      <c r="F146" s="2">
        <v>12</v>
      </c>
      <c r="G146" s="2">
        <v>11</v>
      </c>
      <c r="H146" s="2">
        <v>9</v>
      </c>
      <c r="I146" s="84">
        <f>(D146*'General Data'!$B$4)+(Valencia!E146*'General Data'!$C$4)+(Valencia!F146*'General Data'!$D$4)+(Valencia!G146*'General Data'!$E$4)+(Valencia!H146*'General Data'!$F$4)</f>
        <v>224.6</v>
      </c>
      <c r="J146" s="4">
        <f>VLOOKUP(I146,'Tarrif for Outgoing Transport'!$A$22:$G$32,Valencia!C146-59998,TRUE)</f>
        <v>0.252</v>
      </c>
      <c r="K146" s="82">
        <f t="shared" si="4"/>
        <v>56.599199999999996</v>
      </c>
      <c r="L146" s="4">
        <f>VLOOKUP(I146,'Tarrif for Outgoing Transport'!$A$40:$L$49,C146-59993,TRUE)</f>
        <v>0.3</v>
      </c>
      <c r="M146" s="4">
        <f t="shared" si="5"/>
        <v>67.38</v>
      </c>
      <c r="N146" s="2">
        <f>VLOOKUP(C146,'Transport Time'!$F$3:$H$7,3,FALSE)</f>
        <v>2</v>
      </c>
      <c r="O146" s="2">
        <f>VLOOKUP(C146,'Transport Time'!$K$3:$M$12,3,FALSE)</f>
        <v>2</v>
      </c>
      <c r="P146" s="2">
        <f>VLOOKUP(C146,'Data for CO2 Calculation'!$F$3:$H$7,3,FALSE)</f>
        <v>882</v>
      </c>
      <c r="Q146" s="3">
        <f>I146*P146*'Data for CO2 Calculation'!$B$17</f>
        <v>10796.297399999999</v>
      </c>
      <c r="R146" s="2">
        <f>VLOOKUP(C146,'Data for CO2 Calculation'!$K$3:$M$12,3,FALSE)</f>
        <v>1735</v>
      </c>
      <c r="S146" s="3">
        <f>I146*R146*'Data for CO2 Calculation'!$B$17</f>
        <v>21237.6145</v>
      </c>
    </row>
    <row r="147" spans="1:19" x14ac:dyDescent="0.2">
      <c r="A147" s="2" t="s">
        <v>680</v>
      </c>
      <c r="B147" s="13">
        <v>39551</v>
      </c>
      <c r="C147" s="2">
        <v>60005</v>
      </c>
      <c r="D147" s="2">
        <v>9</v>
      </c>
      <c r="E147" s="2">
        <v>10</v>
      </c>
      <c r="F147" s="2">
        <v>12</v>
      </c>
      <c r="G147" s="2">
        <v>11</v>
      </c>
      <c r="H147" s="2">
        <v>0</v>
      </c>
      <c r="I147" s="84">
        <f>(D147*'General Data'!$B$4)+(Valencia!E147*'General Data'!$C$4)+(Valencia!F147*'General Data'!$D$4)+(Valencia!G147*'General Data'!$E$4)+(Valencia!H147*'General Data'!$F$4)</f>
        <v>144.5</v>
      </c>
      <c r="J147" s="4">
        <f>VLOOKUP(I147,'Tarrif for Outgoing Transport'!$A$22:$G$32,Valencia!C147-59998,TRUE)</f>
        <v>0.24399999999999999</v>
      </c>
      <c r="K147" s="82">
        <f t="shared" si="4"/>
        <v>35.258000000000003</v>
      </c>
      <c r="L147" s="4">
        <f>VLOOKUP(I147,'Tarrif for Outgoing Transport'!$A$40:$L$49,C147-59993,TRUE)</f>
        <v>0.38900000000000001</v>
      </c>
      <c r="M147" s="4">
        <f t="shared" si="5"/>
        <v>56.210500000000003</v>
      </c>
      <c r="N147" s="2">
        <f>VLOOKUP(C147,'Transport Time'!$F$3:$H$7,3,FALSE)</f>
        <v>2</v>
      </c>
      <c r="O147" s="2">
        <f>VLOOKUP(C147,'Transport Time'!$K$3:$M$12,3,FALSE)</f>
        <v>1</v>
      </c>
      <c r="P147" s="2">
        <f>VLOOKUP(C147,'Data for CO2 Calculation'!$F$3:$H$7,3,FALSE)</f>
        <v>779</v>
      </c>
      <c r="Q147" s="3">
        <f>I147*P147*'Data for CO2 Calculation'!$B$17</f>
        <v>6134.8197499999997</v>
      </c>
      <c r="R147" s="2">
        <f>VLOOKUP(C147,'Data for CO2 Calculation'!$K$3:$M$12,3,FALSE)</f>
        <v>584</v>
      </c>
      <c r="S147" s="3">
        <f>I147*R147*'Data for CO2 Calculation'!$B$17</f>
        <v>4599.1459999999997</v>
      </c>
    </row>
    <row r="148" spans="1:19" x14ac:dyDescent="0.2">
      <c r="A148" s="2" t="s">
        <v>681</v>
      </c>
      <c r="B148" s="13">
        <v>39657</v>
      </c>
      <c r="C148" s="2">
        <v>60001</v>
      </c>
      <c r="D148" s="2">
        <v>9</v>
      </c>
      <c r="E148" s="2">
        <v>8</v>
      </c>
      <c r="F148" s="2">
        <v>12</v>
      </c>
      <c r="G148" s="2">
        <v>15</v>
      </c>
      <c r="H148" s="2">
        <v>9</v>
      </c>
      <c r="I148" s="84">
        <f>(D148*'General Data'!$B$4)+(Valencia!E148*'General Data'!$C$4)+(Valencia!F148*'General Data'!$D$4)+(Valencia!G148*'General Data'!$E$4)+(Valencia!H148*'General Data'!$F$4)</f>
        <v>190.1</v>
      </c>
      <c r="J148" s="4">
        <f>VLOOKUP(I148,'Tarrif for Outgoing Transport'!$A$22:$G$32,Valencia!C148-59998,TRUE)</f>
        <v>0.25</v>
      </c>
      <c r="K148" s="82">
        <f t="shared" si="4"/>
        <v>47.524999999999999</v>
      </c>
      <c r="L148" s="4">
        <f>VLOOKUP(I148,'Tarrif for Outgoing Transport'!$A$40:$L$49,C148-59993,TRUE)</f>
        <v>0.34</v>
      </c>
      <c r="M148" s="4">
        <f t="shared" si="5"/>
        <v>64.634</v>
      </c>
      <c r="N148" s="2">
        <f>VLOOKUP(C148,'Transport Time'!$F$3:$H$7,3,FALSE)</f>
        <v>1</v>
      </c>
      <c r="O148" s="2">
        <f>VLOOKUP(C148,'Transport Time'!$K$3:$M$12,3,FALSE)</f>
        <v>2</v>
      </c>
      <c r="P148" s="2">
        <f>VLOOKUP(C148,'Data for CO2 Calculation'!$F$3:$H$7,3,FALSE)</f>
        <v>25</v>
      </c>
      <c r="Q148" s="3">
        <f>I148*P148*'Data for CO2 Calculation'!$B$17</f>
        <v>259.01125000000002</v>
      </c>
      <c r="R148" s="2">
        <f>VLOOKUP(C148,'Data for CO2 Calculation'!$K$3:$M$12,3,FALSE)</f>
        <v>1376</v>
      </c>
      <c r="S148" s="3">
        <f>I148*R148*'Data for CO2 Calculation'!$B$17</f>
        <v>14255.9792</v>
      </c>
    </row>
    <row r="149" spans="1:19" x14ac:dyDescent="0.2">
      <c r="A149" s="2" t="s">
        <v>682</v>
      </c>
      <c r="B149" s="13">
        <v>39658</v>
      </c>
      <c r="C149" s="2">
        <v>60001</v>
      </c>
      <c r="D149" s="2">
        <v>0</v>
      </c>
      <c r="E149" s="2">
        <v>8</v>
      </c>
      <c r="F149" s="2">
        <v>6</v>
      </c>
      <c r="G149" s="2">
        <v>11</v>
      </c>
      <c r="H149" s="2">
        <v>9</v>
      </c>
      <c r="I149" s="84">
        <f>(D149*'General Data'!$B$4)+(Valencia!E149*'General Data'!$C$4)+(Valencia!F149*'General Data'!$D$4)+(Valencia!G149*'General Data'!$E$4)+(Valencia!H149*'General Data'!$F$4)</f>
        <v>133.80000000000001</v>
      </c>
      <c r="J149" s="4">
        <f>VLOOKUP(I149,'Tarrif for Outgoing Transport'!$A$22:$G$32,Valencia!C149-59998,TRUE)</f>
        <v>0.25</v>
      </c>
      <c r="K149" s="82">
        <f t="shared" si="4"/>
        <v>33.450000000000003</v>
      </c>
      <c r="L149" s="4">
        <f>VLOOKUP(I149,'Tarrif for Outgoing Transport'!$A$40:$L$49,C149-59993,TRUE)</f>
        <v>0.34</v>
      </c>
      <c r="M149" s="4">
        <f t="shared" si="5"/>
        <v>45.492000000000004</v>
      </c>
      <c r="N149" s="2">
        <f>VLOOKUP(C149,'Transport Time'!$F$3:$H$7,3,FALSE)</f>
        <v>1</v>
      </c>
      <c r="O149" s="2">
        <f>VLOOKUP(C149,'Transport Time'!$K$3:$M$12,3,FALSE)</f>
        <v>2</v>
      </c>
      <c r="P149" s="2">
        <f>VLOOKUP(C149,'Data for CO2 Calculation'!$F$3:$H$7,3,FALSE)</f>
        <v>25</v>
      </c>
      <c r="Q149" s="3">
        <f>I149*P149*'Data for CO2 Calculation'!$B$17</f>
        <v>182.30250000000004</v>
      </c>
      <c r="R149" s="2">
        <f>VLOOKUP(C149,'Data for CO2 Calculation'!$K$3:$M$12,3,FALSE)</f>
        <v>1376</v>
      </c>
      <c r="S149" s="3">
        <f>I149*R149*'Data for CO2 Calculation'!$B$17</f>
        <v>10033.929600000001</v>
      </c>
    </row>
    <row r="150" spans="1:19" x14ac:dyDescent="0.2">
      <c r="A150" s="2" t="s">
        <v>614</v>
      </c>
      <c r="B150" s="13">
        <v>39541</v>
      </c>
      <c r="C150" s="2">
        <v>60002</v>
      </c>
      <c r="D150" s="2">
        <v>9</v>
      </c>
      <c r="E150" s="2">
        <v>8</v>
      </c>
      <c r="F150" s="2">
        <v>12</v>
      </c>
      <c r="G150" s="2">
        <v>15</v>
      </c>
      <c r="H150" s="2">
        <v>19</v>
      </c>
      <c r="I150" s="84">
        <f>(D150*'General Data'!$B$4)+(Valencia!E150*'General Data'!$C$4)+(Valencia!F150*'General Data'!$D$4)+(Valencia!G150*'General Data'!$E$4)+(Valencia!H150*'General Data'!$F$4)</f>
        <v>236.09999999999997</v>
      </c>
      <c r="J150" s="4">
        <f>VLOOKUP(I150,'Tarrif for Outgoing Transport'!$A$22:$G$32,Valencia!C150-59998,TRUE)</f>
        <v>0.254</v>
      </c>
      <c r="K150" s="82">
        <f t="shared" si="4"/>
        <v>59.969399999999993</v>
      </c>
      <c r="L150" s="4">
        <f>VLOOKUP(I150,'Tarrif for Outgoing Transport'!$A$40:$L$49,C150-59993,TRUE)</f>
        <v>0.307</v>
      </c>
      <c r="M150" s="4">
        <f t="shared" si="5"/>
        <v>72.482699999999994</v>
      </c>
      <c r="N150" s="2">
        <f>VLOOKUP(C150,'Transport Time'!$F$3:$H$7,3,FALSE)</f>
        <v>1</v>
      </c>
      <c r="O150" s="2">
        <f>VLOOKUP(C150,'Transport Time'!$K$3:$M$12,3,FALSE)</f>
        <v>2</v>
      </c>
      <c r="P150" s="2">
        <f>VLOOKUP(C150,'Data for CO2 Calculation'!$F$3:$H$7,3,FALSE)</f>
        <v>355</v>
      </c>
      <c r="Q150" s="3">
        <f>I150*P150*'Data for CO2 Calculation'!$B$17</f>
        <v>4567.9447499999987</v>
      </c>
      <c r="R150" s="2">
        <f>VLOOKUP(C150,'Data for CO2 Calculation'!$K$3:$M$12,3,FALSE)</f>
        <v>1275</v>
      </c>
      <c r="S150" s="3">
        <f>I150*R150*'Data for CO2 Calculation'!$B$17</f>
        <v>16405.998749999995</v>
      </c>
    </row>
    <row r="151" spans="1:19" x14ac:dyDescent="0.2">
      <c r="A151" s="2" t="s">
        <v>683</v>
      </c>
      <c r="B151" s="13">
        <v>39662</v>
      </c>
      <c r="C151" s="2">
        <v>60001</v>
      </c>
      <c r="D151" s="2">
        <v>9</v>
      </c>
      <c r="E151" s="2">
        <v>8</v>
      </c>
      <c r="F151" s="2">
        <v>12</v>
      </c>
      <c r="G151" s="2">
        <v>9</v>
      </c>
      <c r="H151" s="2">
        <v>9</v>
      </c>
      <c r="I151" s="84">
        <f>(D151*'General Data'!$B$4)+(Valencia!E151*'General Data'!$C$4)+(Valencia!F151*'General Data'!$D$4)+(Valencia!G151*'General Data'!$E$4)+(Valencia!H151*'General Data'!$F$4)</f>
        <v>170.9</v>
      </c>
      <c r="J151" s="4">
        <f>VLOOKUP(I151,'Tarrif for Outgoing Transport'!$A$22:$G$32,Valencia!C151-59998,TRUE)</f>
        <v>0.25</v>
      </c>
      <c r="K151" s="82">
        <f t="shared" si="4"/>
        <v>42.725000000000001</v>
      </c>
      <c r="L151" s="4">
        <f>VLOOKUP(I151,'Tarrif for Outgoing Transport'!$A$40:$L$49,C151-59993,TRUE)</f>
        <v>0.34</v>
      </c>
      <c r="M151" s="4">
        <f t="shared" si="5"/>
        <v>58.106000000000009</v>
      </c>
      <c r="N151" s="2">
        <f>VLOOKUP(C151,'Transport Time'!$F$3:$H$7,3,FALSE)</f>
        <v>1</v>
      </c>
      <c r="O151" s="2">
        <f>VLOOKUP(C151,'Transport Time'!$K$3:$M$12,3,FALSE)</f>
        <v>2</v>
      </c>
      <c r="P151" s="2">
        <f>VLOOKUP(C151,'Data for CO2 Calculation'!$F$3:$H$7,3,FALSE)</f>
        <v>25</v>
      </c>
      <c r="Q151" s="3">
        <f>I151*P151*'Data for CO2 Calculation'!$B$17</f>
        <v>232.85124999999999</v>
      </c>
      <c r="R151" s="2">
        <f>VLOOKUP(C151,'Data for CO2 Calculation'!$K$3:$M$12,3,FALSE)</f>
        <v>1376</v>
      </c>
      <c r="S151" s="3">
        <f>I151*R151*'Data for CO2 Calculation'!$B$17</f>
        <v>12816.132799999999</v>
      </c>
    </row>
    <row r="152" spans="1:19" x14ac:dyDescent="0.2">
      <c r="A152" s="2" t="s">
        <v>596</v>
      </c>
      <c r="B152" s="13">
        <v>39542</v>
      </c>
      <c r="C152" s="2">
        <v>60002</v>
      </c>
      <c r="D152" s="2">
        <v>9</v>
      </c>
      <c r="E152" s="2">
        <v>8</v>
      </c>
      <c r="F152" s="2">
        <v>12</v>
      </c>
      <c r="G152" s="2">
        <v>11</v>
      </c>
      <c r="H152" s="2">
        <v>9</v>
      </c>
      <c r="I152" s="84">
        <f>(D152*'General Data'!$B$4)+(Valencia!E152*'General Data'!$C$4)+(Valencia!F152*'General Data'!$D$4)+(Valencia!G152*'General Data'!$E$4)+(Valencia!H152*'General Data'!$F$4)</f>
        <v>177.29999999999998</v>
      </c>
      <c r="J152" s="4">
        <f>VLOOKUP(I152,'Tarrif for Outgoing Transport'!$A$22:$G$32,Valencia!C152-59998,TRUE)</f>
        <v>0.254</v>
      </c>
      <c r="K152" s="82">
        <f t="shared" si="4"/>
        <v>45.034199999999998</v>
      </c>
      <c r="L152" s="4">
        <f>VLOOKUP(I152,'Tarrif for Outgoing Transport'!$A$40:$L$49,C152-59993,TRUE)</f>
        <v>0.307</v>
      </c>
      <c r="M152" s="4">
        <f t="shared" si="5"/>
        <v>54.431099999999994</v>
      </c>
      <c r="N152" s="2">
        <f>VLOOKUP(C152,'Transport Time'!$F$3:$H$7,3,FALSE)</f>
        <v>1</v>
      </c>
      <c r="O152" s="2">
        <f>VLOOKUP(C152,'Transport Time'!$K$3:$M$12,3,FALSE)</f>
        <v>2</v>
      </c>
      <c r="P152" s="2">
        <f>VLOOKUP(C152,'Data for CO2 Calculation'!$F$3:$H$7,3,FALSE)</f>
        <v>355</v>
      </c>
      <c r="Q152" s="3">
        <f>I152*P152*'Data for CO2 Calculation'!$B$17</f>
        <v>3430.3117499999994</v>
      </c>
      <c r="R152" s="2">
        <f>VLOOKUP(C152,'Data for CO2 Calculation'!$K$3:$M$12,3,FALSE)</f>
        <v>1275</v>
      </c>
      <c r="S152" s="3">
        <f>I152*R152*'Data for CO2 Calculation'!$B$17</f>
        <v>12320.133749999999</v>
      </c>
    </row>
    <row r="153" spans="1:19" x14ac:dyDescent="0.2">
      <c r="A153" s="2" t="s">
        <v>684</v>
      </c>
      <c r="B153" s="13">
        <v>39557</v>
      </c>
      <c r="C153" s="2">
        <v>60005</v>
      </c>
      <c r="D153" s="2">
        <v>8</v>
      </c>
      <c r="E153" s="2">
        <v>15</v>
      </c>
      <c r="F153" s="2">
        <v>12</v>
      </c>
      <c r="G153" s="2">
        <v>11</v>
      </c>
      <c r="H153" s="2">
        <v>8</v>
      </c>
      <c r="I153" s="84">
        <f>(D153*'General Data'!$B$4)+(Valencia!E153*'General Data'!$C$4)+(Valencia!F153*'General Data'!$D$4)+(Valencia!G153*'General Data'!$E$4)+(Valencia!H153*'General Data'!$F$4)</f>
        <v>200.5</v>
      </c>
      <c r="J153" s="4">
        <f>VLOOKUP(I153,'Tarrif for Outgoing Transport'!$A$22:$G$32,Valencia!C153-59998,TRUE)</f>
        <v>0.24399999999999999</v>
      </c>
      <c r="K153" s="82">
        <f t="shared" si="4"/>
        <v>48.921999999999997</v>
      </c>
      <c r="L153" s="4">
        <f>VLOOKUP(I153,'Tarrif for Outgoing Transport'!$A$40:$L$49,C153-59993,TRUE)</f>
        <v>0.38900000000000001</v>
      </c>
      <c r="M153" s="4">
        <f t="shared" si="5"/>
        <v>77.994500000000002</v>
      </c>
      <c r="N153" s="2">
        <f>VLOOKUP(C153,'Transport Time'!$F$3:$H$7,3,FALSE)</f>
        <v>2</v>
      </c>
      <c r="O153" s="2">
        <f>VLOOKUP(C153,'Transport Time'!$K$3:$M$12,3,FALSE)</f>
        <v>1</v>
      </c>
      <c r="P153" s="2">
        <f>VLOOKUP(C153,'Data for CO2 Calculation'!$F$3:$H$7,3,FALSE)</f>
        <v>779</v>
      </c>
      <c r="Q153" s="3">
        <f>I153*P153*'Data for CO2 Calculation'!$B$17</f>
        <v>8512.3277500000004</v>
      </c>
      <c r="R153" s="2">
        <f>VLOOKUP(C153,'Data for CO2 Calculation'!$K$3:$M$12,3,FALSE)</f>
        <v>584</v>
      </c>
      <c r="S153" s="3">
        <f>I153*R153*'Data for CO2 Calculation'!$B$17</f>
        <v>6381.5140000000001</v>
      </c>
    </row>
    <row r="154" spans="1:19" x14ac:dyDescent="0.2">
      <c r="A154" s="2" t="s">
        <v>673</v>
      </c>
      <c r="B154" s="13">
        <v>39665</v>
      </c>
      <c r="C154" s="2">
        <v>60001</v>
      </c>
      <c r="D154" s="2">
        <v>12</v>
      </c>
      <c r="E154" s="2">
        <v>0</v>
      </c>
      <c r="F154" s="2">
        <v>12</v>
      </c>
      <c r="G154" s="2">
        <v>12</v>
      </c>
      <c r="H154" s="2">
        <v>9</v>
      </c>
      <c r="I154" s="84">
        <f>(D154*'General Data'!$B$4)+(Valencia!E154*'General Data'!$C$4)+(Valencia!F154*'General Data'!$D$4)+(Valencia!G154*'General Data'!$E$4)+(Valencia!H154*'General Data'!$F$4)</f>
        <v>153</v>
      </c>
      <c r="J154" s="4">
        <f>VLOOKUP(I154,'Tarrif for Outgoing Transport'!$A$22:$G$32,Valencia!C154-59998,TRUE)</f>
        <v>0.25</v>
      </c>
      <c r="K154" s="82">
        <f t="shared" si="4"/>
        <v>38.25</v>
      </c>
      <c r="L154" s="4">
        <f>VLOOKUP(I154,'Tarrif for Outgoing Transport'!$A$40:$L$49,C154-59993,TRUE)</f>
        <v>0.34</v>
      </c>
      <c r="M154" s="4">
        <f t="shared" si="5"/>
        <v>52.02</v>
      </c>
      <c r="N154" s="2">
        <f>VLOOKUP(C154,'Transport Time'!$F$3:$H$7,3,FALSE)</f>
        <v>1</v>
      </c>
      <c r="O154" s="2">
        <f>VLOOKUP(C154,'Transport Time'!$K$3:$M$12,3,FALSE)</f>
        <v>2</v>
      </c>
      <c r="P154" s="2">
        <f>VLOOKUP(C154,'Data for CO2 Calculation'!$F$3:$H$7,3,FALSE)</f>
        <v>25</v>
      </c>
      <c r="Q154" s="3">
        <f>I154*P154*'Data for CO2 Calculation'!$B$17</f>
        <v>208.46250000000001</v>
      </c>
      <c r="R154" s="2">
        <f>VLOOKUP(C154,'Data for CO2 Calculation'!$K$3:$M$12,3,FALSE)</f>
        <v>1376</v>
      </c>
      <c r="S154" s="3">
        <f>I154*R154*'Data for CO2 Calculation'!$B$17</f>
        <v>11473.776</v>
      </c>
    </row>
    <row r="155" spans="1:19" x14ac:dyDescent="0.2">
      <c r="A155" s="2" t="s">
        <v>685</v>
      </c>
      <c r="B155" s="13">
        <v>39559</v>
      </c>
      <c r="C155" s="2">
        <v>60004</v>
      </c>
      <c r="D155" s="2">
        <v>9</v>
      </c>
      <c r="E155" s="2">
        <v>0</v>
      </c>
      <c r="F155" s="2">
        <v>19</v>
      </c>
      <c r="G155" s="2">
        <v>5</v>
      </c>
      <c r="H155" s="2">
        <v>8</v>
      </c>
      <c r="I155" s="84">
        <f>(D155*'General Data'!$B$4)+(Valencia!E155*'General Data'!$C$4)+(Valencia!F155*'General Data'!$D$4)+(Valencia!G155*'General Data'!$E$4)+(Valencia!H155*'General Data'!$F$4)</f>
        <v>145.69999999999999</v>
      </c>
      <c r="J155" s="4">
        <f>VLOOKUP(I155,'Tarrif for Outgoing Transport'!$A$22:$G$32,Valencia!C155-59998,TRUE)</f>
        <v>0.252</v>
      </c>
      <c r="K155" s="82">
        <f t="shared" si="4"/>
        <v>36.7164</v>
      </c>
      <c r="L155" s="4">
        <f>VLOOKUP(I155,'Tarrif for Outgoing Transport'!$A$40:$L$49,C155-59993,TRUE)</f>
        <v>0.3</v>
      </c>
      <c r="M155" s="4">
        <f t="shared" si="5"/>
        <v>43.709999999999994</v>
      </c>
      <c r="N155" s="2">
        <f>VLOOKUP(C155,'Transport Time'!$F$3:$H$7,3,FALSE)</f>
        <v>2</v>
      </c>
      <c r="O155" s="2">
        <f>VLOOKUP(C155,'Transport Time'!$K$3:$M$12,3,FALSE)</f>
        <v>2</v>
      </c>
      <c r="P155" s="2">
        <f>VLOOKUP(C155,'Data for CO2 Calculation'!$F$3:$H$7,3,FALSE)</f>
        <v>882</v>
      </c>
      <c r="Q155" s="3">
        <f>I155*P155*'Data for CO2 Calculation'!$B$17</f>
        <v>7003.6532999999999</v>
      </c>
      <c r="R155" s="2">
        <f>VLOOKUP(C155,'Data for CO2 Calculation'!$K$3:$M$12,3,FALSE)</f>
        <v>1735</v>
      </c>
      <c r="S155" s="3">
        <f>I155*R155*'Data for CO2 Calculation'!$B$17</f>
        <v>13777.027749999997</v>
      </c>
    </row>
    <row r="156" spans="1:19" x14ac:dyDescent="0.2">
      <c r="A156" s="2" t="s">
        <v>686</v>
      </c>
      <c r="B156" s="13">
        <v>39561</v>
      </c>
      <c r="C156" s="2">
        <v>60005</v>
      </c>
      <c r="D156" s="2">
        <v>12</v>
      </c>
      <c r="E156" s="2">
        <v>9</v>
      </c>
      <c r="F156" s="2">
        <v>10</v>
      </c>
      <c r="G156" s="2">
        <v>5</v>
      </c>
      <c r="H156" s="2">
        <v>8</v>
      </c>
      <c r="I156" s="84">
        <f>(D156*'General Data'!$B$4)+(Valencia!E156*'General Data'!$C$4)+(Valencia!F156*'General Data'!$D$4)+(Valencia!G156*'General Data'!$E$4)+(Valencia!H156*'General Data'!$F$4)</f>
        <v>157.1</v>
      </c>
      <c r="J156" s="4">
        <f>VLOOKUP(I156,'Tarrif for Outgoing Transport'!$A$22:$G$32,Valencia!C156-59998,TRUE)</f>
        <v>0.24399999999999999</v>
      </c>
      <c r="K156" s="82">
        <f t="shared" si="4"/>
        <v>38.3324</v>
      </c>
      <c r="L156" s="4">
        <f>VLOOKUP(I156,'Tarrif for Outgoing Transport'!$A$40:$L$49,C156-59993,TRUE)</f>
        <v>0.38900000000000001</v>
      </c>
      <c r="M156" s="4">
        <f t="shared" si="5"/>
        <v>61.111899999999999</v>
      </c>
      <c r="N156" s="2">
        <f>VLOOKUP(C156,'Transport Time'!$F$3:$H$7,3,FALSE)</f>
        <v>2</v>
      </c>
      <c r="O156" s="2">
        <f>VLOOKUP(C156,'Transport Time'!$K$3:$M$12,3,FALSE)</f>
        <v>1</v>
      </c>
      <c r="P156" s="2">
        <f>VLOOKUP(C156,'Data for CO2 Calculation'!$F$3:$H$7,3,FALSE)</f>
        <v>779</v>
      </c>
      <c r="Q156" s="3">
        <f>I156*P156*'Data for CO2 Calculation'!$B$17</f>
        <v>6669.7590499999997</v>
      </c>
      <c r="R156" s="2">
        <f>VLOOKUP(C156,'Data for CO2 Calculation'!$K$3:$M$12,3,FALSE)</f>
        <v>584</v>
      </c>
      <c r="S156" s="3">
        <f>I156*R156*'Data for CO2 Calculation'!$B$17</f>
        <v>5000.1787999999997</v>
      </c>
    </row>
    <row r="157" spans="1:19" x14ac:dyDescent="0.2">
      <c r="A157" s="2" t="s">
        <v>687</v>
      </c>
      <c r="B157" s="13">
        <v>39545</v>
      </c>
      <c r="C157" s="2">
        <v>60002</v>
      </c>
      <c r="D157" s="2">
        <v>9</v>
      </c>
      <c r="E157" s="2">
        <v>8</v>
      </c>
      <c r="F157" s="2">
        <v>12</v>
      </c>
      <c r="G157" s="2">
        <v>9</v>
      </c>
      <c r="H157" s="2">
        <v>9</v>
      </c>
      <c r="I157" s="84">
        <f>(D157*'General Data'!$B$4)+(Valencia!E157*'General Data'!$C$4)+(Valencia!F157*'General Data'!$D$4)+(Valencia!G157*'General Data'!$E$4)+(Valencia!H157*'General Data'!$F$4)</f>
        <v>170.9</v>
      </c>
      <c r="J157" s="4">
        <f>VLOOKUP(I157,'Tarrif for Outgoing Transport'!$A$22:$G$32,Valencia!C157-59998,TRUE)</f>
        <v>0.254</v>
      </c>
      <c r="K157" s="82">
        <f t="shared" si="4"/>
        <v>43.4086</v>
      </c>
      <c r="L157" s="4">
        <f>VLOOKUP(I157,'Tarrif for Outgoing Transport'!$A$40:$L$49,C157-59993,TRUE)</f>
        <v>0.307</v>
      </c>
      <c r="M157" s="4">
        <f t="shared" si="5"/>
        <v>52.466300000000004</v>
      </c>
      <c r="N157" s="2">
        <f>VLOOKUP(C157,'Transport Time'!$F$3:$H$7,3,FALSE)</f>
        <v>1</v>
      </c>
      <c r="O157" s="2">
        <f>VLOOKUP(C157,'Transport Time'!$K$3:$M$12,3,FALSE)</f>
        <v>2</v>
      </c>
      <c r="P157" s="2">
        <f>VLOOKUP(C157,'Data for CO2 Calculation'!$F$3:$H$7,3,FALSE)</f>
        <v>355</v>
      </c>
      <c r="Q157" s="3">
        <f>I157*P157*'Data for CO2 Calculation'!$B$17</f>
        <v>3306.4877499999998</v>
      </c>
      <c r="R157" s="2">
        <f>VLOOKUP(C157,'Data for CO2 Calculation'!$K$3:$M$12,3,FALSE)</f>
        <v>1275</v>
      </c>
      <c r="S157" s="3">
        <f>I157*R157*'Data for CO2 Calculation'!$B$17</f>
        <v>11875.41375</v>
      </c>
    </row>
    <row r="158" spans="1:19" x14ac:dyDescent="0.2">
      <c r="A158" s="2" t="s">
        <v>664</v>
      </c>
      <c r="B158" s="13">
        <v>39546</v>
      </c>
      <c r="C158" s="2">
        <v>60002</v>
      </c>
      <c r="D158" s="2">
        <v>9</v>
      </c>
      <c r="E158" s="2">
        <v>8</v>
      </c>
      <c r="F158" s="2">
        <v>12</v>
      </c>
      <c r="G158" s="2">
        <v>15</v>
      </c>
      <c r="H158" s="2">
        <v>9</v>
      </c>
      <c r="I158" s="84">
        <f>(D158*'General Data'!$B$4)+(Valencia!E158*'General Data'!$C$4)+(Valencia!F158*'General Data'!$D$4)+(Valencia!G158*'General Data'!$E$4)+(Valencia!H158*'General Data'!$F$4)</f>
        <v>190.1</v>
      </c>
      <c r="J158" s="4">
        <f>VLOOKUP(I158,'Tarrif for Outgoing Transport'!$A$22:$G$32,Valencia!C158-59998,TRUE)</f>
        <v>0.254</v>
      </c>
      <c r="K158" s="82">
        <f t="shared" si="4"/>
        <v>48.285400000000003</v>
      </c>
      <c r="L158" s="4">
        <f>VLOOKUP(I158,'Tarrif for Outgoing Transport'!$A$40:$L$49,C158-59993,TRUE)</f>
        <v>0.307</v>
      </c>
      <c r="M158" s="4">
        <f t="shared" si="5"/>
        <v>58.360699999999994</v>
      </c>
      <c r="N158" s="2">
        <f>VLOOKUP(C158,'Transport Time'!$F$3:$H$7,3,FALSE)</f>
        <v>1</v>
      </c>
      <c r="O158" s="2">
        <f>VLOOKUP(C158,'Transport Time'!$K$3:$M$12,3,FALSE)</f>
        <v>2</v>
      </c>
      <c r="P158" s="2">
        <f>VLOOKUP(C158,'Data for CO2 Calculation'!$F$3:$H$7,3,FALSE)</f>
        <v>355</v>
      </c>
      <c r="Q158" s="3">
        <f>I158*P158*'Data for CO2 Calculation'!$B$17</f>
        <v>3677.95975</v>
      </c>
      <c r="R158" s="2">
        <f>VLOOKUP(C158,'Data for CO2 Calculation'!$K$3:$M$12,3,FALSE)</f>
        <v>1275</v>
      </c>
      <c r="S158" s="3">
        <f>I158*R158*'Data for CO2 Calculation'!$B$17</f>
        <v>13209.57375</v>
      </c>
    </row>
    <row r="159" spans="1:19" x14ac:dyDescent="0.2">
      <c r="A159" s="2" t="s">
        <v>688</v>
      </c>
      <c r="B159" s="13">
        <v>39562</v>
      </c>
      <c r="C159" s="2">
        <v>60005</v>
      </c>
      <c r="D159" s="2">
        <v>9</v>
      </c>
      <c r="E159" s="2">
        <v>0</v>
      </c>
      <c r="F159" s="2">
        <v>12</v>
      </c>
      <c r="G159" s="2">
        <v>12</v>
      </c>
      <c r="H159" s="2">
        <v>8</v>
      </c>
      <c r="I159" s="84">
        <f>(D159*'General Data'!$B$4)+(Valencia!E159*'General Data'!$C$4)+(Valencia!F159*'General Data'!$D$4)+(Valencia!G159*'General Data'!$E$4)+(Valencia!H159*'General Data'!$F$4)</f>
        <v>141.5</v>
      </c>
      <c r="J159" s="4">
        <f>VLOOKUP(I159,'Tarrif for Outgoing Transport'!$A$22:$G$32,Valencia!C159-59998,TRUE)</f>
        <v>0.24399999999999999</v>
      </c>
      <c r="K159" s="82">
        <f t="shared" si="4"/>
        <v>34.525999999999996</v>
      </c>
      <c r="L159" s="4">
        <f>VLOOKUP(I159,'Tarrif for Outgoing Transport'!$A$40:$L$49,C159-59993,TRUE)</f>
        <v>0.38900000000000001</v>
      </c>
      <c r="M159" s="4">
        <f t="shared" si="5"/>
        <v>55.043500000000002</v>
      </c>
      <c r="N159" s="2">
        <f>VLOOKUP(C159,'Transport Time'!$F$3:$H$7,3,FALSE)</f>
        <v>2</v>
      </c>
      <c r="O159" s="2">
        <f>VLOOKUP(C159,'Transport Time'!$K$3:$M$12,3,FALSE)</f>
        <v>1</v>
      </c>
      <c r="P159" s="2">
        <f>VLOOKUP(C159,'Data for CO2 Calculation'!$F$3:$H$7,3,FALSE)</f>
        <v>779</v>
      </c>
      <c r="Q159" s="3">
        <f>I159*P159*'Data for CO2 Calculation'!$B$17</f>
        <v>6007.4532499999996</v>
      </c>
      <c r="R159" s="2">
        <f>VLOOKUP(C159,'Data for CO2 Calculation'!$K$3:$M$12,3,FALSE)</f>
        <v>584</v>
      </c>
      <c r="S159" s="3">
        <f>I159*R159*'Data for CO2 Calculation'!$B$17</f>
        <v>4503.6620000000003</v>
      </c>
    </row>
    <row r="160" spans="1:19" x14ac:dyDescent="0.2">
      <c r="A160" s="2" t="s">
        <v>689</v>
      </c>
      <c r="B160" s="13">
        <v>39666</v>
      </c>
      <c r="C160" s="2">
        <v>60001</v>
      </c>
      <c r="D160" s="2">
        <v>9</v>
      </c>
      <c r="E160" s="2">
        <v>8</v>
      </c>
      <c r="F160" s="2">
        <v>6</v>
      </c>
      <c r="G160" s="2">
        <v>12</v>
      </c>
      <c r="H160" s="2">
        <v>5</v>
      </c>
      <c r="I160" s="84">
        <f>(D160*'General Data'!$B$4)+(Valencia!E160*'General Data'!$C$4)+(Valencia!F160*'General Data'!$D$4)+(Valencia!G160*'General Data'!$E$4)+(Valencia!H160*'General Data'!$F$4)</f>
        <v>139.30000000000001</v>
      </c>
      <c r="J160" s="4">
        <f>VLOOKUP(I160,'Tarrif for Outgoing Transport'!$A$22:$G$32,Valencia!C160-59998,TRUE)</f>
        <v>0.25</v>
      </c>
      <c r="K160" s="82">
        <f t="shared" si="4"/>
        <v>34.825000000000003</v>
      </c>
      <c r="L160" s="4">
        <f>VLOOKUP(I160,'Tarrif for Outgoing Transport'!$A$40:$L$49,C160-59993,TRUE)</f>
        <v>0.34</v>
      </c>
      <c r="M160" s="4">
        <f t="shared" si="5"/>
        <v>47.362000000000009</v>
      </c>
      <c r="N160" s="2">
        <f>VLOOKUP(C160,'Transport Time'!$F$3:$H$7,3,FALSE)</f>
        <v>1</v>
      </c>
      <c r="O160" s="2">
        <f>VLOOKUP(C160,'Transport Time'!$K$3:$M$12,3,FALSE)</f>
        <v>2</v>
      </c>
      <c r="P160" s="2">
        <f>VLOOKUP(C160,'Data for CO2 Calculation'!$F$3:$H$7,3,FALSE)</f>
        <v>25</v>
      </c>
      <c r="Q160" s="3">
        <f>I160*P160*'Data for CO2 Calculation'!$B$17</f>
        <v>189.79625000000001</v>
      </c>
      <c r="R160" s="2">
        <f>VLOOKUP(C160,'Data for CO2 Calculation'!$K$3:$M$12,3,FALSE)</f>
        <v>1376</v>
      </c>
      <c r="S160" s="3">
        <f>I160*R160*'Data for CO2 Calculation'!$B$17</f>
        <v>10446.385600000001</v>
      </c>
    </row>
    <row r="161" spans="1:19" x14ac:dyDescent="0.2">
      <c r="A161" s="2" t="s">
        <v>690</v>
      </c>
      <c r="B161" s="13">
        <v>39668</v>
      </c>
      <c r="C161" s="2">
        <v>60001</v>
      </c>
      <c r="D161" s="2">
        <v>9</v>
      </c>
      <c r="E161" s="2">
        <v>8</v>
      </c>
      <c r="F161" s="2">
        <v>7</v>
      </c>
      <c r="G161" s="2">
        <v>13</v>
      </c>
      <c r="H161" s="2">
        <v>15</v>
      </c>
      <c r="I161" s="84">
        <f>(D161*'General Data'!$B$4)+(Valencia!E161*'General Data'!$C$4)+(Valencia!F161*'General Data'!$D$4)+(Valencia!G161*'General Data'!$E$4)+(Valencia!H161*'General Data'!$F$4)</f>
        <v>192.29999999999998</v>
      </c>
      <c r="J161" s="4">
        <f>VLOOKUP(I161,'Tarrif for Outgoing Transport'!$A$22:$G$32,Valencia!C161-59998,TRUE)</f>
        <v>0.25</v>
      </c>
      <c r="K161" s="82">
        <f t="shared" si="4"/>
        <v>48.074999999999996</v>
      </c>
      <c r="L161" s="4">
        <f>VLOOKUP(I161,'Tarrif for Outgoing Transport'!$A$40:$L$49,C161-59993,TRUE)</f>
        <v>0.34</v>
      </c>
      <c r="M161" s="4">
        <f t="shared" si="5"/>
        <v>65.382000000000005</v>
      </c>
      <c r="N161" s="2">
        <f>VLOOKUP(C161,'Transport Time'!$F$3:$H$7,3,FALSE)</f>
        <v>1</v>
      </c>
      <c r="O161" s="2">
        <f>VLOOKUP(C161,'Transport Time'!$K$3:$M$12,3,FALSE)</f>
        <v>2</v>
      </c>
      <c r="P161" s="2">
        <f>VLOOKUP(C161,'Data for CO2 Calculation'!$F$3:$H$7,3,FALSE)</f>
        <v>25</v>
      </c>
      <c r="Q161" s="3">
        <f>I161*P161*'Data for CO2 Calculation'!$B$17</f>
        <v>262.00875000000002</v>
      </c>
      <c r="R161" s="2">
        <f>VLOOKUP(C161,'Data for CO2 Calculation'!$K$3:$M$12,3,FALSE)</f>
        <v>1376</v>
      </c>
      <c r="S161" s="3">
        <f>I161*R161*'Data for CO2 Calculation'!$B$17</f>
        <v>14420.961599999999</v>
      </c>
    </row>
    <row r="162" spans="1:19" x14ac:dyDescent="0.2">
      <c r="A162" s="2" t="s">
        <v>691</v>
      </c>
      <c r="B162" s="13">
        <v>39564</v>
      </c>
      <c r="C162" s="2">
        <v>60005</v>
      </c>
      <c r="D162" s="2">
        <v>0</v>
      </c>
      <c r="E162" s="2">
        <v>10</v>
      </c>
      <c r="F162" s="2">
        <v>12</v>
      </c>
      <c r="G162" s="2">
        <v>16</v>
      </c>
      <c r="H162" s="2">
        <v>11</v>
      </c>
      <c r="I162" s="84">
        <f>(D162*'General Data'!$B$4)+(Valencia!E162*'General Data'!$C$4)+(Valencia!F162*'General Data'!$D$4)+(Valencia!G162*'General Data'!$E$4)+(Valencia!H162*'General Data'!$F$4)</f>
        <v>190.4</v>
      </c>
      <c r="J162" s="4">
        <f>VLOOKUP(I162,'Tarrif for Outgoing Transport'!$A$22:$G$32,Valencia!C162-59998,TRUE)</f>
        <v>0.24399999999999999</v>
      </c>
      <c r="K162" s="82">
        <f t="shared" si="4"/>
        <v>46.457599999999999</v>
      </c>
      <c r="L162" s="4">
        <f>VLOOKUP(I162,'Tarrif for Outgoing Transport'!$A$40:$L$49,C162-59993,TRUE)</f>
        <v>0.38900000000000001</v>
      </c>
      <c r="M162" s="4">
        <f t="shared" si="5"/>
        <v>74.065600000000003</v>
      </c>
      <c r="N162" s="2">
        <f>VLOOKUP(C162,'Transport Time'!$F$3:$H$7,3,FALSE)</f>
        <v>2</v>
      </c>
      <c r="O162" s="2">
        <f>VLOOKUP(C162,'Transport Time'!$K$3:$M$12,3,FALSE)</f>
        <v>1</v>
      </c>
      <c r="P162" s="2">
        <f>VLOOKUP(C162,'Data for CO2 Calculation'!$F$3:$H$7,3,FALSE)</f>
        <v>779</v>
      </c>
      <c r="Q162" s="3">
        <f>I162*P162*'Data for CO2 Calculation'!$B$17</f>
        <v>8083.5272000000004</v>
      </c>
      <c r="R162" s="2">
        <f>VLOOKUP(C162,'Data for CO2 Calculation'!$K$3:$M$12,3,FALSE)</f>
        <v>584</v>
      </c>
      <c r="S162" s="3">
        <f>I162*R162*'Data for CO2 Calculation'!$B$17</f>
        <v>6060.0511999999999</v>
      </c>
    </row>
    <row r="163" spans="1:19" x14ac:dyDescent="0.2">
      <c r="A163" s="2" t="s">
        <v>692</v>
      </c>
      <c r="B163" s="13">
        <v>39549</v>
      </c>
      <c r="C163" s="2">
        <v>60002</v>
      </c>
      <c r="D163" s="2">
        <v>6</v>
      </c>
      <c r="E163" s="2">
        <v>9</v>
      </c>
      <c r="F163" s="2">
        <v>12</v>
      </c>
      <c r="G163" s="2">
        <v>11</v>
      </c>
      <c r="H163" s="2">
        <v>8</v>
      </c>
      <c r="I163" s="84">
        <f>(D163*'General Data'!$B$4)+(Valencia!E163*'General Data'!$C$4)+(Valencia!F163*'General Data'!$D$4)+(Valencia!G163*'General Data'!$E$4)+(Valencia!H163*'General Data'!$F$4)</f>
        <v>170.10000000000002</v>
      </c>
      <c r="J163" s="4">
        <f>VLOOKUP(I163,'Tarrif for Outgoing Transport'!$A$22:$G$32,Valencia!C163-59998,TRUE)</f>
        <v>0.254</v>
      </c>
      <c r="K163" s="82">
        <f t="shared" si="4"/>
        <v>43.205400000000004</v>
      </c>
      <c r="L163" s="4">
        <f>VLOOKUP(I163,'Tarrif for Outgoing Transport'!$A$40:$L$49,C163-59993,TRUE)</f>
        <v>0.307</v>
      </c>
      <c r="M163" s="4">
        <f t="shared" si="5"/>
        <v>52.220700000000008</v>
      </c>
      <c r="N163" s="2">
        <f>VLOOKUP(C163,'Transport Time'!$F$3:$H$7,3,FALSE)</f>
        <v>1</v>
      </c>
      <c r="O163" s="2">
        <f>VLOOKUP(C163,'Transport Time'!$K$3:$M$12,3,FALSE)</f>
        <v>2</v>
      </c>
      <c r="P163" s="2">
        <f>VLOOKUP(C163,'Data for CO2 Calculation'!$F$3:$H$7,3,FALSE)</f>
        <v>355</v>
      </c>
      <c r="Q163" s="3">
        <f>I163*P163*'Data for CO2 Calculation'!$B$17</f>
        <v>3291.0097500000002</v>
      </c>
      <c r="R163" s="2">
        <f>VLOOKUP(C163,'Data for CO2 Calculation'!$K$3:$M$12,3,FALSE)</f>
        <v>1275</v>
      </c>
      <c r="S163" s="3">
        <f>I163*R163*'Data for CO2 Calculation'!$B$17</f>
        <v>11819.823750000001</v>
      </c>
    </row>
    <row r="164" spans="1:19" x14ac:dyDescent="0.2">
      <c r="A164" s="2" t="s">
        <v>693</v>
      </c>
      <c r="B164" s="13">
        <v>39669</v>
      </c>
      <c r="C164" s="2">
        <v>60001</v>
      </c>
      <c r="D164" s="2">
        <v>0</v>
      </c>
      <c r="E164" s="2">
        <v>8</v>
      </c>
      <c r="F164" s="2">
        <v>12</v>
      </c>
      <c r="G164" s="2">
        <v>11</v>
      </c>
      <c r="H164" s="2">
        <v>11</v>
      </c>
      <c r="I164" s="84">
        <f>(D164*'General Data'!$B$4)+(Valencia!E164*'General Data'!$C$4)+(Valencia!F164*'General Data'!$D$4)+(Valencia!G164*'General Data'!$E$4)+(Valencia!H164*'General Data'!$F$4)</f>
        <v>165.8</v>
      </c>
      <c r="J164" s="4">
        <f>VLOOKUP(I164,'Tarrif for Outgoing Transport'!$A$22:$G$32,Valencia!C164-59998,TRUE)</f>
        <v>0.25</v>
      </c>
      <c r="K164" s="82">
        <f t="shared" si="4"/>
        <v>41.45</v>
      </c>
      <c r="L164" s="4">
        <f>VLOOKUP(I164,'Tarrif for Outgoing Transport'!$A$40:$L$49,C164-59993,TRUE)</f>
        <v>0.34</v>
      </c>
      <c r="M164" s="4">
        <f t="shared" si="5"/>
        <v>56.372000000000007</v>
      </c>
      <c r="N164" s="2">
        <f>VLOOKUP(C164,'Transport Time'!$F$3:$H$7,3,FALSE)</f>
        <v>1</v>
      </c>
      <c r="O164" s="2">
        <f>VLOOKUP(C164,'Transport Time'!$K$3:$M$12,3,FALSE)</f>
        <v>2</v>
      </c>
      <c r="P164" s="2">
        <f>VLOOKUP(C164,'Data for CO2 Calculation'!$F$3:$H$7,3,FALSE)</f>
        <v>25</v>
      </c>
      <c r="Q164" s="3">
        <f>I164*P164*'Data for CO2 Calculation'!$B$17</f>
        <v>225.9025</v>
      </c>
      <c r="R164" s="2">
        <f>VLOOKUP(C164,'Data for CO2 Calculation'!$K$3:$M$12,3,FALSE)</f>
        <v>1376</v>
      </c>
      <c r="S164" s="3">
        <f>I164*R164*'Data for CO2 Calculation'!$B$17</f>
        <v>12433.6736</v>
      </c>
    </row>
    <row r="165" spans="1:19" x14ac:dyDescent="0.2">
      <c r="A165" s="2" t="s">
        <v>643</v>
      </c>
      <c r="B165" s="13">
        <v>39670</v>
      </c>
      <c r="C165" s="2">
        <v>60001</v>
      </c>
      <c r="D165" s="2">
        <v>9</v>
      </c>
      <c r="E165" s="2">
        <v>15</v>
      </c>
      <c r="F165" s="2">
        <v>12</v>
      </c>
      <c r="G165" s="2">
        <v>15</v>
      </c>
      <c r="H165" s="2">
        <v>11</v>
      </c>
      <c r="I165" s="84">
        <f>(D165*'General Data'!$B$4)+(Valencia!E165*'General Data'!$C$4)+(Valencia!F165*'General Data'!$D$4)+(Valencia!G165*'General Data'!$E$4)+(Valencia!H165*'General Data'!$F$4)</f>
        <v>229.4</v>
      </c>
      <c r="J165" s="4">
        <f>VLOOKUP(I165,'Tarrif for Outgoing Transport'!$A$22:$G$32,Valencia!C165-59998,TRUE)</f>
        <v>0.25</v>
      </c>
      <c r="K165" s="82">
        <f t="shared" si="4"/>
        <v>57.35</v>
      </c>
      <c r="L165" s="4">
        <f>VLOOKUP(I165,'Tarrif for Outgoing Transport'!$A$40:$L$49,C165-59993,TRUE)</f>
        <v>0.34</v>
      </c>
      <c r="M165" s="4">
        <f t="shared" si="5"/>
        <v>77.996000000000009</v>
      </c>
      <c r="N165" s="2">
        <f>VLOOKUP(C165,'Transport Time'!$F$3:$H$7,3,FALSE)</f>
        <v>1</v>
      </c>
      <c r="O165" s="2">
        <f>VLOOKUP(C165,'Transport Time'!$K$3:$M$12,3,FALSE)</f>
        <v>2</v>
      </c>
      <c r="P165" s="2">
        <f>VLOOKUP(C165,'Data for CO2 Calculation'!$F$3:$H$7,3,FALSE)</f>
        <v>25</v>
      </c>
      <c r="Q165" s="3">
        <f>I165*P165*'Data for CO2 Calculation'!$B$17</f>
        <v>312.5575</v>
      </c>
      <c r="R165" s="2">
        <f>VLOOKUP(C165,'Data for CO2 Calculation'!$K$3:$M$12,3,FALSE)</f>
        <v>1376</v>
      </c>
      <c r="S165" s="3">
        <f>I165*R165*'Data for CO2 Calculation'!$B$17</f>
        <v>17203.164800000002</v>
      </c>
    </row>
    <row r="166" spans="1:19" x14ac:dyDescent="0.2">
      <c r="A166" s="2" t="s">
        <v>562</v>
      </c>
      <c r="B166" s="13">
        <v>39569</v>
      </c>
      <c r="C166" s="2">
        <v>60005</v>
      </c>
      <c r="D166" s="2">
        <v>9</v>
      </c>
      <c r="E166" s="2">
        <v>8</v>
      </c>
      <c r="F166" s="2">
        <v>12</v>
      </c>
      <c r="G166" s="2">
        <v>11</v>
      </c>
      <c r="H166" s="2">
        <v>6</v>
      </c>
      <c r="I166" s="84">
        <f>(D166*'General Data'!$B$4)+(Valencia!E166*'General Data'!$C$4)+(Valencia!F166*'General Data'!$D$4)+(Valencia!G166*'General Data'!$E$4)+(Valencia!H166*'General Data'!$F$4)</f>
        <v>163.49999999999997</v>
      </c>
      <c r="J166" s="4">
        <f>VLOOKUP(I166,'Tarrif for Outgoing Transport'!$A$22:$G$32,Valencia!C166-59998,TRUE)</f>
        <v>0.24399999999999999</v>
      </c>
      <c r="K166" s="82">
        <f t="shared" si="4"/>
        <v>39.893999999999991</v>
      </c>
      <c r="L166" s="4">
        <f>VLOOKUP(I166,'Tarrif for Outgoing Transport'!$A$40:$L$49,C166-59993,TRUE)</f>
        <v>0.38900000000000001</v>
      </c>
      <c r="M166" s="4">
        <f t="shared" si="5"/>
        <v>63.601499999999994</v>
      </c>
      <c r="N166" s="2">
        <f>VLOOKUP(C166,'Transport Time'!$F$3:$H$7,3,FALSE)</f>
        <v>2</v>
      </c>
      <c r="O166" s="2">
        <f>VLOOKUP(C166,'Transport Time'!$K$3:$M$12,3,FALSE)</f>
        <v>1</v>
      </c>
      <c r="P166" s="2">
        <f>VLOOKUP(C166,'Data for CO2 Calculation'!$F$3:$H$7,3,FALSE)</f>
        <v>779</v>
      </c>
      <c r="Q166" s="3">
        <f>I166*P166*'Data for CO2 Calculation'!$B$17</f>
        <v>6941.4742499999984</v>
      </c>
      <c r="R166" s="2">
        <f>VLOOKUP(C166,'Data for CO2 Calculation'!$K$3:$M$12,3,FALSE)</f>
        <v>584</v>
      </c>
      <c r="S166" s="3">
        <f>I166*R166*'Data for CO2 Calculation'!$B$17</f>
        <v>5203.8779999999988</v>
      </c>
    </row>
    <row r="167" spans="1:19" x14ac:dyDescent="0.2">
      <c r="A167" s="2" t="s">
        <v>694</v>
      </c>
      <c r="B167" s="13">
        <v>39671</v>
      </c>
      <c r="C167" s="2">
        <v>60001</v>
      </c>
      <c r="D167" s="2">
        <v>9</v>
      </c>
      <c r="E167" s="2">
        <v>8</v>
      </c>
      <c r="F167" s="2">
        <v>12</v>
      </c>
      <c r="G167" s="2">
        <v>14</v>
      </c>
      <c r="H167" s="2">
        <v>17</v>
      </c>
      <c r="I167" s="84">
        <f>(D167*'General Data'!$B$4)+(Valencia!E167*'General Data'!$C$4)+(Valencia!F167*'General Data'!$D$4)+(Valencia!G167*'General Data'!$E$4)+(Valencia!H167*'General Data'!$F$4)</f>
        <v>223.7</v>
      </c>
      <c r="J167" s="4">
        <f>VLOOKUP(I167,'Tarrif for Outgoing Transport'!$A$22:$G$32,Valencia!C167-59998,TRUE)</f>
        <v>0.25</v>
      </c>
      <c r="K167" s="82">
        <f t="shared" si="4"/>
        <v>55.924999999999997</v>
      </c>
      <c r="L167" s="4">
        <f>VLOOKUP(I167,'Tarrif for Outgoing Transport'!$A$40:$L$49,C167-59993,TRUE)</f>
        <v>0.34</v>
      </c>
      <c r="M167" s="4">
        <f t="shared" si="5"/>
        <v>76.058000000000007</v>
      </c>
      <c r="N167" s="2">
        <f>VLOOKUP(C167,'Transport Time'!$F$3:$H$7,3,FALSE)</f>
        <v>1</v>
      </c>
      <c r="O167" s="2">
        <f>VLOOKUP(C167,'Transport Time'!$K$3:$M$12,3,FALSE)</f>
        <v>2</v>
      </c>
      <c r="P167" s="2">
        <f>VLOOKUP(C167,'Data for CO2 Calculation'!$F$3:$H$7,3,FALSE)</f>
        <v>25</v>
      </c>
      <c r="Q167" s="3">
        <f>I167*P167*'Data for CO2 Calculation'!$B$17</f>
        <v>304.79124999999999</v>
      </c>
      <c r="R167" s="2">
        <f>VLOOKUP(C167,'Data for CO2 Calculation'!$K$3:$M$12,3,FALSE)</f>
        <v>1376</v>
      </c>
      <c r="S167" s="3">
        <f>I167*R167*'Data for CO2 Calculation'!$B$17</f>
        <v>16775.7104</v>
      </c>
    </row>
    <row r="168" spans="1:19" x14ac:dyDescent="0.2">
      <c r="A168" s="2" t="s">
        <v>695</v>
      </c>
      <c r="B168" s="13">
        <v>39571</v>
      </c>
      <c r="C168" s="2">
        <v>60005</v>
      </c>
      <c r="D168" s="2">
        <v>9</v>
      </c>
      <c r="E168" s="2">
        <v>8</v>
      </c>
      <c r="F168" s="2">
        <v>12</v>
      </c>
      <c r="G168" s="2">
        <v>8</v>
      </c>
      <c r="H168" s="2">
        <v>5</v>
      </c>
      <c r="I168" s="84">
        <f>(D168*'General Data'!$B$4)+(Valencia!E168*'General Data'!$C$4)+(Valencia!F168*'General Data'!$D$4)+(Valencia!G168*'General Data'!$E$4)+(Valencia!H168*'General Data'!$F$4)</f>
        <v>149.29999999999998</v>
      </c>
      <c r="J168" s="4">
        <f>VLOOKUP(I168,'Tarrif for Outgoing Transport'!$A$22:$G$32,Valencia!C168-59998,TRUE)</f>
        <v>0.24399999999999999</v>
      </c>
      <c r="K168" s="82">
        <f t="shared" si="4"/>
        <v>36.429199999999994</v>
      </c>
      <c r="L168" s="4">
        <f>VLOOKUP(I168,'Tarrif for Outgoing Transport'!$A$40:$L$49,C168-59993,TRUE)</f>
        <v>0.38900000000000001</v>
      </c>
      <c r="M168" s="4">
        <f t="shared" si="5"/>
        <v>58.077699999999993</v>
      </c>
      <c r="N168" s="2">
        <f>VLOOKUP(C168,'Transport Time'!$F$3:$H$7,3,FALSE)</f>
        <v>2</v>
      </c>
      <c r="O168" s="2">
        <f>VLOOKUP(C168,'Transport Time'!$K$3:$M$12,3,FALSE)</f>
        <v>1</v>
      </c>
      <c r="P168" s="2">
        <f>VLOOKUP(C168,'Data for CO2 Calculation'!$F$3:$H$7,3,FALSE)</f>
        <v>779</v>
      </c>
      <c r="Q168" s="3">
        <f>I168*P168*'Data for CO2 Calculation'!$B$17</f>
        <v>6338.6061499999987</v>
      </c>
      <c r="R168" s="2">
        <f>VLOOKUP(C168,'Data for CO2 Calculation'!$K$3:$M$12,3,FALSE)</f>
        <v>584</v>
      </c>
      <c r="S168" s="3">
        <f>I168*R168*'Data for CO2 Calculation'!$B$17</f>
        <v>4751.9204</v>
      </c>
    </row>
    <row r="169" spans="1:19" x14ac:dyDescent="0.2">
      <c r="A169" s="2" t="s">
        <v>696</v>
      </c>
      <c r="B169" s="13">
        <v>39674</v>
      </c>
      <c r="C169" s="2">
        <v>60001</v>
      </c>
      <c r="D169" s="2">
        <v>9</v>
      </c>
      <c r="E169" s="2">
        <v>4</v>
      </c>
      <c r="F169" s="2">
        <v>12</v>
      </c>
      <c r="G169" s="2">
        <v>12</v>
      </c>
      <c r="H169" s="2">
        <v>9</v>
      </c>
      <c r="I169" s="84">
        <f>(D169*'General Data'!$B$4)+(Valencia!E169*'General Data'!$C$4)+(Valencia!F169*'General Data'!$D$4)+(Valencia!G169*'General Data'!$E$4)+(Valencia!H169*'General Data'!$F$4)</f>
        <v>163.30000000000001</v>
      </c>
      <c r="J169" s="4">
        <f>VLOOKUP(I169,'Tarrif for Outgoing Transport'!$A$22:$G$32,Valencia!C169-59998,TRUE)</f>
        <v>0.25</v>
      </c>
      <c r="K169" s="82">
        <f t="shared" si="4"/>
        <v>40.825000000000003</v>
      </c>
      <c r="L169" s="4">
        <f>VLOOKUP(I169,'Tarrif for Outgoing Transport'!$A$40:$L$49,C169-59993,TRUE)</f>
        <v>0.34</v>
      </c>
      <c r="M169" s="4">
        <f t="shared" si="5"/>
        <v>55.522000000000006</v>
      </c>
      <c r="N169" s="2">
        <f>VLOOKUP(C169,'Transport Time'!$F$3:$H$7,3,FALSE)</f>
        <v>1</v>
      </c>
      <c r="O169" s="2">
        <f>VLOOKUP(C169,'Transport Time'!$K$3:$M$12,3,FALSE)</f>
        <v>2</v>
      </c>
      <c r="P169" s="2">
        <f>VLOOKUP(C169,'Data for CO2 Calculation'!$F$3:$H$7,3,FALSE)</f>
        <v>25</v>
      </c>
      <c r="Q169" s="3">
        <f>I169*P169*'Data for CO2 Calculation'!$B$17</f>
        <v>222.49625000000003</v>
      </c>
      <c r="R169" s="2">
        <f>VLOOKUP(C169,'Data for CO2 Calculation'!$K$3:$M$12,3,FALSE)</f>
        <v>1376</v>
      </c>
      <c r="S169" s="3">
        <f>I169*R169*'Data for CO2 Calculation'!$B$17</f>
        <v>12246.193600000001</v>
      </c>
    </row>
    <row r="170" spans="1:19" x14ac:dyDescent="0.2">
      <c r="A170" s="2" t="s">
        <v>697</v>
      </c>
      <c r="B170" s="13">
        <v>39573</v>
      </c>
      <c r="C170" s="2">
        <v>60005</v>
      </c>
      <c r="D170" s="2">
        <v>12</v>
      </c>
      <c r="E170" s="2">
        <v>8</v>
      </c>
      <c r="F170" s="2">
        <v>19</v>
      </c>
      <c r="G170" s="2">
        <v>11</v>
      </c>
      <c r="H170" s="2">
        <v>9</v>
      </c>
      <c r="I170" s="84">
        <f>(D170*'General Data'!$B$4)+(Valencia!E170*'General Data'!$C$4)+(Valencia!F170*'General Data'!$D$4)+(Valencia!G170*'General Data'!$E$4)+(Valencia!H170*'General Data'!$F$4)</f>
        <v>210.79999999999998</v>
      </c>
      <c r="J170" s="4">
        <f>VLOOKUP(I170,'Tarrif for Outgoing Transport'!$A$22:$G$32,Valencia!C170-59998,TRUE)</f>
        <v>0.24399999999999999</v>
      </c>
      <c r="K170" s="82">
        <f t="shared" si="4"/>
        <v>51.435199999999995</v>
      </c>
      <c r="L170" s="4">
        <f>VLOOKUP(I170,'Tarrif for Outgoing Transport'!$A$40:$L$49,C170-59993,TRUE)</f>
        <v>0.38900000000000001</v>
      </c>
      <c r="M170" s="4">
        <f t="shared" si="5"/>
        <v>82.001199999999997</v>
      </c>
      <c r="N170" s="2">
        <f>VLOOKUP(C170,'Transport Time'!$F$3:$H$7,3,FALSE)</f>
        <v>2</v>
      </c>
      <c r="O170" s="2">
        <f>VLOOKUP(C170,'Transport Time'!$K$3:$M$12,3,FALSE)</f>
        <v>1</v>
      </c>
      <c r="P170" s="2">
        <f>VLOOKUP(C170,'Data for CO2 Calculation'!$F$3:$H$7,3,FALSE)</f>
        <v>779</v>
      </c>
      <c r="Q170" s="3">
        <f>I170*P170*'Data for CO2 Calculation'!$B$17</f>
        <v>8949.6193999999996</v>
      </c>
      <c r="R170" s="2">
        <f>VLOOKUP(C170,'Data for CO2 Calculation'!$K$3:$M$12,3,FALSE)</f>
        <v>584</v>
      </c>
      <c r="S170" s="3">
        <f>I170*R170*'Data for CO2 Calculation'!$B$17</f>
        <v>6709.3423999999995</v>
      </c>
    </row>
    <row r="171" spans="1:19" x14ac:dyDescent="0.2">
      <c r="A171" s="2" t="s">
        <v>647</v>
      </c>
      <c r="B171" s="13">
        <v>39679</v>
      </c>
      <c r="C171" s="2">
        <v>60001</v>
      </c>
      <c r="D171" s="2">
        <v>0</v>
      </c>
      <c r="E171" s="2">
        <v>8</v>
      </c>
      <c r="F171" s="2">
        <v>12</v>
      </c>
      <c r="G171" s="2">
        <v>18</v>
      </c>
      <c r="H171" s="2">
        <v>9</v>
      </c>
      <c r="I171" s="84">
        <f>(D171*'General Data'!$B$4)+(Valencia!E171*'General Data'!$C$4)+(Valencia!F171*'General Data'!$D$4)+(Valencia!G171*'General Data'!$E$4)+(Valencia!H171*'General Data'!$F$4)</f>
        <v>179</v>
      </c>
      <c r="J171" s="4">
        <f>VLOOKUP(I171,'Tarrif for Outgoing Transport'!$A$22:$G$32,Valencia!C171-59998,TRUE)</f>
        <v>0.25</v>
      </c>
      <c r="K171" s="82">
        <f t="shared" si="4"/>
        <v>44.75</v>
      </c>
      <c r="L171" s="4">
        <f>VLOOKUP(I171,'Tarrif for Outgoing Transport'!$A$40:$L$49,C171-59993,TRUE)</f>
        <v>0.34</v>
      </c>
      <c r="M171" s="4">
        <f t="shared" si="5"/>
        <v>60.860000000000007</v>
      </c>
      <c r="N171" s="2">
        <f>VLOOKUP(C171,'Transport Time'!$F$3:$H$7,3,FALSE)</f>
        <v>1</v>
      </c>
      <c r="O171" s="2">
        <f>VLOOKUP(C171,'Transport Time'!$K$3:$M$12,3,FALSE)</f>
        <v>2</v>
      </c>
      <c r="P171" s="2">
        <f>VLOOKUP(C171,'Data for CO2 Calculation'!$F$3:$H$7,3,FALSE)</f>
        <v>25</v>
      </c>
      <c r="Q171" s="3">
        <f>I171*P171*'Data for CO2 Calculation'!$B$17</f>
        <v>243.88749999999999</v>
      </c>
      <c r="R171" s="2">
        <f>VLOOKUP(C171,'Data for CO2 Calculation'!$K$3:$M$12,3,FALSE)</f>
        <v>1376</v>
      </c>
      <c r="S171" s="3">
        <f>I171*R171*'Data for CO2 Calculation'!$B$17</f>
        <v>13423.567999999999</v>
      </c>
    </row>
    <row r="172" spans="1:19" x14ac:dyDescent="0.2">
      <c r="A172" s="2" t="s">
        <v>558</v>
      </c>
      <c r="B172" s="13">
        <v>39573</v>
      </c>
      <c r="C172" s="2">
        <v>60004</v>
      </c>
      <c r="D172" s="2">
        <v>9</v>
      </c>
      <c r="E172" s="2">
        <v>8</v>
      </c>
      <c r="F172" s="2">
        <v>8</v>
      </c>
      <c r="G172" s="2">
        <v>11</v>
      </c>
      <c r="H172" s="2">
        <v>9</v>
      </c>
      <c r="I172" s="84">
        <f>(D172*'General Data'!$B$4)+(Valencia!E172*'General Data'!$C$4)+(Valencia!F172*'General Data'!$D$4)+(Valencia!G172*'General Data'!$E$4)+(Valencia!H172*'General Data'!$F$4)</f>
        <v>162.1</v>
      </c>
      <c r="J172" s="4">
        <f>VLOOKUP(I172,'Tarrif for Outgoing Transport'!$A$22:$G$32,Valencia!C172-59998,TRUE)</f>
        <v>0.252</v>
      </c>
      <c r="K172" s="82">
        <f t="shared" si="4"/>
        <v>40.849199999999996</v>
      </c>
      <c r="L172" s="4">
        <f>VLOOKUP(I172,'Tarrif for Outgoing Transport'!$A$40:$L$49,C172-59993,TRUE)</f>
        <v>0.3</v>
      </c>
      <c r="M172" s="4">
        <f t="shared" si="5"/>
        <v>48.629999999999995</v>
      </c>
      <c r="N172" s="2">
        <f>VLOOKUP(C172,'Transport Time'!$F$3:$H$7,3,FALSE)</f>
        <v>2</v>
      </c>
      <c r="O172" s="2">
        <f>VLOOKUP(C172,'Transport Time'!$K$3:$M$12,3,FALSE)</f>
        <v>2</v>
      </c>
      <c r="P172" s="2">
        <f>VLOOKUP(C172,'Data for CO2 Calculation'!$F$3:$H$7,3,FALSE)</f>
        <v>882</v>
      </c>
      <c r="Q172" s="3">
        <f>I172*P172*'Data for CO2 Calculation'!$B$17</f>
        <v>7791.9848999999995</v>
      </c>
      <c r="R172" s="2">
        <f>VLOOKUP(C172,'Data for CO2 Calculation'!$K$3:$M$12,3,FALSE)</f>
        <v>1735</v>
      </c>
      <c r="S172" s="3">
        <f>I172*R172*'Data for CO2 Calculation'!$B$17</f>
        <v>15327.77075</v>
      </c>
    </row>
    <row r="173" spans="1:19" x14ac:dyDescent="0.2">
      <c r="A173" s="2" t="s">
        <v>652</v>
      </c>
      <c r="B173" s="13">
        <v>39682</v>
      </c>
      <c r="C173" s="2">
        <v>60001</v>
      </c>
      <c r="D173" s="2">
        <v>9</v>
      </c>
      <c r="E173" s="2">
        <v>12</v>
      </c>
      <c r="F173" s="2">
        <v>12</v>
      </c>
      <c r="G173" s="2">
        <v>11</v>
      </c>
      <c r="H173" s="2">
        <v>15</v>
      </c>
      <c r="I173" s="84">
        <f>(D173*'General Data'!$B$4)+(Valencia!E173*'General Data'!$C$4)+(Valencia!F173*'General Data'!$D$4)+(Valencia!G173*'General Data'!$E$4)+(Valencia!H173*'General Data'!$F$4)</f>
        <v>222.1</v>
      </c>
      <c r="J173" s="4">
        <f>VLOOKUP(I173,'Tarrif for Outgoing Transport'!$A$22:$G$32,Valencia!C173-59998,TRUE)</f>
        <v>0.25</v>
      </c>
      <c r="K173" s="82">
        <f t="shared" si="4"/>
        <v>55.524999999999999</v>
      </c>
      <c r="L173" s="4">
        <f>VLOOKUP(I173,'Tarrif for Outgoing Transport'!$A$40:$L$49,C173-59993,TRUE)</f>
        <v>0.34</v>
      </c>
      <c r="M173" s="4">
        <f t="shared" si="5"/>
        <v>75.51400000000001</v>
      </c>
      <c r="N173" s="2">
        <f>VLOOKUP(C173,'Transport Time'!$F$3:$H$7,3,FALSE)</f>
        <v>1</v>
      </c>
      <c r="O173" s="2">
        <f>VLOOKUP(C173,'Transport Time'!$K$3:$M$12,3,FALSE)</f>
        <v>2</v>
      </c>
      <c r="P173" s="2">
        <f>VLOOKUP(C173,'Data for CO2 Calculation'!$F$3:$H$7,3,FALSE)</f>
        <v>25</v>
      </c>
      <c r="Q173" s="3">
        <f>I173*P173*'Data for CO2 Calculation'!$B$17</f>
        <v>302.61124999999998</v>
      </c>
      <c r="R173" s="2">
        <f>VLOOKUP(C173,'Data for CO2 Calculation'!$K$3:$M$12,3,FALSE)</f>
        <v>1376</v>
      </c>
      <c r="S173" s="3">
        <f>I173*R173*'Data for CO2 Calculation'!$B$17</f>
        <v>16655.7232</v>
      </c>
    </row>
    <row r="174" spans="1:19" x14ac:dyDescent="0.2">
      <c r="A174" s="2" t="s">
        <v>649</v>
      </c>
      <c r="B174" s="13">
        <v>39684</v>
      </c>
      <c r="C174" s="2">
        <v>60001</v>
      </c>
      <c r="D174" s="2">
        <v>9</v>
      </c>
      <c r="E174" s="2">
        <v>1</v>
      </c>
      <c r="F174" s="2">
        <v>12</v>
      </c>
      <c r="G174" s="2">
        <v>11</v>
      </c>
      <c r="H174" s="2">
        <v>9</v>
      </c>
      <c r="I174" s="84">
        <f>(D174*'General Data'!$B$4)+(Valencia!E174*'General Data'!$C$4)+(Valencia!F174*'General Data'!$D$4)+(Valencia!G174*'General Data'!$E$4)+(Valencia!H174*'General Data'!$F$4)</f>
        <v>147.19999999999999</v>
      </c>
      <c r="J174" s="4">
        <f>VLOOKUP(I174,'Tarrif for Outgoing Transport'!$A$22:$G$32,Valencia!C174-59998,TRUE)</f>
        <v>0.25</v>
      </c>
      <c r="K174" s="82">
        <f t="shared" si="4"/>
        <v>36.799999999999997</v>
      </c>
      <c r="L174" s="4">
        <f>VLOOKUP(I174,'Tarrif for Outgoing Transport'!$A$40:$L$49,C174-59993,TRUE)</f>
        <v>0.34</v>
      </c>
      <c r="M174" s="4">
        <f t="shared" si="5"/>
        <v>50.048000000000002</v>
      </c>
      <c r="N174" s="2">
        <f>VLOOKUP(C174,'Transport Time'!$F$3:$H$7,3,FALSE)</f>
        <v>1</v>
      </c>
      <c r="O174" s="2">
        <f>VLOOKUP(C174,'Transport Time'!$K$3:$M$12,3,FALSE)</f>
        <v>2</v>
      </c>
      <c r="P174" s="2">
        <f>VLOOKUP(C174,'Data for CO2 Calculation'!$F$3:$H$7,3,FALSE)</f>
        <v>25</v>
      </c>
      <c r="Q174" s="3">
        <f>I174*P174*'Data for CO2 Calculation'!$B$17</f>
        <v>200.55999999999997</v>
      </c>
      <c r="R174" s="2">
        <f>VLOOKUP(C174,'Data for CO2 Calculation'!$K$3:$M$12,3,FALSE)</f>
        <v>1376</v>
      </c>
      <c r="S174" s="3">
        <f>I174*R174*'Data for CO2 Calculation'!$B$17</f>
        <v>11038.822399999999</v>
      </c>
    </row>
    <row r="175" spans="1:19" x14ac:dyDescent="0.2">
      <c r="A175" s="2" t="s">
        <v>698</v>
      </c>
      <c r="B175" s="13">
        <v>39553</v>
      </c>
      <c r="C175" s="2">
        <v>60002</v>
      </c>
      <c r="D175" s="2">
        <v>2</v>
      </c>
      <c r="E175" s="2">
        <v>8</v>
      </c>
      <c r="F175" s="2">
        <v>12</v>
      </c>
      <c r="G175" s="2">
        <v>11</v>
      </c>
      <c r="H175" s="2">
        <v>7</v>
      </c>
      <c r="I175" s="84">
        <f>(D175*'General Data'!$B$4)+(Valencia!E175*'General Data'!$C$4)+(Valencia!F175*'General Data'!$D$4)+(Valencia!G175*'General Data'!$E$4)+(Valencia!H175*'General Data'!$F$4)</f>
        <v>152</v>
      </c>
      <c r="J175" s="4">
        <f>VLOOKUP(I175,'Tarrif for Outgoing Transport'!$A$22:$G$32,Valencia!C175-59998,TRUE)</f>
        <v>0.254</v>
      </c>
      <c r="K175" s="82">
        <f t="shared" si="4"/>
        <v>38.608000000000004</v>
      </c>
      <c r="L175" s="4">
        <f>VLOOKUP(I175,'Tarrif for Outgoing Transport'!$A$40:$L$49,C175-59993,TRUE)</f>
        <v>0.307</v>
      </c>
      <c r="M175" s="4">
        <f t="shared" si="5"/>
        <v>46.664000000000001</v>
      </c>
      <c r="N175" s="2">
        <f>VLOOKUP(C175,'Transport Time'!$F$3:$H$7,3,FALSE)</f>
        <v>1</v>
      </c>
      <c r="O175" s="2">
        <f>VLOOKUP(C175,'Transport Time'!$K$3:$M$12,3,FALSE)</f>
        <v>2</v>
      </c>
      <c r="P175" s="2">
        <f>VLOOKUP(C175,'Data for CO2 Calculation'!$F$3:$H$7,3,FALSE)</f>
        <v>355</v>
      </c>
      <c r="Q175" s="3">
        <f>I175*P175*'Data for CO2 Calculation'!$B$17</f>
        <v>2940.82</v>
      </c>
      <c r="R175" s="2">
        <f>VLOOKUP(C175,'Data for CO2 Calculation'!$K$3:$M$12,3,FALSE)</f>
        <v>1275</v>
      </c>
      <c r="S175" s="3">
        <f>I175*R175*'Data for CO2 Calculation'!$B$17</f>
        <v>10562.1</v>
      </c>
    </row>
    <row r="176" spans="1:19" x14ac:dyDescent="0.2">
      <c r="A176" s="2" t="s">
        <v>699</v>
      </c>
      <c r="B176" s="13">
        <v>39575</v>
      </c>
      <c r="C176" s="2">
        <v>60005</v>
      </c>
      <c r="D176" s="2">
        <v>15</v>
      </c>
      <c r="E176" s="2">
        <v>8</v>
      </c>
      <c r="F176" s="2">
        <v>14</v>
      </c>
      <c r="G176" s="2">
        <v>11</v>
      </c>
      <c r="H176" s="2">
        <v>9</v>
      </c>
      <c r="I176" s="84">
        <f>(D176*'General Data'!$B$4)+(Valencia!E176*'General Data'!$C$4)+(Valencia!F176*'General Data'!$D$4)+(Valencia!G176*'General Data'!$E$4)+(Valencia!H176*'General Data'!$F$4)</f>
        <v>198.70000000000002</v>
      </c>
      <c r="J176" s="4">
        <f>VLOOKUP(I176,'Tarrif for Outgoing Transport'!$A$22:$G$32,Valencia!C176-59998,TRUE)</f>
        <v>0.24399999999999999</v>
      </c>
      <c r="K176" s="82">
        <f t="shared" si="4"/>
        <v>48.482800000000005</v>
      </c>
      <c r="L176" s="4">
        <f>VLOOKUP(I176,'Tarrif for Outgoing Transport'!$A$40:$L$49,C176-59993,TRUE)</f>
        <v>0.38900000000000001</v>
      </c>
      <c r="M176" s="4">
        <f t="shared" si="5"/>
        <v>77.294300000000007</v>
      </c>
      <c r="N176" s="2">
        <f>VLOOKUP(C176,'Transport Time'!$F$3:$H$7,3,FALSE)</f>
        <v>2</v>
      </c>
      <c r="O176" s="2">
        <f>VLOOKUP(C176,'Transport Time'!$K$3:$M$12,3,FALSE)</f>
        <v>1</v>
      </c>
      <c r="P176" s="2">
        <f>VLOOKUP(C176,'Data for CO2 Calculation'!$F$3:$H$7,3,FALSE)</f>
        <v>779</v>
      </c>
      <c r="Q176" s="3">
        <f>I176*P176*'Data for CO2 Calculation'!$B$17</f>
        <v>8435.9078500000014</v>
      </c>
      <c r="R176" s="2">
        <f>VLOOKUP(C176,'Data for CO2 Calculation'!$K$3:$M$12,3,FALSE)</f>
        <v>584</v>
      </c>
      <c r="S176" s="3">
        <f>I176*R176*'Data for CO2 Calculation'!$B$17</f>
        <v>6324.2236000000003</v>
      </c>
    </row>
    <row r="177" spans="1:19" x14ac:dyDescent="0.2">
      <c r="A177" s="2" t="s">
        <v>700</v>
      </c>
      <c r="B177" s="13">
        <v>39566</v>
      </c>
      <c r="C177" s="2">
        <v>60002</v>
      </c>
      <c r="D177" s="2">
        <v>9</v>
      </c>
      <c r="E177" s="2">
        <v>8</v>
      </c>
      <c r="F177" s="2">
        <v>12</v>
      </c>
      <c r="G177" s="2">
        <v>15</v>
      </c>
      <c r="H177" s="2">
        <v>14</v>
      </c>
      <c r="I177" s="84">
        <f>(D177*'General Data'!$B$4)+(Valencia!E177*'General Data'!$C$4)+(Valencia!F177*'General Data'!$D$4)+(Valencia!G177*'General Data'!$E$4)+(Valencia!H177*'General Data'!$F$4)</f>
        <v>213.09999999999997</v>
      </c>
      <c r="J177" s="4">
        <f>VLOOKUP(I177,'Tarrif for Outgoing Transport'!$A$22:$G$32,Valencia!C177-59998,TRUE)</f>
        <v>0.254</v>
      </c>
      <c r="K177" s="82">
        <f t="shared" si="4"/>
        <v>54.127399999999994</v>
      </c>
      <c r="L177" s="4">
        <f>VLOOKUP(I177,'Tarrif for Outgoing Transport'!$A$40:$L$49,C177-59993,TRUE)</f>
        <v>0.307</v>
      </c>
      <c r="M177" s="4">
        <f t="shared" si="5"/>
        <v>65.421699999999987</v>
      </c>
      <c r="N177" s="2">
        <f>VLOOKUP(C177,'Transport Time'!$F$3:$H$7,3,FALSE)</f>
        <v>1</v>
      </c>
      <c r="O177" s="2">
        <f>VLOOKUP(C177,'Transport Time'!$K$3:$M$12,3,FALSE)</f>
        <v>2</v>
      </c>
      <c r="P177" s="2">
        <f>VLOOKUP(C177,'Data for CO2 Calculation'!$F$3:$H$7,3,FALSE)</f>
        <v>355</v>
      </c>
      <c r="Q177" s="3">
        <f>I177*P177*'Data for CO2 Calculation'!$B$17</f>
        <v>4122.9522499999994</v>
      </c>
      <c r="R177" s="2">
        <f>VLOOKUP(C177,'Data for CO2 Calculation'!$K$3:$M$12,3,FALSE)</f>
        <v>1275</v>
      </c>
      <c r="S177" s="3">
        <f>I177*R177*'Data for CO2 Calculation'!$B$17</f>
        <v>14807.786249999997</v>
      </c>
    </row>
    <row r="178" spans="1:19" x14ac:dyDescent="0.2">
      <c r="A178" s="2" t="s">
        <v>701</v>
      </c>
      <c r="B178" s="13">
        <v>39575</v>
      </c>
      <c r="C178" s="2">
        <v>60004</v>
      </c>
      <c r="D178" s="2">
        <v>8</v>
      </c>
      <c r="E178" s="2">
        <v>8</v>
      </c>
      <c r="F178" s="2">
        <v>12</v>
      </c>
      <c r="G178" s="2">
        <v>6</v>
      </c>
      <c r="H178" s="2">
        <v>9</v>
      </c>
      <c r="I178" s="84">
        <f>(D178*'General Data'!$B$4)+(Valencia!E178*'General Data'!$C$4)+(Valencia!F178*'General Data'!$D$4)+(Valencia!G178*'General Data'!$E$4)+(Valencia!H178*'General Data'!$F$4)</f>
        <v>159</v>
      </c>
      <c r="J178" s="4">
        <f>VLOOKUP(I178,'Tarrif for Outgoing Transport'!$A$22:$G$32,Valencia!C178-59998,TRUE)</f>
        <v>0.252</v>
      </c>
      <c r="K178" s="82">
        <f t="shared" si="4"/>
        <v>40.067999999999998</v>
      </c>
      <c r="L178" s="4">
        <f>VLOOKUP(I178,'Tarrif for Outgoing Transport'!$A$40:$L$49,C178-59993,TRUE)</f>
        <v>0.3</v>
      </c>
      <c r="M178" s="4">
        <f t="shared" si="5"/>
        <v>47.699999999999996</v>
      </c>
      <c r="N178" s="2">
        <f>VLOOKUP(C178,'Transport Time'!$F$3:$H$7,3,FALSE)</f>
        <v>2</v>
      </c>
      <c r="O178" s="2">
        <f>VLOOKUP(C178,'Transport Time'!$K$3:$M$12,3,FALSE)</f>
        <v>2</v>
      </c>
      <c r="P178" s="2">
        <f>VLOOKUP(C178,'Data for CO2 Calculation'!$F$3:$H$7,3,FALSE)</f>
        <v>882</v>
      </c>
      <c r="Q178" s="3">
        <f>I178*P178*'Data for CO2 Calculation'!$B$17</f>
        <v>7642.9709999999995</v>
      </c>
      <c r="R178" s="2">
        <f>VLOOKUP(C178,'Data for CO2 Calculation'!$K$3:$M$12,3,FALSE)</f>
        <v>1735</v>
      </c>
      <c r="S178" s="3">
        <f>I178*R178*'Data for CO2 Calculation'!$B$17</f>
        <v>15034.6425</v>
      </c>
    </row>
    <row r="179" spans="1:19" x14ac:dyDescent="0.2">
      <c r="A179" s="2" t="s">
        <v>695</v>
      </c>
      <c r="B179" s="13">
        <v>39576</v>
      </c>
      <c r="C179" s="2">
        <v>60004</v>
      </c>
      <c r="D179" s="2">
        <v>9</v>
      </c>
      <c r="E179" s="2">
        <v>8</v>
      </c>
      <c r="F179" s="2">
        <v>12</v>
      </c>
      <c r="G179" s="2">
        <v>11</v>
      </c>
      <c r="H179" s="2">
        <v>9</v>
      </c>
      <c r="I179" s="84">
        <f>(D179*'General Data'!$B$4)+(Valencia!E179*'General Data'!$C$4)+(Valencia!F179*'General Data'!$D$4)+(Valencia!G179*'General Data'!$E$4)+(Valencia!H179*'General Data'!$F$4)</f>
        <v>177.29999999999998</v>
      </c>
      <c r="J179" s="4">
        <f>VLOOKUP(I179,'Tarrif for Outgoing Transport'!$A$22:$G$32,Valencia!C179-59998,TRUE)</f>
        <v>0.252</v>
      </c>
      <c r="K179" s="82">
        <f t="shared" si="4"/>
        <v>44.679599999999994</v>
      </c>
      <c r="L179" s="4">
        <f>VLOOKUP(I179,'Tarrif for Outgoing Transport'!$A$40:$L$49,C179-59993,TRUE)</f>
        <v>0.3</v>
      </c>
      <c r="M179" s="4">
        <f t="shared" si="5"/>
        <v>53.189999999999991</v>
      </c>
      <c r="N179" s="2">
        <f>VLOOKUP(C179,'Transport Time'!$F$3:$H$7,3,FALSE)</f>
        <v>2</v>
      </c>
      <c r="O179" s="2">
        <f>VLOOKUP(C179,'Transport Time'!$K$3:$M$12,3,FALSE)</f>
        <v>2</v>
      </c>
      <c r="P179" s="2">
        <f>VLOOKUP(C179,'Data for CO2 Calculation'!$F$3:$H$7,3,FALSE)</f>
        <v>882</v>
      </c>
      <c r="Q179" s="3">
        <f>I179*P179*'Data for CO2 Calculation'!$B$17</f>
        <v>8522.6336999999985</v>
      </c>
      <c r="R179" s="2">
        <f>VLOOKUP(C179,'Data for CO2 Calculation'!$K$3:$M$12,3,FALSE)</f>
        <v>1735</v>
      </c>
      <c r="S179" s="3">
        <f>I179*R179*'Data for CO2 Calculation'!$B$17</f>
        <v>16765.044749999997</v>
      </c>
    </row>
    <row r="180" spans="1:19" x14ac:dyDescent="0.2">
      <c r="A180" s="2" t="s">
        <v>650</v>
      </c>
      <c r="B180" s="13">
        <v>39576</v>
      </c>
      <c r="C180" s="2">
        <v>60005</v>
      </c>
      <c r="D180" s="2">
        <v>10</v>
      </c>
      <c r="E180" s="2">
        <v>8</v>
      </c>
      <c r="F180" s="2">
        <v>13</v>
      </c>
      <c r="G180" s="2">
        <v>11</v>
      </c>
      <c r="H180" s="2">
        <v>9</v>
      </c>
      <c r="I180" s="84">
        <f>(D180*'General Data'!$B$4)+(Valencia!E180*'General Data'!$C$4)+(Valencia!F180*'General Data'!$D$4)+(Valencia!G180*'General Data'!$E$4)+(Valencia!H180*'General Data'!$F$4)</f>
        <v>183.4</v>
      </c>
      <c r="J180" s="4">
        <f>VLOOKUP(I180,'Tarrif for Outgoing Transport'!$A$22:$G$32,Valencia!C180-59998,TRUE)</f>
        <v>0.24399999999999999</v>
      </c>
      <c r="K180" s="82">
        <f t="shared" si="4"/>
        <v>44.749600000000001</v>
      </c>
      <c r="L180" s="4">
        <f>VLOOKUP(I180,'Tarrif for Outgoing Transport'!$A$40:$L$49,C180-59993,TRUE)</f>
        <v>0.38900000000000001</v>
      </c>
      <c r="M180" s="4">
        <f t="shared" si="5"/>
        <v>71.342600000000004</v>
      </c>
      <c r="N180" s="2">
        <f>VLOOKUP(C180,'Transport Time'!$F$3:$H$7,3,FALSE)</f>
        <v>2</v>
      </c>
      <c r="O180" s="2">
        <f>VLOOKUP(C180,'Transport Time'!$K$3:$M$12,3,FALSE)</f>
        <v>1</v>
      </c>
      <c r="P180" s="2">
        <f>VLOOKUP(C180,'Data for CO2 Calculation'!$F$3:$H$7,3,FALSE)</f>
        <v>779</v>
      </c>
      <c r="Q180" s="3">
        <f>I180*P180*'Data for CO2 Calculation'!$B$17</f>
        <v>7786.3387000000002</v>
      </c>
      <c r="R180" s="2">
        <f>VLOOKUP(C180,'Data for CO2 Calculation'!$K$3:$M$12,3,FALSE)</f>
        <v>584</v>
      </c>
      <c r="S180" s="3">
        <f>I180*R180*'Data for CO2 Calculation'!$B$17</f>
        <v>5837.2552000000005</v>
      </c>
    </row>
    <row r="181" spans="1:19" x14ac:dyDescent="0.2">
      <c r="A181" s="2" t="s">
        <v>606</v>
      </c>
      <c r="B181" s="13">
        <v>39686</v>
      </c>
      <c r="C181" s="2">
        <v>60001</v>
      </c>
      <c r="D181" s="2">
        <v>9</v>
      </c>
      <c r="E181" s="2">
        <v>0</v>
      </c>
      <c r="F181" s="2">
        <v>12</v>
      </c>
      <c r="G181" s="2">
        <v>11</v>
      </c>
      <c r="H181" s="2">
        <v>9</v>
      </c>
      <c r="I181" s="84">
        <f>(D181*'General Data'!$B$4)+(Valencia!E181*'General Data'!$C$4)+(Valencia!F181*'General Data'!$D$4)+(Valencia!G181*'General Data'!$E$4)+(Valencia!H181*'General Data'!$F$4)</f>
        <v>142.9</v>
      </c>
      <c r="J181" s="4">
        <f>VLOOKUP(I181,'Tarrif for Outgoing Transport'!$A$22:$G$32,Valencia!C181-59998,TRUE)</f>
        <v>0.25</v>
      </c>
      <c r="K181" s="82">
        <f t="shared" si="4"/>
        <v>35.725000000000001</v>
      </c>
      <c r="L181" s="4">
        <f>VLOOKUP(I181,'Tarrif for Outgoing Transport'!$A$40:$L$49,C181-59993,TRUE)</f>
        <v>0.34</v>
      </c>
      <c r="M181" s="4">
        <f t="shared" si="5"/>
        <v>48.586000000000006</v>
      </c>
      <c r="N181" s="2">
        <f>VLOOKUP(C181,'Transport Time'!$F$3:$H$7,3,FALSE)</f>
        <v>1</v>
      </c>
      <c r="O181" s="2">
        <f>VLOOKUP(C181,'Transport Time'!$K$3:$M$12,3,FALSE)</f>
        <v>2</v>
      </c>
      <c r="P181" s="2">
        <f>VLOOKUP(C181,'Data for CO2 Calculation'!$F$3:$H$7,3,FALSE)</f>
        <v>25</v>
      </c>
      <c r="Q181" s="3">
        <f>I181*P181*'Data for CO2 Calculation'!$B$17</f>
        <v>194.70124999999999</v>
      </c>
      <c r="R181" s="2">
        <f>VLOOKUP(C181,'Data for CO2 Calculation'!$K$3:$M$12,3,FALSE)</f>
        <v>1376</v>
      </c>
      <c r="S181" s="3">
        <f>I181*R181*'Data for CO2 Calculation'!$B$17</f>
        <v>10716.3568</v>
      </c>
    </row>
    <row r="182" spans="1:19" x14ac:dyDescent="0.2">
      <c r="A182" s="2" t="s">
        <v>571</v>
      </c>
      <c r="B182" s="13">
        <v>39690</v>
      </c>
      <c r="C182" s="2">
        <v>60001</v>
      </c>
      <c r="D182" s="2">
        <v>9</v>
      </c>
      <c r="E182" s="2">
        <v>9</v>
      </c>
      <c r="F182" s="2">
        <v>12</v>
      </c>
      <c r="G182" s="2">
        <v>11</v>
      </c>
      <c r="H182" s="2">
        <v>1</v>
      </c>
      <c r="I182" s="84">
        <f>(D182*'General Data'!$B$4)+(Valencia!E182*'General Data'!$C$4)+(Valencia!F182*'General Data'!$D$4)+(Valencia!G182*'General Data'!$E$4)+(Valencia!H182*'General Data'!$F$4)</f>
        <v>144.79999999999998</v>
      </c>
      <c r="J182" s="4">
        <f>VLOOKUP(I182,'Tarrif for Outgoing Transport'!$A$22:$G$32,Valencia!C182-59998,TRUE)</f>
        <v>0.25</v>
      </c>
      <c r="K182" s="82">
        <f t="shared" si="4"/>
        <v>36.199999999999996</v>
      </c>
      <c r="L182" s="4">
        <f>VLOOKUP(I182,'Tarrif for Outgoing Transport'!$A$40:$L$49,C182-59993,TRUE)</f>
        <v>0.34</v>
      </c>
      <c r="M182" s="4">
        <f t="shared" si="5"/>
        <v>49.231999999999999</v>
      </c>
      <c r="N182" s="2">
        <f>VLOOKUP(C182,'Transport Time'!$F$3:$H$7,3,FALSE)</f>
        <v>1</v>
      </c>
      <c r="O182" s="2">
        <f>VLOOKUP(C182,'Transport Time'!$K$3:$M$12,3,FALSE)</f>
        <v>2</v>
      </c>
      <c r="P182" s="2">
        <f>VLOOKUP(C182,'Data for CO2 Calculation'!$F$3:$H$7,3,FALSE)</f>
        <v>25</v>
      </c>
      <c r="Q182" s="3">
        <f>I182*P182*'Data for CO2 Calculation'!$B$17</f>
        <v>197.28999999999996</v>
      </c>
      <c r="R182" s="2">
        <f>VLOOKUP(C182,'Data for CO2 Calculation'!$K$3:$M$12,3,FALSE)</f>
        <v>1376</v>
      </c>
      <c r="S182" s="3">
        <f>I182*R182*'Data for CO2 Calculation'!$B$17</f>
        <v>10858.8416</v>
      </c>
    </row>
    <row r="183" spans="1:19" x14ac:dyDescent="0.2">
      <c r="A183" s="2" t="s">
        <v>702</v>
      </c>
      <c r="B183" s="13">
        <v>39577</v>
      </c>
      <c r="C183" s="2">
        <v>60004</v>
      </c>
      <c r="D183" s="2">
        <v>9</v>
      </c>
      <c r="E183" s="2">
        <v>8</v>
      </c>
      <c r="F183" s="2">
        <v>12</v>
      </c>
      <c r="G183" s="2">
        <v>9</v>
      </c>
      <c r="H183" s="2">
        <v>9</v>
      </c>
      <c r="I183" s="84">
        <f>(D183*'General Data'!$B$4)+(Valencia!E183*'General Data'!$C$4)+(Valencia!F183*'General Data'!$D$4)+(Valencia!G183*'General Data'!$E$4)+(Valencia!H183*'General Data'!$F$4)</f>
        <v>170.9</v>
      </c>
      <c r="J183" s="4">
        <f>VLOOKUP(I183,'Tarrif for Outgoing Transport'!$A$22:$G$32,Valencia!C183-59998,TRUE)</f>
        <v>0.252</v>
      </c>
      <c r="K183" s="82">
        <f t="shared" si="4"/>
        <v>43.066800000000001</v>
      </c>
      <c r="L183" s="4">
        <f>VLOOKUP(I183,'Tarrif for Outgoing Transport'!$A$40:$L$49,C183-59993,TRUE)</f>
        <v>0.3</v>
      </c>
      <c r="M183" s="4">
        <f t="shared" si="5"/>
        <v>51.27</v>
      </c>
      <c r="N183" s="2">
        <f>VLOOKUP(C183,'Transport Time'!$F$3:$H$7,3,FALSE)</f>
        <v>2</v>
      </c>
      <c r="O183" s="2">
        <f>VLOOKUP(C183,'Transport Time'!$K$3:$M$12,3,FALSE)</f>
        <v>2</v>
      </c>
      <c r="P183" s="2">
        <f>VLOOKUP(C183,'Data for CO2 Calculation'!$F$3:$H$7,3,FALSE)</f>
        <v>882</v>
      </c>
      <c r="Q183" s="3">
        <f>I183*P183*'Data for CO2 Calculation'!$B$17</f>
        <v>8214.9921000000013</v>
      </c>
      <c r="R183" s="2">
        <f>VLOOKUP(C183,'Data for CO2 Calculation'!$K$3:$M$12,3,FALSE)</f>
        <v>1735</v>
      </c>
      <c r="S183" s="3">
        <f>I183*R183*'Data for CO2 Calculation'!$B$17</f>
        <v>16159.876749999999</v>
      </c>
    </row>
    <row r="184" spans="1:19" x14ac:dyDescent="0.2">
      <c r="A184" s="2" t="s">
        <v>703</v>
      </c>
      <c r="B184" s="13">
        <v>39577</v>
      </c>
      <c r="C184" s="2">
        <v>60005</v>
      </c>
      <c r="D184" s="2">
        <v>9</v>
      </c>
      <c r="E184" s="2">
        <v>8</v>
      </c>
      <c r="F184" s="2">
        <v>12</v>
      </c>
      <c r="G184" s="2">
        <v>12</v>
      </c>
      <c r="H184" s="2">
        <v>9</v>
      </c>
      <c r="I184" s="84">
        <f>(D184*'General Data'!$B$4)+(Valencia!E184*'General Data'!$C$4)+(Valencia!F184*'General Data'!$D$4)+(Valencia!G184*'General Data'!$E$4)+(Valencia!H184*'General Data'!$F$4)</f>
        <v>180.5</v>
      </c>
      <c r="J184" s="4">
        <f>VLOOKUP(I184,'Tarrif for Outgoing Transport'!$A$22:$G$32,Valencia!C184-59998,TRUE)</f>
        <v>0.24399999999999999</v>
      </c>
      <c r="K184" s="82">
        <f t="shared" si="4"/>
        <v>44.042000000000002</v>
      </c>
      <c r="L184" s="4">
        <f>VLOOKUP(I184,'Tarrif for Outgoing Transport'!$A$40:$L$49,C184-59993,TRUE)</f>
        <v>0.38900000000000001</v>
      </c>
      <c r="M184" s="4">
        <f t="shared" si="5"/>
        <v>70.214500000000001</v>
      </c>
      <c r="N184" s="2">
        <f>VLOOKUP(C184,'Transport Time'!$F$3:$H$7,3,FALSE)</f>
        <v>2</v>
      </c>
      <c r="O184" s="2">
        <f>VLOOKUP(C184,'Transport Time'!$K$3:$M$12,3,FALSE)</f>
        <v>1</v>
      </c>
      <c r="P184" s="2">
        <f>VLOOKUP(C184,'Data for CO2 Calculation'!$F$3:$H$7,3,FALSE)</f>
        <v>779</v>
      </c>
      <c r="Q184" s="3">
        <f>I184*P184*'Data for CO2 Calculation'!$B$17</f>
        <v>7663.2177499999998</v>
      </c>
      <c r="R184" s="2">
        <f>VLOOKUP(C184,'Data for CO2 Calculation'!$K$3:$M$12,3,FALSE)</f>
        <v>584</v>
      </c>
      <c r="S184" s="3">
        <f>I184*R184*'Data for CO2 Calculation'!$B$17</f>
        <v>5744.9539999999997</v>
      </c>
    </row>
    <row r="185" spans="1:19" x14ac:dyDescent="0.2">
      <c r="A185" s="2" t="s">
        <v>704</v>
      </c>
      <c r="B185" s="13">
        <v>39578</v>
      </c>
      <c r="C185" s="2">
        <v>60005</v>
      </c>
      <c r="D185" s="2">
        <v>9</v>
      </c>
      <c r="E185" s="2">
        <v>8</v>
      </c>
      <c r="F185" s="2">
        <v>12</v>
      </c>
      <c r="G185" s="2">
        <v>15</v>
      </c>
      <c r="H185" s="2">
        <v>12</v>
      </c>
      <c r="I185" s="84">
        <f>(D185*'General Data'!$B$4)+(Valencia!E185*'General Data'!$C$4)+(Valencia!F185*'General Data'!$D$4)+(Valencia!G185*'General Data'!$E$4)+(Valencia!H185*'General Data'!$F$4)</f>
        <v>203.89999999999998</v>
      </c>
      <c r="J185" s="4">
        <f>VLOOKUP(I185,'Tarrif for Outgoing Transport'!$A$22:$G$32,Valencia!C185-59998,TRUE)</f>
        <v>0.24399999999999999</v>
      </c>
      <c r="K185" s="82">
        <f t="shared" si="4"/>
        <v>49.751599999999996</v>
      </c>
      <c r="L185" s="4">
        <f>VLOOKUP(I185,'Tarrif for Outgoing Transport'!$A$40:$L$49,C185-59993,TRUE)</f>
        <v>0.38900000000000001</v>
      </c>
      <c r="M185" s="4">
        <f t="shared" si="5"/>
        <v>79.317099999999996</v>
      </c>
      <c r="N185" s="2">
        <f>VLOOKUP(C185,'Transport Time'!$F$3:$H$7,3,FALSE)</f>
        <v>2</v>
      </c>
      <c r="O185" s="2">
        <f>VLOOKUP(C185,'Transport Time'!$K$3:$M$12,3,FALSE)</f>
        <v>1</v>
      </c>
      <c r="P185" s="2">
        <f>VLOOKUP(C185,'Data for CO2 Calculation'!$F$3:$H$7,3,FALSE)</f>
        <v>779</v>
      </c>
      <c r="Q185" s="3">
        <f>I185*P185*'Data for CO2 Calculation'!$B$17</f>
        <v>8656.676449999999</v>
      </c>
      <c r="R185" s="2">
        <f>VLOOKUP(C185,'Data for CO2 Calculation'!$K$3:$M$12,3,FALSE)</f>
        <v>584</v>
      </c>
      <c r="S185" s="3">
        <f>I185*R185*'Data for CO2 Calculation'!$B$17</f>
        <v>6489.7291999999998</v>
      </c>
    </row>
    <row r="186" spans="1:19" x14ac:dyDescent="0.2">
      <c r="A186" s="2" t="s">
        <v>705</v>
      </c>
      <c r="B186" s="13">
        <v>39695</v>
      </c>
      <c r="C186" s="2">
        <v>60001</v>
      </c>
      <c r="D186" s="2">
        <v>9</v>
      </c>
      <c r="E186" s="2">
        <v>8</v>
      </c>
      <c r="F186" s="2">
        <v>12</v>
      </c>
      <c r="G186" s="2">
        <v>15</v>
      </c>
      <c r="H186" s="2">
        <v>9</v>
      </c>
      <c r="I186" s="84">
        <f>(D186*'General Data'!$B$4)+(Valencia!E186*'General Data'!$C$4)+(Valencia!F186*'General Data'!$D$4)+(Valencia!G186*'General Data'!$E$4)+(Valencia!H186*'General Data'!$F$4)</f>
        <v>190.1</v>
      </c>
      <c r="J186" s="4">
        <f>VLOOKUP(I186,'Tarrif for Outgoing Transport'!$A$22:$G$32,Valencia!C186-59998,TRUE)</f>
        <v>0.25</v>
      </c>
      <c r="K186" s="82">
        <f t="shared" si="4"/>
        <v>47.524999999999999</v>
      </c>
      <c r="L186" s="4">
        <f>VLOOKUP(I186,'Tarrif for Outgoing Transport'!$A$40:$L$49,C186-59993,TRUE)</f>
        <v>0.34</v>
      </c>
      <c r="M186" s="4">
        <f t="shared" si="5"/>
        <v>64.634</v>
      </c>
      <c r="N186" s="2">
        <f>VLOOKUP(C186,'Transport Time'!$F$3:$H$7,3,FALSE)</f>
        <v>1</v>
      </c>
      <c r="O186" s="2">
        <f>VLOOKUP(C186,'Transport Time'!$K$3:$M$12,3,FALSE)</f>
        <v>2</v>
      </c>
      <c r="P186" s="2">
        <f>VLOOKUP(C186,'Data for CO2 Calculation'!$F$3:$H$7,3,FALSE)</f>
        <v>25</v>
      </c>
      <c r="Q186" s="3">
        <f>I186*P186*'Data for CO2 Calculation'!$B$17</f>
        <v>259.01125000000002</v>
      </c>
      <c r="R186" s="2">
        <f>VLOOKUP(C186,'Data for CO2 Calculation'!$K$3:$M$12,3,FALSE)</f>
        <v>1376</v>
      </c>
      <c r="S186" s="3">
        <f>I186*R186*'Data for CO2 Calculation'!$B$17</f>
        <v>14255.9792</v>
      </c>
    </row>
    <row r="187" spans="1:19" x14ac:dyDescent="0.2">
      <c r="A187" s="2" t="s">
        <v>706</v>
      </c>
      <c r="B187" s="13">
        <v>39579</v>
      </c>
      <c r="C187" s="2">
        <v>60004</v>
      </c>
      <c r="D187" s="2">
        <v>9</v>
      </c>
      <c r="E187" s="2">
        <v>8</v>
      </c>
      <c r="F187" s="2">
        <v>0</v>
      </c>
      <c r="G187" s="2">
        <v>12</v>
      </c>
      <c r="H187" s="2">
        <v>11</v>
      </c>
      <c r="I187" s="84">
        <f>(D187*'General Data'!$B$4)+(Valencia!E187*'General Data'!$C$4)+(Valencia!F187*'General Data'!$D$4)+(Valencia!G187*'General Data'!$E$4)+(Valencia!H187*'General Data'!$F$4)</f>
        <v>144.1</v>
      </c>
      <c r="J187" s="4">
        <f>VLOOKUP(I187,'Tarrif for Outgoing Transport'!$A$22:$G$32,Valencia!C187-59998,TRUE)</f>
        <v>0.252</v>
      </c>
      <c r="K187" s="82">
        <f t="shared" si="4"/>
        <v>36.313200000000002</v>
      </c>
      <c r="L187" s="4">
        <f>VLOOKUP(I187,'Tarrif for Outgoing Transport'!$A$40:$L$49,C187-59993,TRUE)</f>
        <v>0.3</v>
      </c>
      <c r="M187" s="4">
        <f t="shared" si="5"/>
        <v>43.23</v>
      </c>
      <c r="N187" s="2">
        <f>VLOOKUP(C187,'Transport Time'!$F$3:$H$7,3,FALSE)</f>
        <v>2</v>
      </c>
      <c r="O187" s="2">
        <f>VLOOKUP(C187,'Transport Time'!$K$3:$M$12,3,FALSE)</f>
        <v>2</v>
      </c>
      <c r="P187" s="2">
        <f>VLOOKUP(C187,'Data for CO2 Calculation'!$F$3:$H$7,3,FALSE)</f>
        <v>882</v>
      </c>
      <c r="Q187" s="3">
        <f>I187*P187*'Data for CO2 Calculation'!$B$17</f>
        <v>6926.7429000000002</v>
      </c>
      <c r="R187" s="2">
        <f>VLOOKUP(C187,'Data for CO2 Calculation'!$K$3:$M$12,3,FALSE)</f>
        <v>1735</v>
      </c>
      <c r="S187" s="3">
        <f>I187*R187*'Data for CO2 Calculation'!$B$17</f>
        <v>13625.73575</v>
      </c>
    </row>
    <row r="188" spans="1:19" x14ac:dyDescent="0.2">
      <c r="A188" s="2" t="s">
        <v>707</v>
      </c>
      <c r="B188" s="13">
        <v>39579</v>
      </c>
      <c r="C188" s="2">
        <v>60005</v>
      </c>
      <c r="D188" s="2">
        <v>9</v>
      </c>
      <c r="E188" s="2">
        <v>0</v>
      </c>
      <c r="F188" s="2">
        <v>19</v>
      </c>
      <c r="G188" s="2">
        <v>12</v>
      </c>
      <c r="H188" s="2">
        <v>11</v>
      </c>
      <c r="I188" s="84">
        <f>(D188*'General Data'!$B$4)+(Valencia!E188*'General Data'!$C$4)+(Valencia!F188*'General Data'!$D$4)+(Valencia!G188*'General Data'!$E$4)+(Valencia!H188*'General Data'!$F$4)</f>
        <v>181.9</v>
      </c>
      <c r="J188" s="4">
        <f>VLOOKUP(I188,'Tarrif for Outgoing Transport'!$A$22:$G$32,Valencia!C188-59998,TRUE)</f>
        <v>0.24399999999999999</v>
      </c>
      <c r="K188" s="82">
        <f t="shared" si="4"/>
        <v>44.383600000000001</v>
      </c>
      <c r="L188" s="4">
        <f>VLOOKUP(I188,'Tarrif for Outgoing Transport'!$A$40:$L$49,C188-59993,TRUE)</f>
        <v>0.38900000000000001</v>
      </c>
      <c r="M188" s="4">
        <f t="shared" si="5"/>
        <v>70.759100000000004</v>
      </c>
      <c r="N188" s="2">
        <f>VLOOKUP(C188,'Transport Time'!$F$3:$H$7,3,FALSE)</f>
        <v>2</v>
      </c>
      <c r="O188" s="2">
        <f>VLOOKUP(C188,'Transport Time'!$K$3:$M$12,3,FALSE)</f>
        <v>1</v>
      </c>
      <c r="P188" s="2">
        <f>VLOOKUP(C188,'Data for CO2 Calculation'!$F$3:$H$7,3,FALSE)</f>
        <v>779</v>
      </c>
      <c r="Q188" s="3">
        <f>I188*P188*'Data for CO2 Calculation'!$B$17</f>
        <v>7722.6554500000002</v>
      </c>
      <c r="R188" s="2">
        <f>VLOOKUP(C188,'Data for CO2 Calculation'!$K$3:$M$12,3,FALSE)</f>
        <v>584</v>
      </c>
      <c r="S188" s="3">
        <f>I188*R188*'Data for CO2 Calculation'!$B$17</f>
        <v>5789.5132000000003</v>
      </c>
    </row>
    <row r="189" spans="1:19" x14ac:dyDescent="0.2">
      <c r="A189" s="2" t="s">
        <v>708</v>
      </c>
      <c r="B189" s="13">
        <v>39574</v>
      </c>
      <c r="C189" s="2">
        <v>60002</v>
      </c>
      <c r="D189" s="2">
        <v>2</v>
      </c>
      <c r="E189" s="2">
        <v>8</v>
      </c>
      <c r="F189" s="2">
        <v>12</v>
      </c>
      <c r="G189" s="2">
        <v>11</v>
      </c>
      <c r="H189" s="2">
        <v>9</v>
      </c>
      <c r="I189" s="84">
        <f>(D189*'General Data'!$B$4)+(Valencia!E189*'General Data'!$C$4)+(Valencia!F189*'General Data'!$D$4)+(Valencia!G189*'General Data'!$E$4)+(Valencia!H189*'General Data'!$F$4)</f>
        <v>161.19999999999999</v>
      </c>
      <c r="J189" s="4">
        <f>VLOOKUP(I189,'Tarrif for Outgoing Transport'!$A$22:$G$32,Valencia!C189-59998,TRUE)</f>
        <v>0.254</v>
      </c>
      <c r="K189" s="82">
        <f t="shared" si="4"/>
        <v>40.944800000000001</v>
      </c>
      <c r="L189" s="4">
        <f>VLOOKUP(I189,'Tarrif for Outgoing Transport'!$A$40:$L$49,C189-59993,TRUE)</f>
        <v>0.307</v>
      </c>
      <c r="M189" s="4">
        <f t="shared" si="5"/>
        <v>49.488399999999999</v>
      </c>
      <c r="N189" s="2">
        <f>VLOOKUP(C189,'Transport Time'!$F$3:$H$7,3,FALSE)</f>
        <v>1</v>
      </c>
      <c r="O189" s="2">
        <f>VLOOKUP(C189,'Transport Time'!$K$3:$M$12,3,FALSE)</f>
        <v>2</v>
      </c>
      <c r="P189" s="2">
        <f>VLOOKUP(C189,'Data for CO2 Calculation'!$F$3:$H$7,3,FALSE)</f>
        <v>355</v>
      </c>
      <c r="Q189" s="3">
        <f>I189*P189*'Data for CO2 Calculation'!$B$17</f>
        <v>3118.8169999999996</v>
      </c>
      <c r="R189" s="2">
        <f>VLOOKUP(C189,'Data for CO2 Calculation'!$K$3:$M$12,3,FALSE)</f>
        <v>1275</v>
      </c>
      <c r="S189" s="3">
        <f>I189*R189*'Data for CO2 Calculation'!$B$17</f>
        <v>11201.385</v>
      </c>
    </row>
    <row r="190" spans="1:19" x14ac:dyDescent="0.2">
      <c r="A190" s="2" t="s">
        <v>709</v>
      </c>
      <c r="B190" s="13">
        <v>39580</v>
      </c>
      <c r="C190" s="2">
        <v>60005</v>
      </c>
      <c r="D190" s="2">
        <v>9</v>
      </c>
      <c r="E190" s="2">
        <v>8</v>
      </c>
      <c r="F190" s="2">
        <v>8</v>
      </c>
      <c r="G190" s="2">
        <v>12</v>
      </c>
      <c r="H190" s="2">
        <v>6</v>
      </c>
      <c r="I190" s="84">
        <f>(D190*'General Data'!$B$4)+(Valencia!E190*'General Data'!$C$4)+(Valencia!F190*'General Data'!$D$4)+(Valencia!G190*'General Data'!$E$4)+(Valencia!H190*'General Data'!$F$4)</f>
        <v>151.5</v>
      </c>
      <c r="J190" s="4">
        <f>VLOOKUP(I190,'Tarrif for Outgoing Transport'!$A$22:$G$32,Valencia!C190-59998,TRUE)</f>
        <v>0.24399999999999999</v>
      </c>
      <c r="K190" s="82">
        <f t="shared" si="4"/>
        <v>36.966000000000001</v>
      </c>
      <c r="L190" s="4">
        <f>VLOOKUP(I190,'Tarrif for Outgoing Transport'!$A$40:$L$49,C190-59993,TRUE)</f>
        <v>0.38900000000000001</v>
      </c>
      <c r="M190" s="4">
        <f t="shared" si="5"/>
        <v>58.933500000000002</v>
      </c>
      <c r="N190" s="2">
        <f>VLOOKUP(C190,'Transport Time'!$F$3:$H$7,3,FALSE)</f>
        <v>2</v>
      </c>
      <c r="O190" s="2">
        <f>VLOOKUP(C190,'Transport Time'!$K$3:$M$12,3,FALSE)</f>
        <v>1</v>
      </c>
      <c r="P190" s="2">
        <f>VLOOKUP(C190,'Data for CO2 Calculation'!$F$3:$H$7,3,FALSE)</f>
        <v>779</v>
      </c>
      <c r="Q190" s="3">
        <f>I190*P190*'Data for CO2 Calculation'!$B$17</f>
        <v>6432.0082499999999</v>
      </c>
      <c r="R190" s="2">
        <f>VLOOKUP(C190,'Data for CO2 Calculation'!$K$3:$M$12,3,FALSE)</f>
        <v>584</v>
      </c>
      <c r="S190" s="3">
        <f>I190*R190*'Data for CO2 Calculation'!$B$17</f>
        <v>4821.942</v>
      </c>
    </row>
    <row r="191" spans="1:19" x14ac:dyDescent="0.2">
      <c r="A191" s="2" t="s">
        <v>710</v>
      </c>
      <c r="B191" s="13">
        <v>39698</v>
      </c>
      <c r="C191" s="2">
        <v>60001</v>
      </c>
      <c r="D191" s="2">
        <v>9</v>
      </c>
      <c r="E191" s="2">
        <v>8</v>
      </c>
      <c r="F191" s="2">
        <v>12</v>
      </c>
      <c r="G191" s="2">
        <v>9</v>
      </c>
      <c r="H191" s="2">
        <v>0</v>
      </c>
      <c r="I191" s="84">
        <f>(D191*'General Data'!$B$4)+(Valencia!E191*'General Data'!$C$4)+(Valencia!F191*'General Data'!$D$4)+(Valencia!G191*'General Data'!$E$4)+(Valencia!H191*'General Data'!$F$4)</f>
        <v>129.5</v>
      </c>
      <c r="J191" s="4">
        <f>VLOOKUP(I191,'Tarrif for Outgoing Transport'!$A$22:$G$32,Valencia!C191-59998,TRUE)</f>
        <v>0.25</v>
      </c>
      <c r="K191" s="82">
        <f t="shared" si="4"/>
        <v>32.375</v>
      </c>
      <c r="L191" s="4">
        <f>VLOOKUP(I191,'Tarrif for Outgoing Transport'!$A$40:$L$49,C191-59993,TRUE)</f>
        <v>0.34</v>
      </c>
      <c r="M191" s="4">
        <f t="shared" si="5"/>
        <v>44.03</v>
      </c>
      <c r="N191" s="2">
        <f>VLOOKUP(C191,'Transport Time'!$F$3:$H$7,3,FALSE)</f>
        <v>1</v>
      </c>
      <c r="O191" s="2">
        <f>VLOOKUP(C191,'Transport Time'!$K$3:$M$12,3,FALSE)</f>
        <v>2</v>
      </c>
      <c r="P191" s="2">
        <f>VLOOKUP(C191,'Data for CO2 Calculation'!$F$3:$H$7,3,FALSE)</f>
        <v>25</v>
      </c>
      <c r="Q191" s="3">
        <f>I191*P191*'Data for CO2 Calculation'!$B$17</f>
        <v>176.44374999999999</v>
      </c>
      <c r="R191" s="2">
        <f>VLOOKUP(C191,'Data for CO2 Calculation'!$K$3:$M$12,3,FALSE)</f>
        <v>1376</v>
      </c>
      <c r="S191" s="3">
        <f>I191*R191*'Data for CO2 Calculation'!$B$17</f>
        <v>9711.4639999999999</v>
      </c>
    </row>
    <row r="192" spans="1:19" x14ac:dyDescent="0.2">
      <c r="A192" s="2" t="s">
        <v>622</v>
      </c>
      <c r="B192" s="13">
        <v>39704</v>
      </c>
      <c r="C192" s="2">
        <v>60001</v>
      </c>
      <c r="D192" s="2">
        <v>9</v>
      </c>
      <c r="E192" s="2">
        <v>8</v>
      </c>
      <c r="F192" s="2">
        <v>12</v>
      </c>
      <c r="G192" s="2">
        <v>12</v>
      </c>
      <c r="H192" s="2">
        <v>9</v>
      </c>
      <c r="I192" s="84">
        <f>(D192*'General Data'!$B$4)+(Valencia!E192*'General Data'!$C$4)+(Valencia!F192*'General Data'!$D$4)+(Valencia!G192*'General Data'!$E$4)+(Valencia!H192*'General Data'!$F$4)</f>
        <v>180.5</v>
      </c>
      <c r="J192" s="4">
        <f>VLOOKUP(I192,'Tarrif for Outgoing Transport'!$A$22:$G$32,Valencia!C192-59998,TRUE)</f>
        <v>0.25</v>
      </c>
      <c r="K192" s="82">
        <f t="shared" si="4"/>
        <v>45.125</v>
      </c>
      <c r="L192" s="4">
        <f>VLOOKUP(I192,'Tarrif for Outgoing Transport'!$A$40:$L$49,C192-59993,TRUE)</f>
        <v>0.34</v>
      </c>
      <c r="M192" s="4">
        <f t="shared" si="5"/>
        <v>61.370000000000005</v>
      </c>
      <c r="N192" s="2">
        <f>VLOOKUP(C192,'Transport Time'!$F$3:$H$7,3,FALSE)</f>
        <v>1</v>
      </c>
      <c r="O192" s="2">
        <f>VLOOKUP(C192,'Transport Time'!$K$3:$M$12,3,FALSE)</f>
        <v>2</v>
      </c>
      <c r="P192" s="2">
        <f>VLOOKUP(C192,'Data for CO2 Calculation'!$F$3:$H$7,3,FALSE)</f>
        <v>25</v>
      </c>
      <c r="Q192" s="3">
        <f>I192*P192*'Data for CO2 Calculation'!$B$17</f>
        <v>245.93125000000001</v>
      </c>
      <c r="R192" s="2">
        <f>VLOOKUP(C192,'Data for CO2 Calculation'!$K$3:$M$12,3,FALSE)</f>
        <v>1376</v>
      </c>
      <c r="S192" s="3">
        <f>I192*R192*'Data for CO2 Calculation'!$B$17</f>
        <v>13536.056</v>
      </c>
    </row>
    <row r="193" spans="1:19" x14ac:dyDescent="0.2">
      <c r="A193" s="2" t="s">
        <v>711</v>
      </c>
      <c r="B193" s="13">
        <v>39583</v>
      </c>
      <c r="C193" s="2">
        <v>60004</v>
      </c>
      <c r="D193" s="2">
        <v>9</v>
      </c>
      <c r="E193" s="2">
        <v>8</v>
      </c>
      <c r="F193" s="2">
        <v>12</v>
      </c>
      <c r="G193" s="2">
        <v>11</v>
      </c>
      <c r="H193" s="2">
        <v>6</v>
      </c>
      <c r="I193" s="84">
        <f>(D193*'General Data'!$B$4)+(Valencia!E193*'General Data'!$C$4)+(Valencia!F193*'General Data'!$D$4)+(Valencia!G193*'General Data'!$E$4)+(Valencia!H193*'General Data'!$F$4)</f>
        <v>163.49999999999997</v>
      </c>
      <c r="J193" s="4">
        <f>VLOOKUP(I193,'Tarrif for Outgoing Transport'!$A$22:$G$32,Valencia!C193-59998,TRUE)</f>
        <v>0.252</v>
      </c>
      <c r="K193" s="82">
        <f t="shared" si="4"/>
        <v>41.201999999999991</v>
      </c>
      <c r="L193" s="4">
        <f>VLOOKUP(I193,'Tarrif for Outgoing Transport'!$A$40:$L$49,C193-59993,TRUE)</f>
        <v>0.3</v>
      </c>
      <c r="M193" s="4">
        <f t="shared" si="5"/>
        <v>49.04999999999999</v>
      </c>
      <c r="N193" s="2">
        <f>VLOOKUP(C193,'Transport Time'!$F$3:$H$7,3,FALSE)</f>
        <v>2</v>
      </c>
      <c r="O193" s="2">
        <f>VLOOKUP(C193,'Transport Time'!$K$3:$M$12,3,FALSE)</f>
        <v>2</v>
      </c>
      <c r="P193" s="2">
        <f>VLOOKUP(C193,'Data for CO2 Calculation'!$F$3:$H$7,3,FALSE)</f>
        <v>882</v>
      </c>
      <c r="Q193" s="3">
        <f>I193*P193*'Data for CO2 Calculation'!$B$17</f>
        <v>7859.2814999999982</v>
      </c>
      <c r="R193" s="2">
        <f>VLOOKUP(C193,'Data for CO2 Calculation'!$K$3:$M$12,3,FALSE)</f>
        <v>1735</v>
      </c>
      <c r="S193" s="3">
        <f>I193*R193*'Data for CO2 Calculation'!$B$17</f>
        <v>15460.151249999997</v>
      </c>
    </row>
    <row r="194" spans="1:19" x14ac:dyDescent="0.2">
      <c r="A194" s="2" t="s">
        <v>623</v>
      </c>
      <c r="B194" s="13">
        <v>39706</v>
      </c>
      <c r="C194" s="2">
        <v>60001</v>
      </c>
      <c r="D194" s="2">
        <v>0</v>
      </c>
      <c r="E194" s="2">
        <v>8</v>
      </c>
      <c r="F194" s="2">
        <v>12</v>
      </c>
      <c r="G194" s="2">
        <v>11</v>
      </c>
      <c r="H194" s="2">
        <v>9</v>
      </c>
      <c r="I194" s="84">
        <f>(D194*'General Data'!$B$4)+(Valencia!E194*'General Data'!$C$4)+(Valencia!F194*'General Data'!$D$4)+(Valencia!G194*'General Data'!$E$4)+(Valencia!H194*'General Data'!$F$4)</f>
        <v>156.6</v>
      </c>
      <c r="J194" s="4">
        <f>VLOOKUP(I194,'Tarrif for Outgoing Transport'!$A$22:$G$32,Valencia!C194-59998,TRUE)</f>
        <v>0.25</v>
      </c>
      <c r="K194" s="82">
        <f t="shared" si="4"/>
        <v>39.15</v>
      </c>
      <c r="L194" s="4">
        <f>VLOOKUP(I194,'Tarrif for Outgoing Transport'!$A$40:$L$49,C194-59993,TRUE)</f>
        <v>0.34</v>
      </c>
      <c r="M194" s="4">
        <f t="shared" si="5"/>
        <v>53.244</v>
      </c>
      <c r="N194" s="2">
        <f>VLOOKUP(C194,'Transport Time'!$F$3:$H$7,3,FALSE)</f>
        <v>1</v>
      </c>
      <c r="O194" s="2">
        <f>VLOOKUP(C194,'Transport Time'!$K$3:$M$12,3,FALSE)</f>
        <v>2</v>
      </c>
      <c r="P194" s="2">
        <f>VLOOKUP(C194,'Data for CO2 Calculation'!$F$3:$H$7,3,FALSE)</f>
        <v>25</v>
      </c>
      <c r="Q194" s="3">
        <f>I194*P194*'Data for CO2 Calculation'!$B$17</f>
        <v>213.36750000000001</v>
      </c>
      <c r="R194" s="2">
        <f>VLOOKUP(C194,'Data for CO2 Calculation'!$K$3:$M$12,3,FALSE)</f>
        <v>1376</v>
      </c>
      <c r="S194" s="3">
        <f>I194*R194*'Data for CO2 Calculation'!$B$17</f>
        <v>11743.7472</v>
      </c>
    </row>
    <row r="195" spans="1:19" x14ac:dyDescent="0.2">
      <c r="A195" s="2" t="s">
        <v>686</v>
      </c>
      <c r="B195" s="13">
        <v>39709</v>
      </c>
      <c r="C195" s="2">
        <v>60001</v>
      </c>
      <c r="D195" s="2">
        <v>12</v>
      </c>
      <c r="E195" s="2">
        <v>8</v>
      </c>
      <c r="F195" s="2">
        <v>12</v>
      </c>
      <c r="G195" s="2">
        <v>11</v>
      </c>
      <c r="H195" s="2">
        <v>18</v>
      </c>
      <c r="I195" s="84">
        <f>(D195*'General Data'!$B$4)+(Valencia!E195*'General Data'!$C$4)+(Valencia!F195*'General Data'!$D$4)+(Valencia!G195*'General Data'!$E$4)+(Valencia!H195*'General Data'!$F$4)</f>
        <v>225.60000000000002</v>
      </c>
      <c r="J195" s="4">
        <f>VLOOKUP(I195,'Tarrif for Outgoing Transport'!$A$22:$G$32,Valencia!C195-59998,TRUE)</f>
        <v>0.25</v>
      </c>
      <c r="K195" s="82">
        <f t="shared" si="4"/>
        <v>56.400000000000006</v>
      </c>
      <c r="L195" s="4">
        <f>VLOOKUP(I195,'Tarrif for Outgoing Transport'!$A$40:$L$49,C195-59993,TRUE)</f>
        <v>0.34</v>
      </c>
      <c r="M195" s="4">
        <f t="shared" si="5"/>
        <v>76.704000000000008</v>
      </c>
      <c r="N195" s="2">
        <f>VLOOKUP(C195,'Transport Time'!$F$3:$H$7,3,FALSE)</f>
        <v>1</v>
      </c>
      <c r="O195" s="2">
        <f>VLOOKUP(C195,'Transport Time'!$K$3:$M$12,3,FALSE)</f>
        <v>2</v>
      </c>
      <c r="P195" s="2">
        <f>VLOOKUP(C195,'Data for CO2 Calculation'!$F$3:$H$7,3,FALSE)</f>
        <v>25</v>
      </c>
      <c r="Q195" s="3">
        <f>I195*P195*'Data for CO2 Calculation'!$B$17</f>
        <v>307.38000000000005</v>
      </c>
      <c r="R195" s="2">
        <f>VLOOKUP(C195,'Data for CO2 Calculation'!$K$3:$M$12,3,FALSE)</f>
        <v>1376</v>
      </c>
      <c r="S195" s="3">
        <f>I195*R195*'Data for CO2 Calculation'!$B$17</f>
        <v>16918.195200000002</v>
      </c>
    </row>
    <row r="196" spans="1:19" x14ac:dyDescent="0.2">
      <c r="A196" s="2" t="s">
        <v>712</v>
      </c>
      <c r="B196" s="13">
        <v>39585</v>
      </c>
      <c r="C196" s="2">
        <v>60005</v>
      </c>
      <c r="D196" s="2">
        <v>9</v>
      </c>
      <c r="E196" s="2">
        <v>8</v>
      </c>
      <c r="F196" s="2">
        <v>12</v>
      </c>
      <c r="G196" s="2">
        <v>11</v>
      </c>
      <c r="H196" s="2">
        <v>9</v>
      </c>
      <c r="I196" s="84">
        <f>(D196*'General Data'!$B$4)+(Valencia!E196*'General Data'!$C$4)+(Valencia!F196*'General Data'!$D$4)+(Valencia!G196*'General Data'!$E$4)+(Valencia!H196*'General Data'!$F$4)</f>
        <v>177.29999999999998</v>
      </c>
      <c r="J196" s="4">
        <f>VLOOKUP(I196,'Tarrif for Outgoing Transport'!$A$22:$G$32,Valencia!C196-59998,TRUE)</f>
        <v>0.24399999999999999</v>
      </c>
      <c r="K196" s="82">
        <f t="shared" si="4"/>
        <v>43.261199999999995</v>
      </c>
      <c r="L196" s="4">
        <f>VLOOKUP(I196,'Tarrif for Outgoing Transport'!$A$40:$L$49,C196-59993,TRUE)</f>
        <v>0.38900000000000001</v>
      </c>
      <c r="M196" s="4">
        <f t="shared" si="5"/>
        <v>68.969699999999989</v>
      </c>
      <c r="N196" s="2">
        <f>VLOOKUP(C196,'Transport Time'!$F$3:$H$7,3,FALSE)</f>
        <v>2</v>
      </c>
      <c r="O196" s="2">
        <f>VLOOKUP(C196,'Transport Time'!$K$3:$M$12,3,FALSE)</f>
        <v>1</v>
      </c>
      <c r="P196" s="2">
        <f>VLOOKUP(C196,'Data for CO2 Calculation'!$F$3:$H$7,3,FALSE)</f>
        <v>779</v>
      </c>
      <c r="Q196" s="3">
        <f>I196*P196*'Data for CO2 Calculation'!$B$17</f>
        <v>7527.3601499999986</v>
      </c>
      <c r="R196" s="2">
        <f>VLOOKUP(C196,'Data for CO2 Calculation'!$K$3:$M$12,3,FALSE)</f>
        <v>584</v>
      </c>
      <c r="S196" s="3">
        <f>I196*R196*'Data for CO2 Calculation'!$B$17</f>
        <v>5643.1044000000002</v>
      </c>
    </row>
    <row r="197" spans="1:19" x14ac:dyDescent="0.2">
      <c r="A197" s="2" t="s">
        <v>713</v>
      </c>
      <c r="B197" s="13">
        <v>39581</v>
      </c>
      <c r="C197" s="2">
        <v>60002</v>
      </c>
      <c r="D197" s="2">
        <v>9</v>
      </c>
      <c r="E197" s="2">
        <v>15</v>
      </c>
      <c r="F197" s="2">
        <v>12</v>
      </c>
      <c r="G197" s="2">
        <v>20</v>
      </c>
      <c r="H197" s="2">
        <v>15</v>
      </c>
      <c r="I197" s="84">
        <f>(D197*'General Data'!$B$4)+(Valencia!E197*'General Data'!$C$4)+(Valencia!F197*'General Data'!$D$4)+(Valencia!G197*'General Data'!$E$4)+(Valencia!H197*'General Data'!$F$4)</f>
        <v>263.8</v>
      </c>
      <c r="J197" s="4">
        <f>VLOOKUP(I197,'Tarrif for Outgoing Transport'!$A$22:$G$32,Valencia!C197-59998,TRUE)</f>
        <v>0.254</v>
      </c>
      <c r="K197" s="82">
        <f t="shared" ref="K197:K260" si="6">IF(I197&gt;100,J197*I197,J197)</f>
        <v>67.005200000000002</v>
      </c>
      <c r="L197" s="4">
        <f>VLOOKUP(I197,'Tarrif for Outgoing Transport'!$A$40:$L$49,C197-59993,TRUE)</f>
        <v>0.307</v>
      </c>
      <c r="M197" s="4">
        <f t="shared" ref="M197:M260" si="7">IF(I197&gt;100,I197*L197,L197)</f>
        <v>80.986599999999996</v>
      </c>
      <c r="N197" s="2">
        <f>VLOOKUP(C197,'Transport Time'!$F$3:$H$7,3,FALSE)</f>
        <v>1</v>
      </c>
      <c r="O197" s="2">
        <f>VLOOKUP(C197,'Transport Time'!$K$3:$M$12,3,FALSE)</f>
        <v>2</v>
      </c>
      <c r="P197" s="2">
        <f>VLOOKUP(C197,'Data for CO2 Calculation'!$F$3:$H$7,3,FALSE)</f>
        <v>355</v>
      </c>
      <c r="Q197" s="3">
        <f>I197*P197*'Data for CO2 Calculation'!$B$17</f>
        <v>5103.8705</v>
      </c>
      <c r="R197" s="2">
        <f>VLOOKUP(C197,'Data for CO2 Calculation'!$K$3:$M$12,3,FALSE)</f>
        <v>1275</v>
      </c>
      <c r="S197" s="3">
        <f>I197*R197*'Data for CO2 Calculation'!$B$17</f>
        <v>18330.802500000002</v>
      </c>
    </row>
    <row r="198" spans="1:19" x14ac:dyDescent="0.2">
      <c r="A198" s="2" t="s">
        <v>700</v>
      </c>
      <c r="B198" s="13">
        <v>39715</v>
      </c>
      <c r="C198" s="2">
        <v>60001</v>
      </c>
      <c r="D198" s="2">
        <v>9</v>
      </c>
      <c r="E198" s="2">
        <v>8</v>
      </c>
      <c r="F198" s="2">
        <v>12</v>
      </c>
      <c r="G198" s="2">
        <v>11</v>
      </c>
      <c r="H198" s="2">
        <v>9</v>
      </c>
      <c r="I198" s="84">
        <f>(D198*'General Data'!$B$4)+(Valencia!E198*'General Data'!$C$4)+(Valencia!F198*'General Data'!$D$4)+(Valencia!G198*'General Data'!$E$4)+(Valencia!H198*'General Data'!$F$4)</f>
        <v>177.29999999999998</v>
      </c>
      <c r="J198" s="4">
        <f>VLOOKUP(I198,'Tarrif for Outgoing Transport'!$A$22:$G$32,Valencia!C198-59998,TRUE)</f>
        <v>0.25</v>
      </c>
      <c r="K198" s="82">
        <f t="shared" si="6"/>
        <v>44.324999999999996</v>
      </c>
      <c r="L198" s="4">
        <f>VLOOKUP(I198,'Tarrif for Outgoing Transport'!$A$40:$L$49,C198-59993,TRUE)</f>
        <v>0.34</v>
      </c>
      <c r="M198" s="4">
        <f t="shared" si="7"/>
        <v>60.281999999999996</v>
      </c>
      <c r="N198" s="2">
        <f>VLOOKUP(C198,'Transport Time'!$F$3:$H$7,3,FALSE)</f>
        <v>1</v>
      </c>
      <c r="O198" s="2">
        <f>VLOOKUP(C198,'Transport Time'!$K$3:$M$12,3,FALSE)</f>
        <v>2</v>
      </c>
      <c r="P198" s="2">
        <f>VLOOKUP(C198,'Data for CO2 Calculation'!$F$3:$H$7,3,FALSE)</f>
        <v>25</v>
      </c>
      <c r="Q198" s="3">
        <f>I198*P198*'Data for CO2 Calculation'!$B$17</f>
        <v>241.57124999999999</v>
      </c>
      <c r="R198" s="2">
        <f>VLOOKUP(C198,'Data for CO2 Calculation'!$K$3:$M$12,3,FALSE)</f>
        <v>1376</v>
      </c>
      <c r="S198" s="3">
        <f>I198*R198*'Data for CO2 Calculation'!$B$17</f>
        <v>13296.0816</v>
      </c>
    </row>
    <row r="199" spans="1:19" x14ac:dyDescent="0.2">
      <c r="A199" s="2" t="s">
        <v>714</v>
      </c>
      <c r="B199" s="13">
        <v>39590</v>
      </c>
      <c r="C199" s="2">
        <v>60004</v>
      </c>
      <c r="D199" s="2">
        <v>9</v>
      </c>
      <c r="E199" s="2">
        <v>0</v>
      </c>
      <c r="F199" s="2">
        <v>12</v>
      </c>
      <c r="G199" s="2">
        <v>11</v>
      </c>
      <c r="H199" s="2">
        <v>12</v>
      </c>
      <c r="I199" s="84">
        <f>(D199*'General Data'!$B$4)+(Valencia!E199*'General Data'!$C$4)+(Valencia!F199*'General Data'!$D$4)+(Valencia!G199*'General Data'!$E$4)+(Valencia!H199*'General Data'!$F$4)</f>
        <v>156.69999999999999</v>
      </c>
      <c r="J199" s="4">
        <f>VLOOKUP(I199,'Tarrif for Outgoing Transport'!$A$22:$G$32,Valencia!C199-59998,TRUE)</f>
        <v>0.252</v>
      </c>
      <c r="K199" s="82">
        <f t="shared" si="6"/>
        <v>39.488399999999999</v>
      </c>
      <c r="L199" s="4">
        <f>VLOOKUP(I199,'Tarrif for Outgoing Transport'!$A$40:$L$49,C199-59993,TRUE)</f>
        <v>0.3</v>
      </c>
      <c r="M199" s="4">
        <f t="shared" si="7"/>
        <v>47.01</v>
      </c>
      <c r="N199" s="2">
        <f>VLOOKUP(C199,'Transport Time'!$F$3:$H$7,3,FALSE)</f>
        <v>2</v>
      </c>
      <c r="O199" s="2">
        <f>VLOOKUP(C199,'Transport Time'!$K$3:$M$12,3,FALSE)</f>
        <v>2</v>
      </c>
      <c r="P199" s="2">
        <f>VLOOKUP(C199,'Data for CO2 Calculation'!$F$3:$H$7,3,FALSE)</f>
        <v>882</v>
      </c>
      <c r="Q199" s="3">
        <f>I199*P199*'Data for CO2 Calculation'!$B$17</f>
        <v>7532.4123</v>
      </c>
      <c r="R199" s="2">
        <f>VLOOKUP(C199,'Data for CO2 Calculation'!$K$3:$M$12,3,FALSE)</f>
        <v>1735</v>
      </c>
      <c r="S199" s="3">
        <f>I199*R199*'Data for CO2 Calculation'!$B$17</f>
        <v>14817.160250000001</v>
      </c>
    </row>
    <row r="200" spans="1:19" x14ac:dyDescent="0.2">
      <c r="A200" s="2" t="s">
        <v>715</v>
      </c>
      <c r="B200" s="13">
        <v>39591</v>
      </c>
      <c r="C200" s="2">
        <v>60005</v>
      </c>
      <c r="D200" s="2">
        <v>9</v>
      </c>
      <c r="E200" s="2">
        <v>8</v>
      </c>
      <c r="F200" s="2">
        <v>12</v>
      </c>
      <c r="G200" s="2">
        <v>11</v>
      </c>
      <c r="H200" s="2">
        <v>9</v>
      </c>
      <c r="I200" s="84">
        <f>(D200*'General Data'!$B$4)+(Valencia!E200*'General Data'!$C$4)+(Valencia!F200*'General Data'!$D$4)+(Valencia!G200*'General Data'!$E$4)+(Valencia!H200*'General Data'!$F$4)</f>
        <v>177.29999999999998</v>
      </c>
      <c r="J200" s="4">
        <f>VLOOKUP(I200,'Tarrif for Outgoing Transport'!$A$22:$G$32,Valencia!C200-59998,TRUE)</f>
        <v>0.24399999999999999</v>
      </c>
      <c r="K200" s="82">
        <f t="shared" si="6"/>
        <v>43.261199999999995</v>
      </c>
      <c r="L200" s="4">
        <f>VLOOKUP(I200,'Tarrif for Outgoing Transport'!$A$40:$L$49,C200-59993,TRUE)</f>
        <v>0.38900000000000001</v>
      </c>
      <c r="M200" s="4">
        <f t="shared" si="7"/>
        <v>68.969699999999989</v>
      </c>
      <c r="N200" s="2">
        <f>VLOOKUP(C200,'Transport Time'!$F$3:$H$7,3,FALSE)</f>
        <v>2</v>
      </c>
      <c r="O200" s="2">
        <f>VLOOKUP(C200,'Transport Time'!$K$3:$M$12,3,FALSE)</f>
        <v>1</v>
      </c>
      <c r="P200" s="2">
        <f>VLOOKUP(C200,'Data for CO2 Calculation'!$F$3:$H$7,3,FALSE)</f>
        <v>779</v>
      </c>
      <c r="Q200" s="3">
        <f>I200*P200*'Data for CO2 Calculation'!$B$17</f>
        <v>7527.3601499999986</v>
      </c>
      <c r="R200" s="2">
        <f>VLOOKUP(C200,'Data for CO2 Calculation'!$K$3:$M$12,3,FALSE)</f>
        <v>584</v>
      </c>
      <c r="S200" s="3">
        <f>I200*R200*'Data for CO2 Calculation'!$B$17</f>
        <v>5643.1044000000002</v>
      </c>
    </row>
    <row r="201" spans="1:19" x14ac:dyDescent="0.2">
      <c r="A201" s="2" t="s">
        <v>548</v>
      </c>
      <c r="B201" s="13">
        <v>39718</v>
      </c>
      <c r="C201" s="2">
        <v>60001</v>
      </c>
      <c r="D201" s="2">
        <v>9</v>
      </c>
      <c r="E201" s="2">
        <v>15</v>
      </c>
      <c r="F201" s="2">
        <v>12</v>
      </c>
      <c r="G201" s="2">
        <v>11</v>
      </c>
      <c r="H201" s="2">
        <v>18</v>
      </c>
      <c r="I201" s="84">
        <f>(D201*'General Data'!$B$4)+(Valencia!E201*'General Data'!$C$4)+(Valencia!F201*'General Data'!$D$4)+(Valencia!G201*'General Data'!$E$4)+(Valencia!H201*'General Data'!$F$4)</f>
        <v>248.8</v>
      </c>
      <c r="J201" s="4">
        <f>VLOOKUP(I201,'Tarrif for Outgoing Transport'!$A$22:$G$32,Valencia!C201-59998,TRUE)</f>
        <v>0.25</v>
      </c>
      <c r="K201" s="82">
        <f t="shared" si="6"/>
        <v>62.2</v>
      </c>
      <c r="L201" s="4">
        <f>VLOOKUP(I201,'Tarrif for Outgoing Transport'!$A$40:$L$49,C201-59993,TRUE)</f>
        <v>0.34</v>
      </c>
      <c r="M201" s="4">
        <f t="shared" si="7"/>
        <v>84.592000000000013</v>
      </c>
      <c r="N201" s="2">
        <f>VLOOKUP(C201,'Transport Time'!$F$3:$H$7,3,FALSE)</f>
        <v>1</v>
      </c>
      <c r="O201" s="2">
        <f>VLOOKUP(C201,'Transport Time'!$K$3:$M$12,3,FALSE)</f>
        <v>2</v>
      </c>
      <c r="P201" s="2">
        <f>VLOOKUP(C201,'Data for CO2 Calculation'!$F$3:$H$7,3,FALSE)</f>
        <v>25</v>
      </c>
      <c r="Q201" s="3">
        <f>I201*P201*'Data for CO2 Calculation'!$B$17</f>
        <v>338.99</v>
      </c>
      <c r="R201" s="2">
        <f>VLOOKUP(C201,'Data for CO2 Calculation'!$K$3:$M$12,3,FALSE)</f>
        <v>1376</v>
      </c>
      <c r="S201" s="3">
        <f>I201*R201*'Data for CO2 Calculation'!$B$17</f>
        <v>18658.009599999998</v>
      </c>
    </row>
    <row r="202" spans="1:19" x14ac:dyDescent="0.2">
      <c r="A202" s="2" t="s">
        <v>716</v>
      </c>
      <c r="B202" s="13">
        <v>39591</v>
      </c>
      <c r="C202" s="2">
        <v>60005</v>
      </c>
      <c r="D202" s="2">
        <v>9</v>
      </c>
      <c r="E202" s="2">
        <v>4</v>
      </c>
      <c r="F202" s="2">
        <v>0</v>
      </c>
      <c r="G202" s="2">
        <v>11</v>
      </c>
      <c r="H202" s="2">
        <v>13</v>
      </c>
      <c r="I202" s="84">
        <f>(D202*'General Data'!$B$4)+(Valencia!E202*'General Data'!$C$4)+(Valencia!F202*'General Data'!$D$4)+(Valencia!G202*'General Data'!$E$4)+(Valencia!H202*'General Data'!$F$4)</f>
        <v>132.89999999999998</v>
      </c>
      <c r="J202" s="4">
        <f>VLOOKUP(I202,'Tarrif for Outgoing Transport'!$A$22:$G$32,Valencia!C202-59998,TRUE)</f>
        <v>0.24399999999999999</v>
      </c>
      <c r="K202" s="82">
        <f t="shared" si="6"/>
        <v>32.427599999999991</v>
      </c>
      <c r="L202" s="4">
        <f>VLOOKUP(I202,'Tarrif for Outgoing Transport'!$A$40:$L$49,C202-59993,TRUE)</f>
        <v>0.38900000000000001</v>
      </c>
      <c r="M202" s="4">
        <f t="shared" si="7"/>
        <v>51.69809999999999</v>
      </c>
      <c r="N202" s="2">
        <f>VLOOKUP(C202,'Transport Time'!$F$3:$H$7,3,FALSE)</f>
        <v>2</v>
      </c>
      <c r="O202" s="2">
        <f>VLOOKUP(C202,'Transport Time'!$K$3:$M$12,3,FALSE)</f>
        <v>1</v>
      </c>
      <c r="P202" s="2">
        <f>VLOOKUP(C202,'Data for CO2 Calculation'!$F$3:$H$7,3,FALSE)</f>
        <v>779</v>
      </c>
      <c r="Q202" s="3">
        <f>I202*P202*'Data for CO2 Calculation'!$B$17</f>
        <v>5642.3359499999988</v>
      </c>
      <c r="R202" s="2">
        <f>VLOOKUP(C202,'Data for CO2 Calculation'!$K$3:$M$12,3,FALSE)</f>
        <v>584</v>
      </c>
      <c r="S202" s="3">
        <f>I202*R202*'Data for CO2 Calculation'!$B$17</f>
        <v>4229.9411999999993</v>
      </c>
    </row>
    <row r="203" spans="1:19" x14ac:dyDescent="0.2">
      <c r="A203" s="2" t="s">
        <v>717</v>
      </c>
      <c r="B203" s="13">
        <v>39584</v>
      </c>
      <c r="C203" s="2">
        <v>60002</v>
      </c>
      <c r="D203" s="2">
        <v>9</v>
      </c>
      <c r="E203" s="2">
        <v>0</v>
      </c>
      <c r="F203" s="2">
        <v>12</v>
      </c>
      <c r="G203" s="2">
        <v>11</v>
      </c>
      <c r="H203" s="2">
        <v>9</v>
      </c>
      <c r="I203" s="84">
        <f>(D203*'General Data'!$B$4)+(Valencia!E203*'General Data'!$C$4)+(Valencia!F203*'General Data'!$D$4)+(Valencia!G203*'General Data'!$E$4)+(Valencia!H203*'General Data'!$F$4)</f>
        <v>142.9</v>
      </c>
      <c r="J203" s="4">
        <f>VLOOKUP(I203,'Tarrif for Outgoing Transport'!$A$22:$G$32,Valencia!C203-59998,TRUE)</f>
        <v>0.254</v>
      </c>
      <c r="K203" s="82">
        <f t="shared" si="6"/>
        <v>36.296600000000005</v>
      </c>
      <c r="L203" s="4">
        <f>VLOOKUP(I203,'Tarrif for Outgoing Transport'!$A$40:$L$49,C203-59993,TRUE)</f>
        <v>0.307</v>
      </c>
      <c r="M203" s="4">
        <f t="shared" si="7"/>
        <v>43.8703</v>
      </c>
      <c r="N203" s="2">
        <f>VLOOKUP(C203,'Transport Time'!$F$3:$H$7,3,FALSE)</f>
        <v>1</v>
      </c>
      <c r="O203" s="2">
        <f>VLOOKUP(C203,'Transport Time'!$K$3:$M$12,3,FALSE)</f>
        <v>2</v>
      </c>
      <c r="P203" s="2">
        <f>VLOOKUP(C203,'Data for CO2 Calculation'!$F$3:$H$7,3,FALSE)</f>
        <v>355</v>
      </c>
      <c r="Q203" s="3">
        <f>I203*P203*'Data for CO2 Calculation'!$B$17</f>
        <v>2764.7577500000002</v>
      </c>
      <c r="R203" s="2">
        <f>VLOOKUP(C203,'Data for CO2 Calculation'!$K$3:$M$12,3,FALSE)</f>
        <v>1275</v>
      </c>
      <c r="S203" s="3">
        <f>I203*R203*'Data for CO2 Calculation'!$B$17</f>
        <v>9929.7637500000001</v>
      </c>
    </row>
    <row r="204" spans="1:19" x14ac:dyDescent="0.2">
      <c r="A204" s="2" t="s">
        <v>718</v>
      </c>
      <c r="B204" s="13">
        <v>39588</v>
      </c>
      <c r="C204" s="2">
        <v>60002</v>
      </c>
      <c r="D204" s="2">
        <v>9</v>
      </c>
      <c r="E204" s="2">
        <v>0</v>
      </c>
      <c r="F204" s="2">
        <v>12</v>
      </c>
      <c r="G204" s="2">
        <v>11</v>
      </c>
      <c r="H204" s="2">
        <v>9</v>
      </c>
      <c r="I204" s="84">
        <f>(D204*'General Data'!$B$4)+(Valencia!E204*'General Data'!$C$4)+(Valencia!F204*'General Data'!$D$4)+(Valencia!G204*'General Data'!$E$4)+(Valencia!H204*'General Data'!$F$4)</f>
        <v>142.9</v>
      </c>
      <c r="J204" s="4">
        <f>VLOOKUP(I204,'Tarrif for Outgoing Transport'!$A$22:$G$32,Valencia!C204-59998,TRUE)</f>
        <v>0.254</v>
      </c>
      <c r="K204" s="82">
        <f t="shared" si="6"/>
        <v>36.296600000000005</v>
      </c>
      <c r="L204" s="4">
        <f>VLOOKUP(I204,'Tarrif for Outgoing Transport'!$A$40:$L$49,C204-59993,TRUE)</f>
        <v>0.307</v>
      </c>
      <c r="M204" s="4">
        <f t="shared" si="7"/>
        <v>43.8703</v>
      </c>
      <c r="N204" s="2">
        <f>VLOOKUP(C204,'Transport Time'!$F$3:$H$7,3,FALSE)</f>
        <v>1</v>
      </c>
      <c r="O204" s="2">
        <f>VLOOKUP(C204,'Transport Time'!$K$3:$M$12,3,FALSE)</f>
        <v>2</v>
      </c>
      <c r="P204" s="2">
        <f>VLOOKUP(C204,'Data for CO2 Calculation'!$F$3:$H$7,3,FALSE)</f>
        <v>355</v>
      </c>
      <c r="Q204" s="3">
        <f>I204*P204*'Data for CO2 Calculation'!$B$17</f>
        <v>2764.7577500000002</v>
      </c>
      <c r="R204" s="2">
        <f>VLOOKUP(C204,'Data for CO2 Calculation'!$K$3:$M$12,3,FALSE)</f>
        <v>1275</v>
      </c>
      <c r="S204" s="3">
        <f>I204*R204*'Data for CO2 Calculation'!$B$17</f>
        <v>9929.7637500000001</v>
      </c>
    </row>
    <row r="205" spans="1:19" x14ac:dyDescent="0.2">
      <c r="A205" s="2" t="s">
        <v>574</v>
      </c>
      <c r="B205" s="13">
        <v>39718</v>
      </c>
      <c r="C205" s="2">
        <v>60001</v>
      </c>
      <c r="D205" s="2">
        <v>9</v>
      </c>
      <c r="E205" s="2">
        <v>8</v>
      </c>
      <c r="F205" s="2">
        <v>12</v>
      </c>
      <c r="G205" s="2">
        <v>11</v>
      </c>
      <c r="H205" s="2">
        <v>11</v>
      </c>
      <c r="I205" s="84">
        <f>(D205*'General Data'!$B$4)+(Valencia!E205*'General Data'!$C$4)+(Valencia!F205*'General Data'!$D$4)+(Valencia!G205*'General Data'!$E$4)+(Valencia!H205*'General Data'!$F$4)</f>
        <v>186.49999999999997</v>
      </c>
      <c r="J205" s="4">
        <f>VLOOKUP(I205,'Tarrif for Outgoing Transport'!$A$22:$G$32,Valencia!C205-59998,TRUE)</f>
        <v>0.25</v>
      </c>
      <c r="K205" s="82">
        <f t="shared" si="6"/>
        <v>46.624999999999993</v>
      </c>
      <c r="L205" s="4">
        <f>VLOOKUP(I205,'Tarrif for Outgoing Transport'!$A$40:$L$49,C205-59993,TRUE)</f>
        <v>0.34</v>
      </c>
      <c r="M205" s="4">
        <f t="shared" si="7"/>
        <v>63.41</v>
      </c>
      <c r="N205" s="2">
        <f>VLOOKUP(C205,'Transport Time'!$F$3:$H$7,3,FALSE)</f>
        <v>1</v>
      </c>
      <c r="O205" s="2">
        <f>VLOOKUP(C205,'Transport Time'!$K$3:$M$12,3,FALSE)</f>
        <v>2</v>
      </c>
      <c r="P205" s="2">
        <f>VLOOKUP(C205,'Data for CO2 Calculation'!$F$3:$H$7,3,FALSE)</f>
        <v>25</v>
      </c>
      <c r="Q205" s="3">
        <f>I205*P205*'Data for CO2 Calculation'!$B$17</f>
        <v>254.10624999999996</v>
      </c>
      <c r="R205" s="2">
        <f>VLOOKUP(C205,'Data for CO2 Calculation'!$K$3:$M$12,3,FALSE)</f>
        <v>1376</v>
      </c>
      <c r="S205" s="3">
        <f>I205*R205*'Data for CO2 Calculation'!$B$17</f>
        <v>13986.007999999998</v>
      </c>
    </row>
    <row r="206" spans="1:19" x14ac:dyDescent="0.2">
      <c r="A206" s="2" t="s">
        <v>610</v>
      </c>
      <c r="B206" s="13">
        <v>39719</v>
      </c>
      <c r="C206" s="2">
        <v>60001</v>
      </c>
      <c r="D206" s="2">
        <v>9</v>
      </c>
      <c r="E206" s="2">
        <v>6</v>
      </c>
      <c r="F206" s="2">
        <v>12</v>
      </c>
      <c r="G206" s="2">
        <v>11</v>
      </c>
      <c r="H206" s="2">
        <v>11</v>
      </c>
      <c r="I206" s="84">
        <f>(D206*'General Data'!$B$4)+(Valencia!E206*'General Data'!$C$4)+(Valencia!F206*'General Data'!$D$4)+(Valencia!G206*'General Data'!$E$4)+(Valencia!H206*'General Data'!$F$4)</f>
        <v>177.89999999999998</v>
      </c>
      <c r="J206" s="4">
        <f>VLOOKUP(I206,'Tarrif for Outgoing Transport'!$A$22:$G$32,Valencia!C206-59998,TRUE)</f>
        <v>0.25</v>
      </c>
      <c r="K206" s="82">
        <f t="shared" si="6"/>
        <v>44.474999999999994</v>
      </c>
      <c r="L206" s="4">
        <f>VLOOKUP(I206,'Tarrif for Outgoing Transport'!$A$40:$L$49,C206-59993,TRUE)</f>
        <v>0.34</v>
      </c>
      <c r="M206" s="4">
        <f t="shared" si="7"/>
        <v>60.485999999999997</v>
      </c>
      <c r="N206" s="2">
        <f>VLOOKUP(C206,'Transport Time'!$F$3:$H$7,3,FALSE)</f>
        <v>1</v>
      </c>
      <c r="O206" s="2">
        <f>VLOOKUP(C206,'Transport Time'!$K$3:$M$12,3,FALSE)</f>
        <v>2</v>
      </c>
      <c r="P206" s="2">
        <f>VLOOKUP(C206,'Data for CO2 Calculation'!$F$3:$H$7,3,FALSE)</f>
        <v>25</v>
      </c>
      <c r="Q206" s="3">
        <f>I206*P206*'Data for CO2 Calculation'!$B$17</f>
        <v>242.38874999999996</v>
      </c>
      <c r="R206" s="2">
        <f>VLOOKUP(C206,'Data for CO2 Calculation'!$K$3:$M$12,3,FALSE)</f>
        <v>1376</v>
      </c>
      <c r="S206" s="3">
        <f>I206*R206*'Data for CO2 Calculation'!$B$17</f>
        <v>13341.076799999999</v>
      </c>
    </row>
    <row r="207" spans="1:19" x14ac:dyDescent="0.2">
      <c r="A207" s="2" t="s">
        <v>719</v>
      </c>
      <c r="B207" s="13">
        <v>39596</v>
      </c>
      <c r="C207" s="2">
        <v>60004</v>
      </c>
      <c r="D207" s="2">
        <v>12</v>
      </c>
      <c r="E207" s="2">
        <v>8</v>
      </c>
      <c r="F207" s="2">
        <v>12</v>
      </c>
      <c r="G207" s="2">
        <v>11</v>
      </c>
      <c r="H207" s="2">
        <v>9</v>
      </c>
      <c r="I207" s="84">
        <f>(D207*'General Data'!$B$4)+(Valencia!E207*'General Data'!$C$4)+(Valencia!F207*'General Data'!$D$4)+(Valencia!G207*'General Data'!$E$4)+(Valencia!H207*'General Data'!$F$4)</f>
        <v>184.20000000000002</v>
      </c>
      <c r="J207" s="4">
        <f>VLOOKUP(I207,'Tarrif for Outgoing Transport'!$A$22:$G$32,Valencia!C207-59998,TRUE)</f>
        <v>0.252</v>
      </c>
      <c r="K207" s="82">
        <f t="shared" si="6"/>
        <v>46.418400000000005</v>
      </c>
      <c r="L207" s="4">
        <f>VLOOKUP(I207,'Tarrif for Outgoing Transport'!$A$40:$L$49,C207-59993,TRUE)</f>
        <v>0.3</v>
      </c>
      <c r="M207" s="4">
        <f t="shared" si="7"/>
        <v>55.260000000000005</v>
      </c>
      <c r="N207" s="2">
        <f>VLOOKUP(C207,'Transport Time'!$F$3:$H$7,3,FALSE)</f>
        <v>2</v>
      </c>
      <c r="O207" s="2">
        <f>VLOOKUP(C207,'Transport Time'!$K$3:$M$12,3,FALSE)</f>
        <v>2</v>
      </c>
      <c r="P207" s="2">
        <f>VLOOKUP(C207,'Data for CO2 Calculation'!$F$3:$H$7,3,FALSE)</f>
        <v>882</v>
      </c>
      <c r="Q207" s="3">
        <f>I207*P207*'Data for CO2 Calculation'!$B$17</f>
        <v>8854.3098000000009</v>
      </c>
      <c r="R207" s="2">
        <f>VLOOKUP(C207,'Data for CO2 Calculation'!$K$3:$M$12,3,FALSE)</f>
        <v>1735</v>
      </c>
      <c r="S207" s="3">
        <f>I207*R207*'Data for CO2 Calculation'!$B$17</f>
        <v>17417.491500000004</v>
      </c>
    </row>
    <row r="208" spans="1:19" x14ac:dyDescent="0.2">
      <c r="A208" s="2" t="s">
        <v>634</v>
      </c>
      <c r="B208" s="13">
        <v>39721</v>
      </c>
      <c r="C208" s="2">
        <v>60001</v>
      </c>
      <c r="D208" s="2">
        <v>9</v>
      </c>
      <c r="E208" s="2">
        <v>8</v>
      </c>
      <c r="F208" s="2">
        <v>12</v>
      </c>
      <c r="G208" s="2">
        <v>11</v>
      </c>
      <c r="H208" s="2">
        <v>15</v>
      </c>
      <c r="I208" s="84">
        <f>(D208*'General Data'!$B$4)+(Valencia!E208*'General Data'!$C$4)+(Valencia!F208*'General Data'!$D$4)+(Valencia!G208*'General Data'!$E$4)+(Valencia!H208*'General Data'!$F$4)</f>
        <v>204.89999999999998</v>
      </c>
      <c r="J208" s="4">
        <f>VLOOKUP(I208,'Tarrif for Outgoing Transport'!$A$22:$G$32,Valencia!C208-59998,TRUE)</f>
        <v>0.25</v>
      </c>
      <c r="K208" s="82">
        <f t="shared" si="6"/>
        <v>51.224999999999994</v>
      </c>
      <c r="L208" s="4">
        <f>VLOOKUP(I208,'Tarrif for Outgoing Transport'!$A$40:$L$49,C208-59993,TRUE)</f>
        <v>0.34</v>
      </c>
      <c r="M208" s="4">
        <f t="shared" si="7"/>
        <v>69.665999999999997</v>
      </c>
      <c r="N208" s="2">
        <f>VLOOKUP(C208,'Transport Time'!$F$3:$H$7,3,FALSE)</f>
        <v>1</v>
      </c>
      <c r="O208" s="2">
        <f>VLOOKUP(C208,'Transport Time'!$K$3:$M$12,3,FALSE)</f>
        <v>2</v>
      </c>
      <c r="P208" s="2">
        <f>VLOOKUP(C208,'Data for CO2 Calculation'!$F$3:$H$7,3,FALSE)</f>
        <v>25</v>
      </c>
      <c r="Q208" s="3">
        <f>I208*P208*'Data for CO2 Calculation'!$B$17</f>
        <v>279.17624999999992</v>
      </c>
      <c r="R208" s="2">
        <f>VLOOKUP(C208,'Data for CO2 Calculation'!$K$3:$M$12,3,FALSE)</f>
        <v>1376</v>
      </c>
      <c r="S208" s="3">
        <f>I208*R208*'Data for CO2 Calculation'!$B$17</f>
        <v>15365.860799999999</v>
      </c>
    </row>
    <row r="209" spans="1:19" x14ac:dyDescent="0.2">
      <c r="A209" s="2" t="s">
        <v>720</v>
      </c>
      <c r="B209" s="13">
        <v>39596</v>
      </c>
      <c r="C209" s="2">
        <v>60005</v>
      </c>
      <c r="D209" s="2">
        <v>9</v>
      </c>
      <c r="E209" s="2">
        <v>8</v>
      </c>
      <c r="F209" s="2">
        <v>12</v>
      </c>
      <c r="G209" s="2">
        <v>11</v>
      </c>
      <c r="H209" s="2">
        <v>11</v>
      </c>
      <c r="I209" s="84">
        <f>(D209*'General Data'!$B$4)+(Valencia!E209*'General Data'!$C$4)+(Valencia!F209*'General Data'!$D$4)+(Valencia!G209*'General Data'!$E$4)+(Valencia!H209*'General Data'!$F$4)</f>
        <v>186.49999999999997</v>
      </c>
      <c r="J209" s="4">
        <f>VLOOKUP(I209,'Tarrif for Outgoing Transport'!$A$22:$G$32,Valencia!C209-59998,TRUE)</f>
        <v>0.24399999999999999</v>
      </c>
      <c r="K209" s="82">
        <f t="shared" si="6"/>
        <v>45.505999999999993</v>
      </c>
      <c r="L209" s="4">
        <f>VLOOKUP(I209,'Tarrif for Outgoing Transport'!$A$40:$L$49,C209-59993,TRUE)</f>
        <v>0.38900000000000001</v>
      </c>
      <c r="M209" s="4">
        <f t="shared" si="7"/>
        <v>72.54849999999999</v>
      </c>
      <c r="N209" s="2">
        <f>VLOOKUP(C209,'Transport Time'!$F$3:$H$7,3,FALSE)</f>
        <v>2</v>
      </c>
      <c r="O209" s="2">
        <f>VLOOKUP(C209,'Transport Time'!$K$3:$M$12,3,FALSE)</f>
        <v>1</v>
      </c>
      <c r="P209" s="2">
        <f>VLOOKUP(C209,'Data for CO2 Calculation'!$F$3:$H$7,3,FALSE)</f>
        <v>779</v>
      </c>
      <c r="Q209" s="3">
        <f>I209*P209*'Data for CO2 Calculation'!$B$17</f>
        <v>7917.9507499999982</v>
      </c>
      <c r="R209" s="2">
        <f>VLOOKUP(C209,'Data for CO2 Calculation'!$K$3:$M$12,3,FALSE)</f>
        <v>584</v>
      </c>
      <c r="S209" s="3">
        <f>I209*R209*'Data for CO2 Calculation'!$B$17</f>
        <v>5935.9219999999996</v>
      </c>
    </row>
    <row r="210" spans="1:19" x14ac:dyDescent="0.2">
      <c r="A210" s="2" t="s">
        <v>721</v>
      </c>
      <c r="B210" s="13">
        <v>39597</v>
      </c>
      <c r="C210" s="2">
        <v>60004</v>
      </c>
      <c r="D210" s="2">
        <v>9</v>
      </c>
      <c r="E210" s="2">
        <v>8</v>
      </c>
      <c r="F210" s="2">
        <v>15</v>
      </c>
      <c r="G210" s="2">
        <v>11</v>
      </c>
      <c r="H210" s="2">
        <v>5</v>
      </c>
      <c r="I210" s="84">
        <f>(D210*'General Data'!$B$4)+(Valencia!E210*'General Data'!$C$4)+(Valencia!F210*'General Data'!$D$4)+(Valencia!G210*'General Data'!$E$4)+(Valencia!H210*'General Data'!$F$4)</f>
        <v>170.3</v>
      </c>
      <c r="J210" s="4">
        <f>VLOOKUP(I210,'Tarrif for Outgoing Transport'!$A$22:$G$32,Valencia!C210-59998,TRUE)</f>
        <v>0.252</v>
      </c>
      <c r="K210" s="82">
        <f t="shared" si="6"/>
        <v>42.915600000000005</v>
      </c>
      <c r="L210" s="4">
        <f>VLOOKUP(I210,'Tarrif for Outgoing Transport'!$A$40:$L$49,C210-59993,TRUE)</f>
        <v>0.3</v>
      </c>
      <c r="M210" s="4">
        <f t="shared" si="7"/>
        <v>51.09</v>
      </c>
      <c r="N210" s="2">
        <f>VLOOKUP(C210,'Transport Time'!$F$3:$H$7,3,FALSE)</f>
        <v>2</v>
      </c>
      <c r="O210" s="2">
        <f>VLOOKUP(C210,'Transport Time'!$K$3:$M$12,3,FALSE)</f>
        <v>2</v>
      </c>
      <c r="P210" s="2">
        <f>VLOOKUP(C210,'Data for CO2 Calculation'!$F$3:$H$7,3,FALSE)</f>
        <v>882</v>
      </c>
      <c r="Q210" s="3">
        <f>I210*P210*'Data for CO2 Calculation'!$B$17</f>
        <v>8186.1507000000001</v>
      </c>
      <c r="R210" s="2">
        <f>VLOOKUP(C210,'Data for CO2 Calculation'!$K$3:$M$12,3,FALSE)</f>
        <v>1735</v>
      </c>
      <c r="S210" s="3">
        <f>I210*R210*'Data for CO2 Calculation'!$B$17</f>
        <v>16103.142250000001</v>
      </c>
    </row>
    <row r="211" spans="1:19" x14ac:dyDescent="0.2">
      <c r="A211" s="2" t="s">
        <v>722</v>
      </c>
      <c r="B211" s="13">
        <v>39728</v>
      </c>
      <c r="C211" s="2">
        <v>60001</v>
      </c>
      <c r="D211" s="2">
        <v>9</v>
      </c>
      <c r="E211" s="2">
        <v>9</v>
      </c>
      <c r="F211" s="2">
        <v>12</v>
      </c>
      <c r="G211" s="2">
        <v>15</v>
      </c>
      <c r="H211" s="2">
        <v>9</v>
      </c>
      <c r="I211" s="84">
        <f>(D211*'General Data'!$B$4)+(Valencia!E211*'General Data'!$C$4)+(Valencia!F211*'General Data'!$D$4)+(Valencia!G211*'General Data'!$E$4)+(Valencia!H211*'General Data'!$F$4)</f>
        <v>194.4</v>
      </c>
      <c r="J211" s="4">
        <f>VLOOKUP(I211,'Tarrif for Outgoing Transport'!$A$22:$G$32,Valencia!C211-59998,TRUE)</f>
        <v>0.25</v>
      </c>
      <c r="K211" s="82">
        <f t="shared" si="6"/>
        <v>48.6</v>
      </c>
      <c r="L211" s="4">
        <f>VLOOKUP(I211,'Tarrif for Outgoing Transport'!$A$40:$L$49,C211-59993,TRUE)</f>
        <v>0.34</v>
      </c>
      <c r="M211" s="4">
        <f t="shared" si="7"/>
        <v>66.096000000000004</v>
      </c>
      <c r="N211" s="2">
        <f>VLOOKUP(C211,'Transport Time'!$F$3:$H$7,3,FALSE)</f>
        <v>1</v>
      </c>
      <c r="O211" s="2">
        <f>VLOOKUP(C211,'Transport Time'!$K$3:$M$12,3,FALSE)</f>
        <v>2</v>
      </c>
      <c r="P211" s="2">
        <f>VLOOKUP(C211,'Data for CO2 Calculation'!$F$3:$H$7,3,FALSE)</f>
        <v>25</v>
      </c>
      <c r="Q211" s="3">
        <f>I211*P211*'Data for CO2 Calculation'!$B$17</f>
        <v>264.87</v>
      </c>
      <c r="R211" s="2">
        <f>VLOOKUP(C211,'Data for CO2 Calculation'!$K$3:$M$12,3,FALSE)</f>
        <v>1376</v>
      </c>
      <c r="S211" s="3">
        <f>I211*R211*'Data for CO2 Calculation'!$B$17</f>
        <v>14578.444800000001</v>
      </c>
    </row>
    <row r="212" spans="1:19" x14ac:dyDescent="0.2">
      <c r="A212" s="2" t="s">
        <v>573</v>
      </c>
      <c r="B212" s="13">
        <v>39600</v>
      </c>
      <c r="C212" s="2">
        <v>60005</v>
      </c>
      <c r="D212" s="2">
        <v>9</v>
      </c>
      <c r="E212" s="2">
        <v>8</v>
      </c>
      <c r="F212" s="2">
        <v>15</v>
      </c>
      <c r="G212" s="2">
        <v>11</v>
      </c>
      <c r="H212" s="2">
        <v>11</v>
      </c>
      <c r="I212" s="84">
        <f>(D212*'General Data'!$B$4)+(Valencia!E212*'General Data'!$C$4)+(Valencia!F212*'General Data'!$D$4)+(Valencia!G212*'General Data'!$E$4)+(Valencia!H212*'General Data'!$F$4)</f>
        <v>197.9</v>
      </c>
      <c r="J212" s="4">
        <f>VLOOKUP(I212,'Tarrif for Outgoing Transport'!$A$22:$G$32,Valencia!C212-59998,TRUE)</f>
        <v>0.24399999999999999</v>
      </c>
      <c r="K212" s="82">
        <f t="shared" si="6"/>
        <v>48.287599999999998</v>
      </c>
      <c r="L212" s="4">
        <f>VLOOKUP(I212,'Tarrif for Outgoing Transport'!$A$40:$L$49,C212-59993,TRUE)</f>
        <v>0.38900000000000001</v>
      </c>
      <c r="M212" s="4">
        <f t="shared" si="7"/>
        <v>76.983100000000007</v>
      </c>
      <c r="N212" s="2">
        <f>VLOOKUP(C212,'Transport Time'!$F$3:$H$7,3,FALSE)</f>
        <v>2</v>
      </c>
      <c r="O212" s="2">
        <f>VLOOKUP(C212,'Transport Time'!$K$3:$M$12,3,FALSE)</f>
        <v>1</v>
      </c>
      <c r="P212" s="2">
        <f>VLOOKUP(C212,'Data for CO2 Calculation'!$F$3:$H$7,3,FALSE)</f>
        <v>779</v>
      </c>
      <c r="Q212" s="3">
        <f>I212*P212*'Data for CO2 Calculation'!$B$17</f>
        <v>8401.9434500000007</v>
      </c>
      <c r="R212" s="2">
        <f>VLOOKUP(C212,'Data for CO2 Calculation'!$K$3:$M$12,3,FALSE)</f>
        <v>584</v>
      </c>
      <c r="S212" s="3">
        <f>I212*R212*'Data for CO2 Calculation'!$B$17</f>
        <v>6298.7611999999999</v>
      </c>
    </row>
    <row r="213" spans="1:19" x14ac:dyDescent="0.2">
      <c r="A213" s="2" t="s">
        <v>723</v>
      </c>
      <c r="B213" s="13">
        <v>39601</v>
      </c>
      <c r="C213" s="2">
        <v>60005</v>
      </c>
      <c r="D213" s="2">
        <v>15</v>
      </c>
      <c r="E213" s="2">
        <v>8</v>
      </c>
      <c r="F213" s="2">
        <v>12</v>
      </c>
      <c r="G213" s="2">
        <v>11</v>
      </c>
      <c r="H213" s="2">
        <v>13</v>
      </c>
      <c r="I213" s="84">
        <f>(D213*'General Data'!$B$4)+(Valencia!E213*'General Data'!$C$4)+(Valencia!F213*'General Data'!$D$4)+(Valencia!G213*'General Data'!$E$4)+(Valencia!H213*'General Data'!$F$4)</f>
        <v>209.5</v>
      </c>
      <c r="J213" s="4">
        <f>VLOOKUP(I213,'Tarrif for Outgoing Transport'!$A$22:$G$32,Valencia!C213-59998,TRUE)</f>
        <v>0.24399999999999999</v>
      </c>
      <c r="K213" s="82">
        <f t="shared" si="6"/>
        <v>51.118000000000002</v>
      </c>
      <c r="L213" s="4">
        <f>VLOOKUP(I213,'Tarrif for Outgoing Transport'!$A$40:$L$49,C213-59993,TRUE)</f>
        <v>0.38900000000000001</v>
      </c>
      <c r="M213" s="4">
        <f t="shared" si="7"/>
        <v>81.495500000000007</v>
      </c>
      <c r="N213" s="2">
        <f>VLOOKUP(C213,'Transport Time'!$F$3:$H$7,3,FALSE)</f>
        <v>2</v>
      </c>
      <c r="O213" s="2">
        <f>VLOOKUP(C213,'Transport Time'!$K$3:$M$12,3,FALSE)</f>
        <v>1</v>
      </c>
      <c r="P213" s="2">
        <f>VLOOKUP(C213,'Data for CO2 Calculation'!$F$3:$H$7,3,FALSE)</f>
        <v>779</v>
      </c>
      <c r="Q213" s="3">
        <f>I213*P213*'Data for CO2 Calculation'!$B$17</f>
        <v>8894.4272500000006</v>
      </c>
      <c r="R213" s="2">
        <f>VLOOKUP(C213,'Data for CO2 Calculation'!$K$3:$M$12,3,FALSE)</f>
        <v>584</v>
      </c>
      <c r="S213" s="3">
        <f>I213*R213*'Data for CO2 Calculation'!$B$17</f>
        <v>6667.9660000000003</v>
      </c>
    </row>
    <row r="214" spans="1:19" x14ac:dyDescent="0.2">
      <c r="A214" s="2" t="s">
        <v>724</v>
      </c>
      <c r="B214" s="13">
        <v>39591</v>
      </c>
      <c r="C214" s="2">
        <v>60002</v>
      </c>
      <c r="D214" s="2">
        <v>9</v>
      </c>
      <c r="E214" s="2">
        <v>8</v>
      </c>
      <c r="F214" s="2">
        <v>12</v>
      </c>
      <c r="G214" s="2">
        <v>11</v>
      </c>
      <c r="H214" s="2">
        <v>6</v>
      </c>
      <c r="I214" s="84">
        <f>(D214*'General Data'!$B$4)+(Valencia!E214*'General Data'!$C$4)+(Valencia!F214*'General Data'!$D$4)+(Valencia!G214*'General Data'!$E$4)+(Valencia!H214*'General Data'!$F$4)</f>
        <v>163.49999999999997</v>
      </c>
      <c r="J214" s="4">
        <f>VLOOKUP(I214,'Tarrif for Outgoing Transport'!$A$22:$G$32,Valencia!C214-59998,TRUE)</f>
        <v>0.254</v>
      </c>
      <c r="K214" s="82">
        <f t="shared" si="6"/>
        <v>41.528999999999996</v>
      </c>
      <c r="L214" s="4">
        <f>VLOOKUP(I214,'Tarrif for Outgoing Transport'!$A$40:$L$49,C214-59993,TRUE)</f>
        <v>0.307</v>
      </c>
      <c r="M214" s="4">
        <f t="shared" si="7"/>
        <v>50.194499999999991</v>
      </c>
      <c r="N214" s="2">
        <f>VLOOKUP(C214,'Transport Time'!$F$3:$H$7,3,FALSE)</f>
        <v>1</v>
      </c>
      <c r="O214" s="2">
        <f>VLOOKUP(C214,'Transport Time'!$K$3:$M$12,3,FALSE)</f>
        <v>2</v>
      </c>
      <c r="P214" s="2">
        <f>VLOOKUP(C214,'Data for CO2 Calculation'!$F$3:$H$7,3,FALSE)</f>
        <v>355</v>
      </c>
      <c r="Q214" s="3">
        <f>I214*P214*'Data for CO2 Calculation'!$B$17</f>
        <v>3163.3162499999994</v>
      </c>
      <c r="R214" s="2">
        <f>VLOOKUP(C214,'Data for CO2 Calculation'!$K$3:$M$12,3,FALSE)</f>
        <v>1275</v>
      </c>
      <c r="S214" s="3">
        <f>I214*R214*'Data for CO2 Calculation'!$B$17</f>
        <v>11361.206249999999</v>
      </c>
    </row>
    <row r="215" spans="1:19" x14ac:dyDescent="0.2">
      <c r="A215" s="2" t="s">
        <v>725</v>
      </c>
      <c r="B215" s="13">
        <v>39733</v>
      </c>
      <c r="C215" s="2">
        <v>60001</v>
      </c>
      <c r="D215" s="2">
        <v>9</v>
      </c>
      <c r="E215" s="2">
        <v>8</v>
      </c>
      <c r="F215" s="2">
        <v>12</v>
      </c>
      <c r="G215" s="2">
        <v>9</v>
      </c>
      <c r="H215" s="2">
        <v>9</v>
      </c>
      <c r="I215" s="84">
        <f>(D215*'General Data'!$B$4)+(Valencia!E215*'General Data'!$C$4)+(Valencia!F215*'General Data'!$D$4)+(Valencia!G215*'General Data'!$E$4)+(Valencia!H215*'General Data'!$F$4)</f>
        <v>170.9</v>
      </c>
      <c r="J215" s="4">
        <f>VLOOKUP(I215,'Tarrif for Outgoing Transport'!$A$22:$G$32,Valencia!C215-59998,TRUE)</f>
        <v>0.25</v>
      </c>
      <c r="K215" s="82">
        <f t="shared" si="6"/>
        <v>42.725000000000001</v>
      </c>
      <c r="L215" s="4">
        <f>VLOOKUP(I215,'Tarrif for Outgoing Transport'!$A$40:$L$49,C215-59993,TRUE)</f>
        <v>0.34</v>
      </c>
      <c r="M215" s="4">
        <f t="shared" si="7"/>
        <v>58.106000000000009</v>
      </c>
      <c r="N215" s="2">
        <f>VLOOKUP(C215,'Transport Time'!$F$3:$H$7,3,FALSE)</f>
        <v>1</v>
      </c>
      <c r="O215" s="2">
        <f>VLOOKUP(C215,'Transport Time'!$K$3:$M$12,3,FALSE)</f>
        <v>2</v>
      </c>
      <c r="P215" s="2">
        <f>VLOOKUP(C215,'Data for CO2 Calculation'!$F$3:$H$7,3,FALSE)</f>
        <v>25</v>
      </c>
      <c r="Q215" s="3">
        <f>I215*P215*'Data for CO2 Calculation'!$B$17</f>
        <v>232.85124999999999</v>
      </c>
      <c r="R215" s="2">
        <f>VLOOKUP(C215,'Data for CO2 Calculation'!$K$3:$M$12,3,FALSE)</f>
        <v>1376</v>
      </c>
      <c r="S215" s="3">
        <f>I215*R215*'Data for CO2 Calculation'!$B$17</f>
        <v>12816.132799999999</v>
      </c>
    </row>
    <row r="216" spans="1:19" x14ac:dyDescent="0.2">
      <c r="A216" s="2" t="s">
        <v>636</v>
      </c>
      <c r="B216" s="13">
        <v>39602</v>
      </c>
      <c r="C216" s="2">
        <v>60005</v>
      </c>
      <c r="D216" s="2">
        <v>11</v>
      </c>
      <c r="E216" s="2">
        <v>8</v>
      </c>
      <c r="F216" s="2">
        <v>15</v>
      </c>
      <c r="G216" s="2">
        <v>11</v>
      </c>
      <c r="H216" s="2">
        <v>11</v>
      </c>
      <c r="I216" s="84">
        <f>(D216*'General Data'!$B$4)+(Valencia!E216*'General Data'!$C$4)+(Valencia!F216*'General Data'!$D$4)+(Valencia!G216*'General Data'!$E$4)+(Valencia!H216*'General Data'!$F$4)</f>
        <v>202.49999999999997</v>
      </c>
      <c r="J216" s="4">
        <f>VLOOKUP(I216,'Tarrif for Outgoing Transport'!$A$22:$G$32,Valencia!C216-59998,TRUE)</f>
        <v>0.24399999999999999</v>
      </c>
      <c r="K216" s="82">
        <f t="shared" si="6"/>
        <v>49.409999999999989</v>
      </c>
      <c r="L216" s="4">
        <f>VLOOKUP(I216,'Tarrif for Outgoing Transport'!$A$40:$L$49,C216-59993,TRUE)</f>
        <v>0.38900000000000001</v>
      </c>
      <c r="M216" s="4">
        <f t="shared" si="7"/>
        <v>78.772499999999994</v>
      </c>
      <c r="N216" s="2">
        <f>VLOOKUP(C216,'Transport Time'!$F$3:$H$7,3,FALSE)</f>
        <v>2</v>
      </c>
      <c r="O216" s="2">
        <f>VLOOKUP(C216,'Transport Time'!$K$3:$M$12,3,FALSE)</f>
        <v>1</v>
      </c>
      <c r="P216" s="2">
        <f>VLOOKUP(C216,'Data for CO2 Calculation'!$F$3:$H$7,3,FALSE)</f>
        <v>779</v>
      </c>
      <c r="Q216" s="3">
        <f>I216*P216*'Data for CO2 Calculation'!$B$17</f>
        <v>8597.2387499999986</v>
      </c>
      <c r="R216" s="2">
        <f>VLOOKUP(C216,'Data for CO2 Calculation'!$K$3:$M$12,3,FALSE)</f>
        <v>584</v>
      </c>
      <c r="S216" s="3">
        <f>I216*R216*'Data for CO2 Calculation'!$B$17</f>
        <v>6445.1699999999992</v>
      </c>
    </row>
    <row r="217" spans="1:19" x14ac:dyDescent="0.2">
      <c r="A217" s="2" t="s">
        <v>726</v>
      </c>
      <c r="B217" s="13">
        <v>39736</v>
      </c>
      <c r="C217" s="2">
        <v>60001</v>
      </c>
      <c r="D217" s="2">
        <v>9</v>
      </c>
      <c r="E217" s="2">
        <v>8</v>
      </c>
      <c r="F217" s="2">
        <v>12</v>
      </c>
      <c r="G217" s="2">
        <v>12</v>
      </c>
      <c r="H217" s="2">
        <v>9</v>
      </c>
      <c r="I217" s="84">
        <f>(D217*'General Data'!$B$4)+(Valencia!E217*'General Data'!$C$4)+(Valencia!F217*'General Data'!$D$4)+(Valencia!G217*'General Data'!$E$4)+(Valencia!H217*'General Data'!$F$4)</f>
        <v>180.5</v>
      </c>
      <c r="J217" s="4">
        <f>VLOOKUP(I217,'Tarrif for Outgoing Transport'!$A$22:$G$32,Valencia!C217-59998,TRUE)</f>
        <v>0.25</v>
      </c>
      <c r="K217" s="82">
        <f t="shared" si="6"/>
        <v>45.125</v>
      </c>
      <c r="L217" s="4">
        <f>VLOOKUP(I217,'Tarrif for Outgoing Transport'!$A$40:$L$49,C217-59993,TRUE)</f>
        <v>0.34</v>
      </c>
      <c r="M217" s="4">
        <f t="shared" si="7"/>
        <v>61.370000000000005</v>
      </c>
      <c r="N217" s="2">
        <f>VLOOKUP(C217,'Transport Time'!$F$3:$H$7,3,FALSE)</f>
        <v>1</v>
      </c>
      <c r="O217" s="2">
        <f>VLOOKUP(C217,'Transport Time'!$K$3:$M$12,3,FALSE)</f>
        <v>2</v>
      </c>
      <c r="P217" s="2">
        <f>VLOOKUP(C217,'Data for CO2 Calculation'!$F$3:$H$7,3,FALSE)</f>
        <v>25</v>
      </c>
      <c r="Q217" s="3">
        <f>I217*P217*'Data for CO2 Calculation'!$B$17</f>
        <v>245.93125000000001</v>
      </c>
      <c r="R217" s="2">
        <f>VLOOKUP(C217,'Data for CO2 Calculation'!$K$3:$M$12,3,FALSE)</f>
        <v>1376</v>
      </c>
      <c r="S217" s="3">
        <f>I217*R217*'Data for CO2 Calculation'!$B$17</f>
        <v>13536.056</v>
      </c>
    </row>
    <row r="218" spans="1:19" x14ac:dyDescent="0.2">
      <c r="A218" s="2" t="s">
        <v>637</v>
      </c>
      <c r="B218" s="13">
        <v>39603</v>
      </c>
      <c r="C218" s="2">
        <v>60005</v>
      </c>
      <c r="D218" s="2">
        <v>12</v>
      </c>
      <c r="E218" s="2">
        <v>8</v>
      </c>
      <c r="F218" s="2">
        <v>12</v>
      </c>
      <c r="G218" s="2">
        <v>11</v>
      </c>
      <c r="H218" s="2">
        <v>14</v>
      </c>
      <c r="I218" s="84">
        <f>(D218*'General Data'!$B$4)+(Valencia!E218*'General Data'!$C$4)+(Valencia!F218*'General Data'!$D$4)+(Valencia!G218*'General Data'!$E$4)+(Valencia!H218*'General Data'!$F$4)</f>
        <v>207.2</v>
      </c>
      <c r="J218" s="4">
        <f>VLOOKUP(I218,'Tarrif for Outgoing Transport'!$A$22:$G$32,Valencia!C218-59998,TRUE)</f>
        <v>0.24399999999999999</v>
      </c>
      <c r="K218" s="82">
        <f t="shared" si="6"/>
        <v>50.556799999999996</v>
      </c>
      <c r="L218" s="4">
        <f>VLOOKUP(I218,'Tarrif for Outgoing Transport'!$A$40:$L$49,C218-59993,TRUE)</f>
        <v>0.38900000000000001</v>
      </c>
      <c r="M218" s="4">
        <f t="shared" si="7"/>
        <v>80.600799999999992</v>
      </c>
      <c r="N218" s="2">
        <f>VLOOKUP(C218,'Transport Time'!$F$3:$H$7,3,FALSE)</f>
        <v>2</v>
      </c>
      <c r="O218" s="2">
        <f>VLOOKUP(C218,'Transport Time'!$K$3:$M$12,3,FALSE)</f>
        <v>1</v>
      </c>
      <c r="P218" s="2">
        <f>VLOOKUP(C218,'Data for CO2 Calculation'!$F$3:$H$7,3,FALSE)</f>
        <v>779</v>
      </c>
      <c r="Q218" s="3">
        <f>I218*P218*'Data for CO2 Calculation'!$B$17</f>
        <v>8796.7795999999998</v>
      </c>
      <c r="R218" s="2">
        <f>VLOOKUP(C218,'Data for CO2 Calculation'!$K$3:$M$12,3,FALSE)</f>
        <v>584</v>
      </c>
      <c r="S218" s="3">
        <f>I218*R218*'Data for CO2 Calculation'!$B$17</f>
        <v>6594.7615999999989</v>
      </c>
    </row>
    <row r="219" spans="1:19" x14ac:dyDescent="0.2">
      <c r="A219" s="2" t="s">
        <v>559</v>
      </c>
      <c r="B219" s="13">
        <v>39604</v>
      </c>
      <c r="C219" s="2">
        <v>60005</v>
      </c>
      <c r="D219" s="2">
        <v>9</v>
      </c>
      <c r="E219" s="2">
        <v>8</v>
      </c>
      <c r="F219" s="2">
        <v>0</v>
      </c>
      <c r="G219" s="2">
        <v>11</v>
      </c>
      <c r="H219" s="2">
        <v>15</v>
      </c>
      <c r="I219" s="84">
        <f>(D219*'General Data'!$B$4)+(Valencia!E219*'General Data'!$C$4)+(Valencia!F219*'General Data'!$D$4)+(Valencia!G219*'General Data'!$E$4)+(Valencia!H219*'General Data'!$F$4)</f>
        <v>159.30000000000001</v>
      </c>
      <c r="J219" s="4">
        <f>VLOOKUP(I219,'Tarrif for Outgoing Transport'!$A$22:$G$32,Valencia!C219-59998,TRUE)</f>
        <v>0.24399999999999999</v>
      </c>
      <c r="K219" s="82">
        <f t="shared" si="6"/>
        <v>38.869199999999999</v>
      </c>
      <c r="L219" s="4">
        <f>VLOOKUP(I219,'Tarrif for Outgoing Transport'!$A$40:$L$49,C219-59993,TRUE)</f>
        <v>0.38900000000000001</v>
      </c>
      <c r="M219" s="4">
        <f t="shared" si="7"/>
        <v>61.967700000000008</v>
      </c>
      <c r="N219" s="2">
        <f>VLOOKUP(C219,'Transport Time'!$F$3:$H$7,3,FALSE)</f>
        <v>2</v>
      </c>
      <c r="O219" s="2">
        <f>VLOOKUP(C219,'Transport Time'!$K$3:$M$12,3,FALSE)</f>
        <v>1</v>
      </c>
      <c r="P219" s="2">
        <f>VLOOKUP(C219,'Data for CO2 Calculation'!$F$3:$H$7,3,FALSE)</f>
        <v>779</v>
      </c>
      <c r="Q219" s="3">
        <f>I219*P219*'Data for CO2 Calculation'!$B$17</f>
        <v>6763.1611500000008</v>
      </c>
      <c r="R219" s="2">
        <f>VLOOKUP(C219,'Data for CO2 Calculation'!$K$3:$M$12,3,FALSE)</f>
        <v>584</v>
      </c>
      <c r="S219" s="3">
        <f>I219*R219*'Data for CO2 Calculation'!$B$17</f>
        <v>5070.2004000000006</v>
      </c>
    </row>
    <row r="220" spans="1:19" x14ac:dyDescent="0.2">
      <c r="A220" s="2" t="s">
        <v>727</v>
      </c>
      <c r="B220" s="13">
        <v>39594</v>
      </c>
      <c r="C220" s="2">
        <v>60002</v>
      </c>
      <c r="D220" s="2">
        <v>9</v>
      </c>
      <c r="E220" s="2">
        <v>8</v>
      </c>
      <c r="F220" s="2">
        <v>8</v>
      </c>
      <c r="G220" s="2">
        <v>11</v>
      </c>
      <c r="H220" s="2">
        <v>9</v>
      </c>
      <c r="I220" s="84">
        <f>(D220*'General Data'!$B$4)+(Valencia!E220*'General Data'!$C$4)+(Valencia!F220*'General Data'!$D$4)+(Valencia!G220*'General Data'!$E$4)+(Valencia!H220*'General Data'!$F$4)</f>
        <v>162.1</v>
      </c>
      <c r="J220" s="4">
        <f>VLOOKUP(I220,'Tarrif for Outgoing Transport'!$A$22:$G$32,Valencia!C220-59998,TRUE)</f>
        <v>0.254</v>
      </c>
      <c r="K220" s="82">
        <f t="shared" si="6"/>
        <v>41.173400000000001</v>
      </c>
      <c r="L220" s="4">
        <f>VLOOKUP(I220,'Tarrif for Outgoing Transport'!$A$40:$L$49,C220-59993,TRUE)</f>
        <v>0.307</v>
      </c>
      <c r="M220" s="4">
        <f t="shared" si="7"/>
        <v>49.764699999999998</v>
      </c>
      <c r="N220" s="2">
        <f>VLOOKUP(C220,'Transport Time'!$F$3:$H$7,3,FALSE)</f>
        <v>1</v>
      </c>
      <c r="O220" s="2">
        <f>VLOOKUP(C220,'Transport Time'!$K$3:$M$12,3,FALSE)</f>
        <v>2</v>
      </c>
      <c r="P220" s="2">
        <f>VLOOKUP(C220,'Data for CO2 Calculation'!$F$3:$H$7,3,FALSE)</f>
        <v>355</v>
      </c>
      <c r="Q220" s="3">
        <f>I220*P220*'Data for CO2 Calculation'!$B$17</f>
        <v>3136.22975</v>
      </c>
      <c r="R220" s="2">
        <f>VLOOKUP(C220,'Data for CO2 Calculation'!$K$3:$M$12,3,FALSE)</f>
        <v>1275</v>
      </c>
      <c r="S220" s="3">
        <f>I220*R220*'Data for CO2 Calculation'!$B$17</f>
        <v>11263.92375</v>
      </c>
    </row>
    <row r="221" spans="1:19" x14ac:dyDescent="0.2">
      <c r="A221" s="2" t="s">
        <v>728</v>
      </c>
      <c r="B221" s="13">
        <v>39739</v>
      </c>
      <c r="C221" s="2">
        <v>60001</v>
      </c>
      <c r="D221" s="2">
        <v>9</v>
      </c>
      <c r="E221" s="2">
        <v>7</v>
      </c>
      <c r="F221" s="2">
        <v>12</v>
      </c>
      <c r="G221" s="2">
        <v>11</v>
      </c>
      <c r="H221" s="2">
        <v>9</v>
      </c>
      <c r="I221" s="84">
        <f>(D221*'General Data'!$B$4)+(Valencia!E221*'General Data'!$C$4)+(Valencia!F221*'General Data'!$D$4)+(Valencia!G221*'General Data'!$E$4)+(Valencia!H221*'General Data'!$F$4)</f>
        <v>173</v>
      </c>
      <c r="J221" s="4">
        <f>VLOOKUP(I221,'Tarrif for Outgoing Transport'!$A$22:$G$32,Valencia!C221-59998,TRUE)</f>
        <v>0.25</v>
      </c>
      <c r="K221" s="82">
        <f t="shared" si="6"/>
        <v>43.25</v>
      </c>
      <c r="L221" s="4">
        <f>VLOOKUP(I221,'Tarrif for Outgoing Transport'!$A$40:$L$49,C221-59993,TRUE)</f>
        <v>0.34</v>
      </c>
      <c r="M221" s="4">
        <f t="shared" si="7"/>
        <v>58.820000000000007</v>
      </c>
      <c r="N221" s="2">
        <f>VLOOKUP(C221,'Transport Time'!$F$3:$H$7,3,FALSE)</f>
        <v>1</v>
      </c>
      <c r="O221" s="2">
        <f>VLOOKUP(C221,'Transport Time'!$K$3:$M$12,3,FALSE)</f>
        <v>2</v>
      </c>
      <c r="P221" s="2">
        <f>VLOOKUP(C221,'Data for CO2 Calculation'!$F$3:$H$7,3,FALSE)</f>
        <v>25</v>
      </c>
      <c r="Q221" s="3">
        <f>I221*P221*'Data for CO2 Calculation'!$B$17</f>
        <v>235.71250000000001</v>
      </c>
      <c r="R221" s="2">
        <f>VLOOKUP(C221,'Data for CO2 Calculation'!$K$3:$M$12,3,FALSE)</f>
        <v>1376</v>
      </c>
      <c r="S221" s="3">
        <f>I221*R221*'Data for CO2 Calculation'!$B$17</f>
        <v>12973.616</v>
      </c>
    </row>
    <row r="222" spans="1:19" x14ac:dyDescent="0.2">
      <c r="A222" s="2" t="s">
        <v>729</v>
      </c>
      <c r="B222" s="13">
        <v>39596</v>
      </c>
      <c r="C222" s="2">
        <v>60002</v>
      </c>
      <c r="D222" s="2">
        <v>19</v>
      </c>
      <c r="E222" s="2">
        <v>8</v>
      </c>
      <c r="F222" s="2">
        <v>12</v>
      </c>
      <c r="G222" s="2">
        <v>11</v>
      </c>
      <c r="H222" s="2">
        <v>5</v>
      </c>
      <c r="I222" s="84">
        <f>(D222*'General Data'!$B$4)+(Valencia!E222*'General Data'!$C$4)+(Valencia!F222*'General Data'!$D$4)+(Valencia!G222*'General Data'!$E$4)+(Valencia!H222*'General Data'!$F$4)</f>
        <v>181.89999999999998</v>
      </c>
      <c r="J222" s="4">
        <f>VLOOKUP(I222,'Tarrif for Outgoing Transport'!$A$22:$G$32,Valencia!C222-59998,TRUE)</f>
        <v>0.254</v>
      </c>
      <c r="K222" s="82">
        <f t="shared" si="6"/>
        <v>46.202599999999997</v>
      </c>
      <c r="L222" s="4">
        <f>VLOOKUP(I222,'Tarrif for Outgoing Transport'!$A$40:$L$49,C222-59993,TRUE)</f>
        <v>0.307</v>
      </c>
      <c r="M222" s="4">
        <f t="shared" si="7"/>
        <v>55.843299999999992</v>
      </c>
      <c r="N222" s="2">
        <f>VLOOKUP(C222,'Transport Time'!$F$3:$H$7,3,FALSE)</f>
        <v>1</v>
      </c>
      <c r="O222" s="2">
        <f>VLOOKUP(C222,'Transport Time'!$K$3:$M$12,3,FALSE)</f>
        <v>2</v>
      </c>
      <c r="P222" s="2">
        <f>VLOOKUP(C222,'Data for CO2 Calculation'!$F$3:$H$7,3,FALSE)</f>
        <v>355</v>
      </c>
      <c r="Q222" s="3">
        <f>I222*P222*'Data for CO2 Calculation'!$B$17</f>
        <v>3519.3102499999995</v>
      </c>
      <c r="R222" s="2">
        <f>VLOOKUP(C222,'Data for CO2 Calculation'!$K$3:$M$12,3,FALSE)</f>
        <v>1275</v>
      </c>
      <c r="S222" s="3">
        <f>I222*R222*'Data for CO2 Calculation'!$B$17</f>
        <v>12639.776249999999</v>
      </c>
    </row>
    <row r="223" spans="1:19" x14ac:dyDescent="0.2">
      <c r="A223" s="2" t="s">
        <v>730</v>
      </c>
      <c r="B223" s="13">
        <v>39741</v>
      </c>
      <c r="C223" s="2">
        <v>60001</v>
      </c>
      <c r="D223" s="2">
        <v>9</v>
      </c>
      <c r="E223" s="2">
        <v>9</v>
      </c>
      <c r="F223" s="2">
        <v>12</v>
      </c>
      <c r="G223" s="2">
        <v>11</v>
      </c>
      <c r="H223" s="2">
        <v>9</v>
      </c>
      <c r="I223" s="84">
        <f>(D223*'General Data'!$B$4)+(Valencia!E223*'General Data'!$C$4)+(Valencia!F223*'General Data'!$D$4)+(Valencia!G223*'General Data'!$E$4)+(Valencia!H223*'General Data'!$F$4)</f>
        <v>181.6</v>
      </c>
      <c r="J223" s="4">
        <f>VLOOKUP(I223,'Tarrif for Outgoing Transport'!$A$22:$G$32,Valencia!C223-59998,TRUE)</f>
        <v>0.25</v>
      </c>
      <c r="K223" s="82">
        <f t="shared" si="6"/>
        <v>45.4</v>
      </c>
      <c r="L223" s="4">
        <f>VLOOKUP(I223,'Tarrif for Outgoing Transport'!$A$40:$L$49,C223-59993,TRUE)</f>
        <v>0.34</v>
      </c>
      <c r="M223" s="4">
        <f t="shared" si="7"/>
        <v>61.744</v>
      </c>
      <c r="N223" s="2">
        <f>VLOOKUP(C223,'Transport Time'!$F$3:$H$7,3,FALSE)</f>
        <v>1</v>
      </c>
      <c r="O223" s="2">
        <f>VLOOKUP(C223,'Transport Time'!$K$3:$M$12,3,FALSE)</f>
        <v>2</v>
      </c>
      <c r="P223" s="2">
        <f>VLOOKUP(C223,'Data for CO2 Calculation'!$F$3:$H$7,3,FALSE)</f>
        <v>25</v>
      </c>
      <c r="Q223" s="3">
        <f>I223*P223*'Data for CO2 Calculation'!$B$17</f>
        <v>247.43</v>
      </c>
      <c r="R223" s="2">
        <f>VLOOKUP(C223,'Data for CO2 Calculation'!$K$3:$M$12,3,FALSE)</f>
        <v>1376</v>
      </c>
      <c r="S223" s="3">
        <f>I223*R223*'Data for CO2 Calculation'!$B$17</f>
        <v>13618.547200000001</v>
      </c>
    </row>
    <row r="224" spans="1:19" x14ac:dyDescent="0.2">
      <c r="A224" s="2" t="s">
        <v>731</v>
      </c>
      <c r="B224" s="13">
        <v>39606</v>
      </c>
      <c r="C224" s="2">
        <v>60005</v>
      </c>
      <c r="D224" s="2">
        <v>9</v>
      </c>
      <c r="E224" s="2">
        <v>8</v>
      </c>
      <c r="F224" s="2">
        <v>12</v>
      </c>
      <c r="G224" s="2">
        <v>11</v>
      </c>
      <c r="H224" s="2">
        <v>9</v>
      </c>
      <c r="I224" s="84">
        <f>(D224*'General Data'!$B$4)+(Valencia!E224*'General Data'!$C$4)+(Valencia!F224*'General Data'!$D$4)+(Valencia!G224*'General Data'!$E$4)+(Valencia!H224*'General Data'!$F$4)</f>
        <v>177.29999999999998</v>
      </c>
      <c r="J224" s="4">
        <f>VLOOKUP(I224,'Tarrif for Outgoing Transport'!$A$22:$G$32,Valencia!C224-59998,TRUE)</f>
        <v>0.24399999999999999</v>
      </c>
      <c r="K224" s="82">
        <f t="shared" si="6"/>
        <v>43.261199999999995</v>
      </c>
      <c r="L224" s="4">
        <f>VLOOKUP(I224,'Tarrif for Outgoing Transport'!$A$40:$L$49,C224-59993,TRUE)</f>
        <v>0.38900000000000001</v>
      </c>
      <c r="M224" s="4">
        <f t="shared" si="7"/>
        <v>68.969699999999989</v>
      </c>
      <c r="N224" s="2">
        <f>VLOOKUP(C224,'Transport Time'!$F$3:$H$7,3,FALSE)</f>
        <v>2</v>
      </c>
      <c r="O224" s="2">
        <f>VLOOKUP(C224,'Transport Time'!$K$3:$M$12,3,FALSE)</f>
        <v>1</v>
      </c>
      <c r="P224" s="2">
        <f>VLOOKUP(C224,'Data for CO2 Calculation'!$F$3:$H$7,3,FALSE)</f>
        <v>779</v>
      </c>
      <c r="Q224" s="3">
        <f>I224*P224*'Data for CO2 Calculation'!$B$17</f>
        <v>7527.3601499999986</v>
      </c>
      <c r="R224" s="2">
        <f>VLOOKUP(C224,'Data for CO2 Calculation'!$K$3:$M$12,3,FALSE)</f>
        <v>584</v>
      </c>
      <c r="S224" s="3">
        <f>I224*R224*'Data for CO2 Calculation'!$B$17</f>
        <v>5643.1044000000002</v>
      </c>
    </row>
    <row r="225" spans="1:19" x14ac:dyDescent="0.2">
      <c r="A225" s="2" t="s">
        <v>732</v>
      </c>
      <c r="B225" s="13">
        <v>39745</v>
      </c>
      <c r="C225" s="2">
        <v>60001</v>
      </c>
      <c r="D225" s="2">
        <v>9</v>
      </c>
      <c r="E225" s="2">
        <v>8</v>
      </c>
      <c r="F225" s="2">
        <v>12</v>
      </c>
      <c r="G225" s="2">
        <v>12</v>
      </c>
      <c r="H225" s="2">
        <v>9</v>
      </c>
      <c r="I225" s="84">
        <f>(D225*'General Data'!$B$4)+(Valencia!E225*'General Data'!$C$4)+(Valencia!F225*'General Data'!$D$4)+(Valencia!G225*'General Data'!$E$4)+(Valencia!H225*'General Data'!$F$4)</f>
        <v>180.5</v>
      </c>
      <c r="J225" s="4">
        <f>VLOOKUP(I225,'Tarrif for Outgoing Transport'!$A$22:$G$32,Valencia!C225-59998,TRUE)</f>
        <v>0.25</v>
      </c>
      <c r="K225" s="82">
        <f t="shared" si="6"/>
        <v>45.125</v>
      </c>
      <c r="L225" s="4">
        <f>VLOOKUP(I225,'Tarrif for Outgoing Transport'!$A$40:$L$49,C225-59993,TRUE)</f>
        <v>0.34</v>
      </c>
      <c r="M225" s="4">
        <f t="shared" si="7"/>
        <v>61.370000000000005</v>
      </c>
      <c r="N225" s="2">
        <f>VLOOKUP(C225,'Transport Time'!$F$3:$H$7,3,FALSE)</f>
        <v>1</v>
      </c>
      <c r="O225" s="2">
        <f>VLOOKUP(C225,'Transport Time'!$K$3:$M$12,3,FALSE)</f>
        <v>2</v>
      </c>
      <c r="P225" s="2">
        <f>VLOOKUP(C225,'Data for CO2 Calculation'!$F$3:$H$7,3,FALSE)</f>
        <v>25</v>
      </c>
      <c r="Q225" s="3">
        <f>I225*P225*'Data for CO2 Calculation'!$B$17</f>
        <v>245.93125000000001</v>
      </c>
      <c r="R225" s="2">
        <f>VLOOKUP(C225,'Data for CO2 Calculation'!$K$3:$M$12,3,FALSE)</f>
        <v>1376</v>
      </c>
      <c r="S225" s="3">
        <f>I225*R225*'Data for CO2 Calculation'!$B$17</f>
        <v>13536.056</v>
      </c>
    </row>
    <row r="226" spans="1:19" x14ac:dyDescent="0.2">
      <c r="A226" s="2" t="s">
        <v>733</v>
      </c>
      <c r="B226" s="13">
        <v>39747</v>
      </c>
      <c r="C226" s="2">
        <v>60001</v>
      </c>
      <c r="D226" s="2">
        <v>9</v>
      </c>
      <c r="E226" s="2">
        <v>8</v>
      </c>
      <c r="F226" s="2">
        <v>12</v>
      </c>
      <c r="G226" s="2">
        <v>12</v>
      </c>
      <c r="H226" s="2">
        <v>9</v>
      </c>
      <c r="I226" s="84">
        <f>(D226*'General Data'!$B$4)+(Valencia!E226*'General Data'!$C$4)+(Valencia!F226*'General Data'!$D$4)+(Valencia!G226*'General Data'!$E$4)+(Valencia!H226*'General Data'!$F$4)</f>
        <v>180.5</v>
      </c>
      <c r="J226" s="4">
        <f>VLOOKUP(I226,'Tarrif for Outgoing Transport'!$A$22:$G$32,Valencia!C226-59998,TRUE)</f>
        <v>0.25</v>
      </c>
      <c r="K226" s="82">
        <f t="shared" si="6"/>
        <v>45.125</v>
      </c>
      <c r="L226" s="4">
        <f>VLOOKUP(I226,'Tarrif for Outgoing Transport'!$A$40:$L$49,C226-59993,TRUE)</f>
        <v>0.34</v>
      </c>
      <c r="M226" s="4">
        <f t="shared" si="7"/>
        <v>61.370000000000005</v>
      </c>
      <c r="N226" s="2">
        <f>VLOOKUP(C226,'Transport Time'!$F$3:$H$7,3,FALSE)</f>
        <v>1</v>
      </c>
      <c r="O226" s="2">
        <f>VLOOKUP(C226,'Transport Time'!$K$3:$M$12,3,FALSE)</f>
        <v>2</v>
      </c>
      <c r="P226" s="2">
        <f>VLOOKUP(C226,'Data for CO2 Calculation'!$F$3:$H$7,3,FALSE)</f>
        <v>25</v>
      </c>
      <c r="Q226" s="3">
        <f>I226*P226*'Data for CO2 Calculation'!$B$17</f>
        <v>245.93125000000001</v>
      </c>
      <c r="R226" s="2">
        <f>VLOOKUP(C226,'Data for CO2 Calculation'!$K$3:$M$12,3,FALSE)</f>
        <v>1376</v>
      </c>
      <c r="S226" s="3">
        <f>I226*R226*'Data for CO2 Calculation'!$B$17</f>
        <v>13536.056</v>
      </c>
    </row>
    <row r="227" spans="1:19" x14ac:dyDescent="0.2">
      <c r="A227" s="2" t="s">
        <v>572</v>
      </c>
      <c r="B227" s="13">
        <v>39600</v>
      </c>
      <c r="C227" s="2">
        <v>60002</v>
      </c>
      <c r="D227" s="2">
        <v>9</v>
      </c>
      <c r="E227" s="2">
        <v>8</v>
      </c>
      <c r="F227" s="2">
        <v>12</v>
      </c>
      <c r="G227" s="2">
        <v>11</v>
      </c>
      <c r="H227" s="2">
        <v>11</v>
      </c>
      <c r="I227" s="84">
        <f>(D227*'General Data'!$B$4)+(Valencia!E227*'General Data'!$C$4)+(Valencia!F227*'General Data'!$D$4)+(Valencia!G227*'General Data'!$E$4)+(Valencia!H227*'General Data'!$F$4)</f>
        <v>186.49999999999997</v>
      </c>
      <c r="J227" s="4">
        <f>VLOOKUP(I227,'Tarrif for Outgoing Transport'!$A$22:$G$32,Valencia!C227-59998,TRUE)</f>
        <v>0.254</v>
      </c>
      <c r="K227" s="82">
        <f t="shared" si="6"/>
        <v>47.370999999999995</v>
      </c>
      <c r="L227" s="4">
        <f>VLOOKUP(I227,'Tarrif for Outgoing Transport'!$A$40:$L$49,C227-59993,TRUE)</f>
        <v>0.307</v>
      </c>
      <c r="M227" s="4">
        <f t="shared" si="7"/>
        <v>57.255499999999991</v>
      </c>
      <c r="N227" s="2">
        <f>VLOOKUP(C227,'Transport Time'!$F$3:$H$7,3,FALSE)</f>
        <v>1</v>
      </c>
      <c r="O227" s="2">
        <f>VLOOKUP(C227,'Transport Time'!$K$3:$M$12,3,FALSE)</f>
        <v>2</v>
      </c>
      <c r="P227" s="2">
        <f>VLOOKUP(C227,'Data for CO2 Calculation'!$F$3:$H$7,3,FALSE)</f>
        <v>355</v>
      </c>
      <c r="Q227" s="3">
        <f>I227*P227*'Data for CO2 Calculation'!$B$17</f>
        <v>3608.3087499999992</v>
      </c>
      <c r="R227" s="2">
        <f>VLOOKUP(C227,'Data for CO2 Calculation'!$K$3:$M$12,3,FALSE)</f>
        <v>1275</v>
      </c>
      <c r="S227" s="3">
        <f>I227*R227*'Data for CO2 Calculation'!$B$17</f>
        <v>12959.418749999999</v>
      </c>
    </row>
    <row r="228" spans="1:19" x14ac:dyDescent="0.2">
      <c r="A228" s="2" t="s">
        <v>734</v>
      </c>
      <c r="B228" s="13">
        <v>39607</v>
      </c>
      <c r="C228" s="2">
        <v>60002</v>
      </c>
      <c r="D228" s="2">
        <v>11</v>
      </c>
      <c r="E228" s="2">
        <v>8</v>
      </c>
      <c r="F228" s="2">
        <v>12</v>
      </c>
      <c r="G228" s="2">
        <v>11</v>
      </c>
      <c r="H228" s="2">
        <v>9</v>
      </c>
      <c r="I228" s="84">
        <f>(D228*'General Data'!$B$4)+(Valencia!E228*'General Data'!$C$4)+(Valencia!F228*'General Data'!$D$4)+(Valencia!G228*'General Data'!$E$4)+(Valencia!H228*'General Data'!$F$4)</f>
        <v>181.9</v>
      </c>
      <c r="J228" s="4">
        <f>VLOOKUP(I228,'Tarrif for Outgoing Transport'!$A$22:$G$32,Valencia!C228-59998,TRUE)</f>
        <v>0.254</v>
      </c>
      <c r="K228" s="82">
        <f t="shared" si="6"/>
        <v>46.202600000000004</v>
      </c>
      <c r="L228" s="4">
        <f>VLOOKUP(I228,'Tarrif for Outgoing Transport'!$A$40:$L$49,C228-59993,TRUE)</f>
        <v>0.307</v>
      </c>
      <c r="M228" s="4">
        <f t="shared" si="7"/>
        <v>55.843299999999999</v>
      </c>
      <c r="N228" s="2">
        <f>VLOOKUP(C228,'Transport Time'!$F$3:$H$7,3,FALSE)</f>
        <v>1</v>
      </c>
      <c r="O228" s="2">
        <f>VLOOKUP(C228,'Transport Time'!$K$3:$M$12,3,FALSE)</f>
        <v>2</v>
      </c>
      <c r="P228" s="2">
        <f>VLOOKUP(C228,'Data for CO2 Calculation'!$F$3:$H$7,3,FALSE)</f>
        <v>355</v>
      </c>
      <c r="Q228" s="3">
        <f>I228*P228*'Data for CO2 Calculation'!$B$17</f>
        <v>3519.31025</v>
      </c>
      <c r="R228" s="2">
        <f>VLOOKUP(C228,'Data for CO2 Calculation'!$K$3:$M$12,3,FALSE)</f>
        <v>1275</v>
      </c>
      <c r="S228" s="3">
        <f>I228*R228*'Data for CO2 Calculation'!$B$17</f>
        <v>12639.776250000001</v>
      </c>
    </row>
    <row r="229" spans="1:19" x14ac:dyDescent="0.2">
      <c r="A229" s="2" t="s">
        <v>735</v>
      </c>
      <c r="B229" s="13">
        <v>39609</v>
      </c>
      <c r="C229" s="2">
        <v>60005</v>
      </c>
      <c r="D229" s="2">
        <v>21</v>
      </c>
      <c r="E229" s="2">
        <v>8</v>
      </c>
      <c r="F229" s="2">
        <v>12</v>
      </c>
      <c r="G229" s="2">
        <v>11</v>
      </c>
      <c r="H229" s="2">
        <v>5</v>
      </c>
      <c r="I229" s="84">
        <f>(D229*'General Data'!$B$4)+(Valencia!E229*'General Data'!$C$4)+(Valencia!F229*'General Data'!$D$4)+(Valencia!G229*'General Data'!$E$4)+(Valencia!H229*'General Data'!$F$4)</f>
        <v>186.5</v>
      </c>
      <c r="J229" s="4">
        <f>VLOOKUP(I229,'Tarrif for Outgoing Transport'!$A$22:$G$32,Valencia!C229-59998,TRUE)</f>
        <v>0.24399999999999999</v>
      </c>
      <c r="K229" s="82">
        <f t="shared" si="6"/>
        <v>45.506</v>
      </c>
      <c r="L229" s="4">
        <f>VLOOKUP(I229,'Tarrif for Outgoing Transport'!$A$40:$L$49,C229-59993,TRUE)</f>
        <v>0.38900000000000001</v>
      </c>
      <c r="M229" s="4">
        <f t="shared" si="7"/>
        <v>72.548500000000004</v>
      </c>
      <c r="N229" s="2">
        <f>VLOOKUP(C229,'Transport Time'!$F$3:$H$7,3,FALSE)</f>
        <v>2</v>
      </c>
      <c r="O229" s="2">
        <f>VLOOKUP(C229,'Transport Time'!$K$3:$M$12,3,FALSE)</f>
        <v>1</v>
      </c>
      <c r="P229" s="2">
        <f>VLOOKUP(C229,'Data for CO2 Calculation'!$F$3:$H$7,3,FALSE)</f>
        <v>779</v>
      </c>
      <c r="Q229" s="3">
        <f>I229*P229*'Data for CO2 Calculation'!$B$17</f>
        <v>7917.95075</v>
      </c>
      <c r="R229" s="2">
        <f>VLOOKUP(C229,'Data for CO2 Calculation'!$K$3:$M$12,3,FALSE)</f>
        <v>584</v>
      </c>
      <c r="S229" s="3">
        <f>I229*R229*'Data for CO2 Calculation'!$B$17</f>
        <v>5935.9219999999996</v>
      </c>
    </row>
    <row r="230" spans="1:19" x14ac:dyDescent="0.2">
      <c r="A230" s="2" t="s">
        <v>736</v>
      </c>
      <c r="B230" s="13">
        <v>39611</v>
      </c>
      <c r="C230" s="2">
        <v>60002</v>
      </c>
      <c r="D230" s="2">
        <v>22</v>
      </c>
      <c r="E230" s="2">
        <v>8</v>
      </c>
      <c r="F230" s="2">
        <v>12</v>
      </c>
      <c r="G230" s="2">
        <v>15</v>
      </c>
      <c r="H230" s="2">
        <v>13</v>
      </c>
      <c r="I230" s="84">
        <f>(D230*'General Data'!$B$4)+(Valencia!E230*'General Data'!$C$4)+(Valencia!F230*'General Data'!$D$4)+(Valencia!G230*'General Data'!$E$4)+(Valencia!H230*'General Data'!$F$4)</f>
        <v>238.39999999999998</v>
      </c>
      <c r="J230" s="4">
        <f>VLOOKUP(I230,'Tarrif for Outgoing Transport'!$A$22:$G$32,Valencia!C230-59998,TRUE)</f>
        <v>0.254</v>
      </c>
      <c r="K230" s="82">
        <f t="shared" si="6"/>
        <v>60.553599999999996</v>
      </c>
      <c r="L230" s="4">
        <f>VLOOKUP(I230,'Tarrif for Outgoing Transport'!$A$40:$L$49,C230-59993,TRUE)</f>
        <v>0.307</v>
      </c>
      <c r="M230" s="4">
        <f t="shared" si="7"/>
        <v>73.188799999999986</v>
      </c>
      <c r="N230" s="2">
        <f>VLOOKUP(C230,'Transport Time'!$F$3:$H$7,3,FALSE)</f>
        <v>1</v>
      </c>
      <c r="O230" s="2">
        <f>VLOOKUP(C230,'Transport Time'!$K$3:$M$12,3,FALSE)</f>
        <v>2</v>
      </c>
      <c r="P230" s="2">
        <f>VLOOKUP(C230,'Data for CO2 Calculation'!$F$3:$H$7,3,FALSE)</f>
        <v>355</v>
      </c>
      <c r="Q230" s="3">
        <f>I230*P230*'Data for CO2 Calculation'!$B$17</f>
        <v>4612.4439999999995</v>
      </c>
      <c r="R230" s="2">
        <f>VLOOKUP(C230,'Data for CO2 Calculation'!$K$3:$M$12,3,FALSE)</f>
        <v>1275</v>
      </c>
      <c r="S230" s="3">
        <f>I230*R230*'Data for CO2 Calculation'!$B$17</f>
        <v>16565.82</v>
      </c>
    </row>
    <row r="231" spans="1:19" x14ac:dyDescent="0.2">
      <c r="A231" s="2" t="s">
        <v>737</v>
      </c>
      <c r="B231" s="13">
        <v>39616</v>
      </c>
      <c r="C231" s="2">
        <v>60002</v>
      </c>
      <c r="D231" s="2">
        <v>9</v>
      </c>
      <c r="E231" s="2">
        <v>8</v>
      </c>
      <c r="F231" s="2">
        <v>12</v>
      </c>
      <c r="G231" s="2">
        <v>12</v>
      </c>
      <c r="H231" s="2">
        <v>9</v>
      </c>
      <c r="I231" s="84">
        <f>(D231*'General Data'!$B$4)+(Valencia!E231*'General Data'!$C$4)+(Valencia!F231*'General Data'!$D$4)+(Valencia!G231*'General Data'!$E$4)+(Valencia!H231*'General Data'!$F$4)</f>
        <v>180.5</v>
      </c>
      <c r="J231" s="4">
        <f>VLOOKUP(I231,'Tarrif for Outgoing Transport'!$A$22:$G$32,Valencia!C231-59998,TRUE)</f>
        <v>0.254</v>
      </c>
      <c r="K231" s="82">
        <f t="shared" si="6"/>
        <v>45.847000000000001</v>
      </c>
      <c r="L231" s="4">
        <f>VLOOKUP(I231,'Tarrif for Outgoing Transport'!$A$40:$L$49,C231-59993,TRUE)</f>
        <v>0.307</v>
      </c>
      <c r="M231" s="4">
        <f t="shared" si="7"/>
        <v>55.413499999999999</v>
      </c>
      <c r="N231" s="2">
        <f>VLOOKUP(C231,'Transport Time'!$F$3:$H$7,3,FALSE)</f>
        <v>1</v>
      </c>
      <c r="O231" s="2">
        <f>VLOOKUP(C231,'Transport Time'!$K$3:$M$12,3,FALSE)</f>
        <v>2</v>
      </c>
      <c r="P231" s="2">
        <f>VLOOKUP(C231,'Data for CO2 Calculation'!$F$3:$H$7,3,FALSE)</f>
        <v>355</v>
      </c>
      <c r="Q231" s="3">
        <f>I231*P231*'Data for CO2 Calculation'!$B$17</f>
        <v>3492.2237500000001</v>
      </c>
      <c r="R231" s="2">
        <f>VLOOKUP(C231,'Data for CO2 Calculation'!$K$3:$M$12,3,FALSE)</f>
        <v>1275</v>
      </c>
      <c r="S231" s="3">
        <f>I231*R231*'Data for CO2 Calculation'!$B$17</f>
        <v>12542.49375</v>
      </c>
    </row>
    <row r="232" spans="1:19" x14ac:dyDescent="0.2">
      <c r="A232" s="2" t="s">
        <v>738</v>
      </c>
      <c r="B232" s="13">
        <v>39610</v>
      </c>
      <c r="C232" s="2">
        <v>60005</v>
      </c>
      <c r="D232" s="2">
        <v>9</v>
      </c>
      <c r="E232" s="2">
        <v>8</v>
      </c>
      <c r="F232" s="2">
        <v>12</v>
      </c>
      <c r="G232" s="2">
        <v>9</v>
      </c>
      <c r="H232" s="2">
        <v>13</v>
      </c>
      <c r="I232" s="84">
        <f>(D232*'General Data'!$B$4)+(Valencia!E232*'General Data'!$C$4)+(Valencia!F232*'General Data'!$D$4)+(Valencia!G232*'General Data'!$E$4)+(Valencia!H232*'General Data'!$F$4)</f>
        <v>189.3</v>
      </c>
      <c r="J232" s="4">
        <f>VLOOKUP(I232,'Tarrif for Outgoing Transport'!$A$22:$G$32,Valencia!C232-59998,TRUE)</f>
        <v>0.24399999999999999</v>
      </c>
      <c r="K232" s="82">
        <f t="shared" si="6"/>
        <v>46.1892</v>
      </c>
      <c r="L232" s="4">
        <f>VLOOKUP(I232,'Tarrif for Outgoing Transport'!$A$40:$L$49,C232-59993,TRUE)</f>
        <v>0.38900000000000001</v>
      </c>
      <c r="M232" s="4">
        <f t="shared" si="7"/>
        <v>73.637700000000009</v>
      </c>
      <c r="N232" s="2">
        <f>VLOOKUP(C232,'Transport Time'!$F$3:$H$7,3,FALSE)</f>
        <v>2</v>
      </c>
      <c r="O232" s="2">
        <f>VLOOKUP(C232,'Transport Time'!$K$3:$M$12,3,FALSE)</f>
        <v>1</v>
      </c>
      <c r="P232" s="2">
        <f>VLOOKUP(C232,'Data for CO2 Calculation'!$F$3:$H$7,3,FALSE)</f>
        <v>779</v>
      </c>
      <c r="Q232" s="3">
        <f>I232*P232*'Data for CO2 Calculation'!$B$17</f>
        <v>8036.8261500000008</v>
      </c>
      <c r="R232" s="2">
        <f>VLOOKUP(C232,'Data for CO2 Calculation'!$K$3:$M$12,3,FALSE)</f>
        <v>584</v>
      </c>
      <c r="S232" s="3">
        <f>I232*R232*'Data for CO2 Calculation'!$B$17</f>
        <v>6025.0404000000008</v>
      </c>
    </row>
    <row r="233" spans="1:19" x14ac:dyDescent="0.2">
      <c r="A233" s="2" t="s">
        <v>739</v>
      </c>
      <c r="B233" s="13">
        <v>39619</v>
      </c>
      <c r="C233" s="2">
        <v>60002</v>
      </c>
      <c r="D233" s="2">
        <v>9</v>
      </c>
      <c r="E233" s="2">
        <v>8</v>
      </c>
      <c r="F233" s="2">
        <v>12</v>
      </c>
      <c r="G233" s="2">
        <v>11</v>
      </c>
      <c r="H233" s="2">
        <v>9</v>
      </c>
      <c r="I233" s="84">
        <f>(D233*'General Data'!$B$4)+(Valencia!E233*'General Data'!$C$4)+(Valencia!F233*'General Data'!$D$4)+(Valencia!G233*'General Data'!$E$4)+(Valencia!H233*'General Data'!$F$4)</f>
        <v>177.29999999999998</v>
      </c>
      <c r="J233" s="4">
        <f>VLOOKUP(I233,'Tarrif for Outgoing Transport'!$A$22:$G$32,Valencia!C233-59998,TRUE)</f>
        <v>0.254</v>
      </c>
      <c r="K233" s="82">
        <f t="shared" si="6"/>
        <v>45.034199999999998</v>
      </c>
      <c r="L233" s="4">
        <f>VLOOKUP(I233,'Tarrif for Outgoing Transport'!$A$40:$L$49,C233-59993,TRUE)</f>
        <v>0.307</v>
      </c>
      <c r="M233" s="4">
        <f t="shared" si="7"/>
        <v>54.431099999999994</v>
      </c>
      <c r="N233" s="2">
        <f>VLOOKUP(C233,'Transport Time'!$F$3:$H$7,3,FALSE)</f>
        <v>1</v>
      </c>
      <c r="O233" s="2">
        <f>VLOOKUP(C233,'Transport Time'!$K$3:$M$12,3,FALSE)</f>
        <v>2</v>
      </c>
      <c r="P233" s="2">
        <f>VLOOKUP(C233,'Data for CO2 Calculation'!$F$3:$H$7,3,FALSE)</f>
        <v>355</v>
      </c>
      <c r="Q233" s="3">
        <f>I233*P233*'Data for CO2 Calculation'!$B$17</f>
        <v>3430.3117499999994</v>
      </c>
      <c r="R233" s="2">
        <f>VLOOKUP(C233,'Data for CO2 Calculation'!$K$3:$M$12,3,FALSE)</f>
        <v>1275</v>
      </c>
      <c r="S233" s="3">
        <f>I233*R233*'Data for CO2 Calculation'!$B$17</f>
        <v>12320.133749999999</v>
      </c>
    </row>
    <row r="234" spans="1:19" x14ac:dyDescent="0.2">
      <c r="A234" s="2" t="s">
        <v>740</v>
      </c>
      <c r="B234" s="13">
        <v>39748</v>
      </c>
      <c r="C234" s="2">
        <v>60001</v>
      </c>
      <c r="D234" s="2">
        <v>7</v>
      </c>
      <c r="E234" s="2">
        <v>8</v>
      </c>
      <c r="F234" s="2">
        <v>12</v>
      </c>
      <c r="G234" s="2">
        <v>12</v>
      </c>
      <c r="H234" s="2">
        <v>10</v>
      </c>
      <c r="I234" s="84">
        <f>(D234*'General Data'!$B$4)+(Valencia!E234*'General Data'!$C$4)+(Valencia!F234*'General Data'!$D$4)+(Valencia!G234*'General Data'!$E$4)+(Valencia!H234*'General Data'!$F$4)</f>
        <v>180.5</v>
      </c>
      <c r="J234" s="4">
        <f>VLOOKUP(I234,'Tarrif for Outgoing Transport'!$A$22:$G$32,Valencia!C234-59998,TRUE)</f>
        <v>0.25</v>
      </c>
      <c r="K234" s="82">
        <f t="shared" si="6"/>
        <v>45.125</v>
      </c>
      <c r="L234" s="4">
        <f>VLOOKUP(I234,'Tarrif for Outgoing Transport'!$A$40:$L$49,C234-59993,TRUE)</f>
        <v>0.34</v>
      </c>
      <c r="M234" s="4">
        <f t="shared" si="7"/>
        <v>61.370000000000005</v>
      </c>
      <c r="N234" s="2">
        <f>VLOOKUP(C234,'Transport Time'!$F$3:$H$7,3,FALSE)</f>
        <v>1</v>
      </c>
      <c r="O234" s="2">
        <f>VLOOKUP(C234,'Transport Time'!$K$3:$M$12,3,FALSE)</f>
        <v>2</v>
      </c>
      <c r="P234" s="2">
        <f>VLOOKUP(C234,'Data for CO2 Calculation'!$F$3:$H$7,3,FALSE)</f>
        <v>25</v>
      </c>
      <c r="Q234" s="3">
        <f>I234*P234*'Data for CO2 Calculation'!$B$17</f>
        <v>245.93125000000001</v>
      </c>
      <c r="R234" s="2">
        <f>VLOOKUP(C234,'Data for CO2 Calculation'!$K$3:$M$12,3,FALSE)</f>
        <v>1376</v>
      </c>
      <c r="S234" s="3">
        <f>I234*R234*'Data for CO2 Calculation'!$B$17</f>
        <v>13536.056</v>
      </c>
    </row>
    <row r="235" spans="1:19" x14ac:dyDescent="0.2">
      <c r="A235" s="2" t="s">
        <v>741</v>
      </c>
      <c r="B235" s="13">
        <v>39612</v>
      </c>
      <c r="C235" s="2">
        <v>60005</v>
      </c>
      <c r="D235" s="2">
        <v>15</v>
      </c>
      <c r="E235" s="2">
        <v>8</v>
      </c>
      <c r="F235" s="2">
        <v>12</v>
      </c>
      <c r="G235" s="2">
        <v>12</v>
      </c>
      <c r="H235" s="2">
        <v>11</v>
      </c>
      <c r="I235" s="84">
        <f>(D235*'General Data'!$B$4)+(Valencia!E235*'General Data'!$C$4)+(Valencia!F235*'General Data'!$D$4)+(Valencia!G235*'General Data'!$E$4)+(Valencia!H235*'General Data'!$F$4)</f>
        <v>203.5</v>
      </c>
      <c r="J235" s="4">
        <f>VLOOKUP(I235,'Tarrif for Outgoing Transport'!$A$22:$G$32,Valencia!C235-59998,TRUE)</f>
        <v>0.24399999999999999</v>
      </c>
      <c r="K235" s="82">
        <f t="shared" si="6"/>
        <v>49.653999999999996</v>
      </c>
      <c r="L235" s="4">
        <f>VLOOKUP(I235,'Tarrif for Outgoing Transport'!$A$40:$L$49,C235-59993,TRUE)</f>
        <v>0.38900000000000001</v>
      </c>
      <c r="M235" s="4">
        <f t="shared" si="7"/>
        <v>79.161500000000004</v>
      </c>
      <c r="N235" s="2">
        <f>VLOOKUP(C235,'Transport Time'!$F$3:$H$7,3,FALSE)</f>
        <v>2</v>
      </c>
      <c r="O235" s="2">
        <f>VLOOKUP(C235,'Transport Time'!$K$3:$M$12,3,FALSE)</f>
        <v>1</v>
      </c>
      <c r="P235" s="2">
        <f>VLOOKUP(C235,'Data for CO2 Calculation'!$F$3:$H$7,3,FALSE)</f>
        <v>779</v>
      </c>
      <c r="Q235" s="3">
        <f>I235*P235*'Data for CO2 Calculation'!$B$17</f>
        <v>8639.6942500000005</v>
      </c>
      <c r="R235" s="2">
        <f>VLOOKUP(C235,'Data for CO2 Calculation'!$K$3:$M$12,3,FALSE)</f>
        <v>584</v>
      </c>
      <c r="S235" s="3">
        <f>I235*R235*'Data for CO2 Calculation'!$B$17</f>
        <v>6476.9979999999996</v>
      </c>
    </row>
    <row r="236" spans="1:19" x14ac:dyDescent="0.2">
      <c r="A236" s="2" t="s">
        <v>742</v>
      </c>
      <c r="B236" s="13">
        <v>39614</v>
      </c>
      <c r="C236" s="2">
        <v>60004</v>
      </c>
      <c r="D236" s="2">
        <v>15</v>
      </c>
      <c r="E236" s="2">
        <v>8</v>
      </c>
      <c r="F236" s="2">
        <v>12</v>
      </c>
      <c r="G236" s="2">
        <v>12</v>
      </c>
      <c r="H236" s="2">
        <v>11</v>
      </c>
      <c r="I236" s="84">
        <f>(D236*'General Data'!$B$4)+(Valencia!E236*'General Data'!$C$4)+(Valencia!F236*'General Data'!$D$4)+(Valencia!G236*'General Data'!$E$4)+(Valencia!H236*'General Data'!$F$4)</f>
        <v>203.5</v>
      </c>
      <c r="J236" s="4">
        <f>VLOOKUP(I236,'Tarrif for Outgoing Transport'!$A$22:$G$32,Valencia!C236-59998,TRUE)</f>
        <v>0.252</v>
      </c>
      <c r="K236" s="82">
        <f t="shared" si="6"/>
        <v>51.282000000000004</v>
      </c>
      <c r="L236" s="4">
        <f>VLOOKUP(I236,'Tarrif for Outgoing Transport'!$A$40:$L$49,C236-59993,TRUE)</f>
        <v>0.3</v>
      </c>
      <c r="M236" s="4">
        <f t="shared" si="7"/>
        <v>61.05</v>
      </c>
      <c r="N236" s="2">
        <f>VLOOKUP(C236,'Transport Time'!$F$3:$H$7,3,FALSE)</f>
        <v>2</v>
      </c>
      <c r="O236" s="2">
        <f>VLOOKUP(C236,'Transport Time'!$K$3:$M$12,3,FALSE)</f>
        <v>2</v>
      </c>
      <c r="P236" s="2">
        <f>VLOOKUP(C236,'Data for CO2 Calculation'!$F$3:$H$7,3,FALSE)</f>
        <v>882</v>
      </c>
      <c r="Q236" s="3">
        <f>I236*P236*'Data for CO2 Calculation'!$B$17</f>
        <v>9782.0414999999994</v>
      </c>
      <c r="R236" s="2">
        <f>VLOOKUP(C236,'Data for CO2 Calculation'!$K$3:$M$12,3,FALSE)</f>
        <v>1735</v>
      </c>
      <c r="S236" s="3">
        <f>I236*R236*'Data for CO2 Calculation'!$B$17</f>
        <v>19242.451249999998</v>
      </c>
    </row>
    <row r="237" spans="1:19" x14ac:dyDescent="0.2">
      <c r="A237" s="2" t="s">
        <v>743</v>
      </c>
      <c r="B237" s="13">
        <v>39614</v>
      </c>
      <c r="C237" s="2">
        <v>60005</v>
      </c>
      <c r="D237" s="2">
        <v>20</v>
      </c>
      <c r="E237" s="2">
        <v>8</v>
      </c>
      <c r="F237" s="2">
        <v>12</v>
      </c>
      <c r="G237" s="2">
        <v>12</v>
      </c>
      <c r="H237" s="2">
        <v>9</v>
      </c>
      <c r="I237" s="84">
        <f>(D237*'General Data'!$B$4)+(Valencia!E237*'General Data'!$C$4)+(Valencia!F237*'General Data'!$D$4)+(Valencia!G237*'General Data'!$E$4)+(Valencia!H237*'General Data'!$F$4)</f>
        <v>205.8</v>
      </c>
      <c r="J237" s="4">
        <f>VLOOKUP(I237,'Tarrif for Outgoing Transport'!$A$22:$G$32,Valencia!C237-59998,TRUE)</f>
        <v>0.24399999999999999</v>
      </c>
      <c r="K237" s="82">
        <f t="shared" si="6"/>
        <v>50.215200000000003</v>
      </c>
      <c r="L237" s="4">
        <f>VLOOKUP(I237,'Tarrif for Outgoing Transport'!$A$40:$L$49,C237-59993,TRUE)</f>
        <v>0.38900000000000001</v>
      </c>
      <c r="M237" s="4">
        <f t="shared" si="7"/>
        <v>80.056200000000004</v>
      </c>
      <c r="N237" s="2">
        <f>VLOOKUP(C237,'Transport Time'!$F$3:$H$7,3,FALSE)</f>
        <v>2</v>
      </c>
      <c r="O237" s="2">
        <f>VLOOKUP(C237,'Transport Time'!$K$3:$M$12,3,FALSE)</f>
        <v>1</v>
      </c>
      <c r="P237" s="2">
        <f>VLOOKUP(C237,'Data for CO2 Calculation'!$F$3:$H$7,3,FALSE)</f>
        <v>779</v>
      </c>
      <c r="Q237" s="3">
        <f>I237*P237*'Data for CO2 Calculation'!$B$17</f>
        <v>8737.3419000000013</v>
      </c>
      <c r="R237" s="2">
        <f>VLOOKUP(C237,'Data for CO2 Calculation'!$K$3:$M$12,3,FALSE)</f>
        <v>584</v>
      </c>
      <c r="S237" s="3">
        <f>I237*R237*'Data for CO2 Calculation'!$B$17</f>
        <v>6550.202400000001</v>
      </c>
    </row>
    <row r="238" spans="1:19" x14ac:dyDescent="0.2">
      <c r="A238" s="2" t="s">
        <v>744</v>
      </c>
      <c r="B238" s="13">
        <v>39623</v>
      </c>
      <c r="C238" s="2">
        <v>60002</v>
      </c>
      <c r="D238" s="2">
        <v>9</v>
      </c>
      <c r="E238" s="2">
        <v>8</v>
      </c>
      <c r="F238" s="2">
        <v>12</v>
      </c>
      <c r="G238" s="2">
        <v>11</v>
      </c>
      <c r="H238" s="2">
        <v>9</v>
      </c>
      <c r="I238" s="84">
        <f>(D238*'General Data'!$B$4)+(Valencia!E238*'General Data'!$C$4)+(Valencia!F238*'General Data'!$D$4)+(Valencia!G238*'General Data'!$E$4)+(Valencia!H238*'General Data'!$F$4)</f>
        <v>177.29999999999998</v>
      </c>
      <c r="J238" s="4">
        <f>VLOOKUP(I238,'Tarrif for Outgoing Transport'!$A$22:$G$32,Valencia!C238-59998,TRUE)</f>
        <v>0.254</v>
      </c>
      <c r="K238" s="82">
        <f t="shared" si="6"/>
        <v>45.034199999999998</v>
      </c>
      <c r="L238" s="4">
        <f>VLOOKUP(I238,'Tarrif for Outgoing Transport'!$A$40:$L$49,C238-59993,TRUE)</f>
        <v>0.307</v>
      </c>
      <c r="M238" s="4">
        <f t="shared" si="7"/>
        <v>54.431099999999994</v>
      </c>
      <c r="N238" s="2">
        <f>VLOOKUP(C238,'Transport Time'!$F$3:$H$7,3,FALSE)</f>
        <v>1</v>
      </c>
      <c r="O238" s="2">
        <f>VLOOKUP(C238,'Transport Time'!$K$3:$M$12,3,FALSE)</f>
        <v>2</v>
      </c>
      <c r="P238" s="2">
        <f>VLOOKUP(C238,'Data for CO2 Calculation'!$F$3:$H$7,3,FALSE)</f>
        <v>355</v>
      </c>
      <c r="Q238" s="3">
        <f>I238*P238*'Data for CO2 Calculation'!$B$17</f>
        <v>3430.3117499999994</v>
      </c>
      <c r="R238" s="2">
        <f>VLOOKUP(C238,'Data for CO2 Calculation'!$K$3:$M$12,3,FALSE)</f>
        <v>1275</v>
      </c>
      <c r="S238" s="3">
        <f>I238*R238*'Data for CO2 Calculation'!$B$17</f>
        <v>12320.133749999999</v>
      </c>
    </row>
    <row r="239" spans="1:19" x14ac:dyDescent="0.2">
      <c r="A239" s="2" t="s">
        <v>745</v>
      </c>
      <c r="B239" s="13">
        <v>39749</v>
      </c>
      <c r="C239" s="2">
        <v>60001</v>
      </c>
      <c r="D239" s="2">
        <v>9</v>
      </c>
      <c r="E239" s="2">
        <v>18</v>
      </c>
      <c r="F239" s="2">
        <v>12</v>
      </c>
      <c r="G239" s="2">
        <v>11</v>
      </c>
      <c r="H239" s="2">
        <v>18</v>
      </c>
      <c r="I239" s="84">
        <f>(D239*'General Data'!$B$4)+(Valencia!E239*'General Data'!$C$4)+(Valencia!F239*'General Data'!$D$4)+(Valencia!G239*'General Data'!$E$4)+(Valencia!H239*'General Data'!$F$4)</f>
        <v>261.7</v>
      </c>
      <c r="J239" s="4">
        <f>VLOOKUP(I239,'Tarrif for Outgoing Transport'!$A$22:$G$32,Valencia!C239-59998,TRUE)</f>
        <v>0.25</v>
      </c>
      <c r="K239" s="82">
        <f t="shared" si="6"/>
        <v>65.424999999999997</v>
      </c>
      <c r="L239" s="4">
        <f>VLOOKUP(I239,'Tarrif for Outgoing Transport'!$A$40:$L$49,C239-59993,TRUE)</f>
        <v>0.34</v>
      </c>
      <c r="M239" s="4">
        <f t="shared" si="7"/>
        <v>88.978000000000009</v>
      </c>
      <c r="N239" s="2">
        <f>VLOOKUP(C239,'Transport Time'!$F$3:$H$7,3,FALSE)</f>
        <v>1</v>
      </c>
      <c r="O239" s="2">
        <f>VLOOKUP(C239,'Transport Time'!$K$3:$M$12,3,FALSE)</f>
        <v>2</v>
      </c>
      <c r="P239" s="2">
        <f>VLOOKUP(C239,'Data for CO2 Calculation'!$F$3:$H$7,3,FALSE)</f>
        <v>25</v>
      </c>
      <c r="Q239" s="3">
        <f>I239*P239*'Data for CO2 Calculation'!$B$17</f>
        <v>356.56625000000003</v>
      </c>
      <c r="R239" s="2">
        <f>VLOOKUP(C239,'Data for CO2 Calculation'!$K$3:$M$12,3,FALSE)</f>
        <v>1376</v>
      </c>
      <c r="S239" s="3">
        <f>I239*R239*'Data for CO2 Calculation'!$B$17</f>
        <v>19625.4064</v>
      </c>
    </row>
    <row r="240" spans="1:19" x14ac:dyDescent="0.2">
      <c r="A240" s="2" t="s">
        <v>613</v>
      </c>
      <c r="B240" s="13">
        <v>39753</v>
      </c>
      <c r="C240" s="2">
        <v>60001</v>
      </c>
      <c r="D240" s="2">
        <v>9</v>
      </c>
      <c r="E240" s="2">
        <v>5</v>
      </c>
      <c r="F240" s="2">
        <v>12</v>
      </c>
      <c r="G240" s="2">
        <v>11</v>
      </c>
      <c r="H240" s="2">
        <v>15</v>
      </c>
      <c r="I240" s="84">
        <f>(D240*'General Data'!$B$4)+(Valencia!E240*'General Data'!$C$4)+(Valencia!F240*'General Data'!$D$4)+(Valencia!G240*'General Data'!$E$4)+(Valencia!H240*'General Data'!$F$4)</f>
        <v>192</v>
      </c>
      <c r="J240" s="4">
        <f>VLOOKUP(I240,'Tarrif for Outgoing Transport'!$A$22:$G$32,Valencia!C240-59998,TRUE)</f>
        <v>0.25</v>
      </c>
      <c r="K240" s="82">
        <f t="shared" si="6"/>
        <v>48</v>
      </c>
      <c r="L240" s="4">
        <f>VLOOKUP(I240,'Tarrif for Outgoing Transport'!$A$40:$L$49,C240-59993,TRUE)</f>
        <v>0.34</v>
      </c>
      <c r="M240" s="4">
        <f t="shared" si="7"/>
        <v>65.28</v>
      </c>
      <c r="N240" s="2">
        <f>VLOOKUP(C240,'Transport Time'!$F$3:$H$7,3,FALSE)</f>
        <v>1</v>
      </c>
      <c r="O240" s="2">
        <f>VLOOKUP(C240,'Transport Time'!$K$3:$M$12,3,FALSE)</f>
        <v>2</v>
      </c>
      <c r="P240" s="2">
        <f>VLOOKUP(C240,'Data for CO2 Calculation'!$F$3:$H$7,3,FALSE)</f>
        <v>25</v>
      </c>
      <c r="Q240" s="3">
        <f>I240*P240*'Data for CO2 Calculation'!$B$17</f>
        <v>261.60000000000002</v>
      </c>
      <c r="R240" s="2">
        <f>VLOOKUP(C240,'Data for CO2 Calculation'!$K$3:$M$12,3,FALSE)</f>
        <v>1376</v>
      </c>
      <c r="S240" s="3">
        <f>I240*R240*'Data for CO2 Calculation'!$B$17</f>
        <v>14398.464</v>
      </c>
    </row>
    <row r="241" spans="1:19" x14ac:dyDescent="0.2">
      <c r="A241" s="2" t="s">
        <v>746</v>
      </c>
      <c r="B241" s="13">
        <v>39618</v>
      </c>
      <c r="C241" s="2">
        <v>60004</v>
      </c>
      <c r="D241" s="2">
        <v>8</v>
      </c>
      <c r="E241" s="2">
        <v>8</v>
      </c>
      <c r="F241" s="2">
        <v>12</v>
      </c>
      <c r="G241" s="2">
        <v>11</v>
      </c>
      <c r="H241" s="2">
        <v>9</v>
      </c>
      <c r="I241" s="84">
        <f>(D241*'General Data'!$B$4)+(Valencia!E241*'General Data'!$C$4)+(Valencia!F241*'General Data'!$D$4)+(Valencia!G241*'General Data'!$E$4)+(Valencia!H241*'General Data'!$F$4)</f>
        <v>175</v>
      </c>
      <c r="J241" s="4">
        <f>VLOOKUP(I241,'Tarrif for Outgoing Transport'!$A$22:$G$32,Valencia!C241-59998,TRUE)</f>
        <v>0.252</v>
      </c>
      <c r="K241" s="82">
        <f t="shared" si="6"/>
        <v>44.1</v>
      </c>
      <c r="L241" s="4">
        <f>VLOOKUP(I241,'Tarrif for Outgoing Transport'!$A$40:$L$49,C241-59993,TRUE)</f>
        <v>0.3</v>
      </c>
      <c r="M241" s="4">
        <f t="shared" si="7"/>
        <v>52.5</v>
      </c>
      <c r="N241" s="2">
        <f>VLOOKUP(C241,'Transport Time'!$F$3:$H$7,3,FALSE)</f>
        <v>2</v>
      </c>
      <c r="O241" s="2">
        <f>VLOOKUP(C241,'Transport Time'!$K$3:$M$12,3,FALSE)</f>
        <v>2</v>
      </c>
      <c r="P241" s="2">
        <f>VLOOKUP(C241,'Data for CO2 Calculation'!$F$3:$H$7,3,FALSE)</f>
        <v>882</v>
      </c>
      <c r="Q241" s="3">
        <f>I241*P241*'Data for CO2 Calculation'!$B$17</f>
        <v>8412.0750000000007</v>
      </c>
      <c r="R241" s="2">
        <f>VLOOKUP(C241,'Data for CO2 Calculation'!$K$3:$M$12,3,FALSE)</f>
        <v>1735</v>
      </c>
      <c r="S241" s="3">
        <f>I241*R241*'Data for CO2 Calculation'!$B$17</f>
        <v>16547.5625</v>
      </c>
    </row>
    <row r="242" spans="1:19" x14ac:dyDescent="0.2">
      <c r="A242" s="2" t="s">
        <v>747</v>
      </c>
      <c r="B242" s="13">
        <v>39618</v>
      </c>
      <c r="C242" s="2">
        <v>60005</v>
      </c>
      <c r="D242" s="2">
        <v>21</v>
      </c>
      <c r="E242" s="2">
        <v>8</v>
      </c>
      <c r="F242" s="2">
        <v>12</v>
      </c>
      <c r="G242" s="2">
        <v>11</v>
      </c>
      <c r="H242" s="2">
        <v>9</v>
      </c>
      <c r="I242" s="84">
        <f>(D242*'General Data'!$B$4)+(Valencia!E242*'General Data'!$C$4)+(Valencia!F242*'General Data'!$D$4)+(Valencia!G242*'General Data'!$E$4)+(Valencia!H242*'General Data'!$F$4)</f>
        <v>204.9</v>
      </c>
      <c r="J242" s="4">
        <f>VLOOKUP(I242,'Tarrif for Outgoing Transport'!$A$22:$G$32,Valencia!C242-59998,TRUE)</f>
        <v>0.24399999999999999</v>
      </c>
      <c r="K242" s="82">
        <f t="shared" si="6"/>
        <v>49.995600000000003</v>
      </c>
      <c r="L242" s="4">
        <f>VLOOKUP(I242,'Tarrif for Outgoing Transport'!$A$40:$L$49,C242-59993,TRUE)</f>
        <v>0.38900000000000001</v>
      </c>
      <c r="M242" s="4">
        <f t="shared" si="7"/>
        <v>79.706100000000006</v>
      </c>
      <c r="N242" s="2">
        <f>VLOOKUP(C242,'Transport Time'!$F$3:$H$7,3,FALSE)</f>
        <v>2</v>
      </c>
      <c r="O242" s="2">
        <f>VLOOKUP(C242,'Transport Time'!$K$3:$M$12,3,FALSE)</f>
        <v>1</v>
      </c>
      <c r="P242" s="2">
        <f>VLOOKUP(C242,'Data for CO2 Calculation'!$F$3:$H$7,3,FALSE)</f>
        <v>779</v>
      </c>
      <c r="Q242" s="3">
        <f>I242*P242*'Data for CO2 Calculation'!$B$17</f>
        <v>8699.1319500000009</v>
      </c>
      <c r="R242" s="2">
        <f>VLOOKUP(C242,'Data for CO2 Calculation'!$K$3:$M$12,3,FALSE)</f>
        <v>584</v>
      </c>
      <c r="S242" s="3">
        <f>I242*R242*'Data for CO2 Calculation'!$B$17</f>
        <v>6521.5572000000002</v>
      </c>
    </row>
    <row r="243" spans="1:19" x14ac:dyDescent="0.2">
      <c r="A243" s="2" t="s">
        <v>748</v>
      </c>
      <c r="B243" s="13">
        <v>39754</v>
      </c>
      <c r="C243" s="2">
        <v>60001</v>
      </c>
      <c r="D243" s="2">
        <v>9</v>
      </c>
      <c r="E243" s="2">
        <v>7</v>
      </c>
      <c r="F243" s="2">
        <v>12</v>
      </c>
      <c r="G243" s="2">
        <v>15</v>
      </c>
      <c r="H243" s="2">
        <v>6</v>
      </c>
      <c r="I243" s="84">
        <f>(D243*'General Data'!$B$4)+(Valencia!E243*'General Data'!$C$4)+(Valencia!F243*'General Data'!$D$4)+(Valencia!G243*'General Data'!$E$4)+(Valencia!H243*'General Data'!$F$4)</f>
        <v>171.99999999999997</v>
      </c>
      <c r="J243" s="4">
        <f>VLOOKUP(I243,'Tarrif for Outgoing Transport'!$A$22:$G$32,Valencia!C243-59998,TRUE)</f>
        <v>0.25</v>
      </c>
      <c r="K243" s="82">
        <f t="shared" si="6"/>
        <v>42.999999999999993</v>
      </c>
      <c r="L243" s="4">
        <f>VLOOKUP(I243,'Tarrif for Outgoing Transport'!$A$40:$L$49,C243-59993,TRUE)</f>
        <v>0.34</v>
      </c>
      <c r="M243" s="4">
        <f t="shared" si="7"/>
        <v>58.48</v>
      </c>
      <c r="N243" s="2">
        <f>VLOOKUP(C243,'Transport Time'!$F$3:$H$7,3,FALSE)</f>
        <v>1</v>
      </c>
      <c r="O243" s="2">
        <f>VLOOKUP(C243,'Transport Time'!$K$3:$M$12,3,FALSE)</f>
        <v>2</v>
      </c>
      <c r="P243" s="2">
        <f>VLOOKUP(C243,'Data for CO2 Calculation'!$F$3:$H$7,3,FALSE)</f>
        <v>25</v>
      </c>
      <c r="Q243" s="3">
        <f>I243*P243*'Data for CO2 Calculation'!$B$17</f>
        <v>234.34999999999994</v>
      </c>
      <c r="R243" s="2">
        <f>VLOOKUP(C243,'Data for CO2 Calculation'!$K$3:$M$12,3,FALSE)</f>
        <v>1376</v>
      </c>
      <c r="S243" s="3">
        <f>I243*R243*'Data for CO2 Calculation'!$B$17</f>
        <v>12898.623999999998</v>
      </c>
    </row>
    <row r="244" spans="1:19" x14ac:dyDescent="0.2">
      <c r="A244" s="2" t="s">
        <v>690</v>
      </c>
      <c r="B244" s="13">
        <v>39755</v>
      </c>
      <c r="C244" s="2">
        <v>60001</v>
      </c>
      <c r="D244" s="2">
        <v>9</v>
      </c>
      <c r="E244" s="2">
        <v>8</v>
      </c>
      <c r="F244" s="2">
        <v>12</v>
      </c>
      <c r="G244" s="2">
        <v>11</v>
      </c>
      <c r="H244" s="2">
        <v>9</v>
      </c>
      <c r="I244" s="84">
        <f>(D244*'General Data'!$B$4)+(Valencia!E244*'General Data'!$C$4)+(Valencia!F244*'General Data'!$D$4)+(Valencia!G244*'General Data'!$E$4)+(Valencia!H244*'General Data'!$F$4)</f>
        <v>177.29999999999998</v>
      </c>
      <c r="J244" s="4">
        <f>VLOOKUP(I244,'Tarrif for Outgoing Transport'!$A$22:$G$32,Valencia!C244-59998,TRUE)</f>
        <v>0.25</v>
      </c>
      <c r="K244" s="82">
        <f t="shared" si="6"/>
        <v>44.324999999999996</v>
      </c>
      <c r="L244" s="4">
        <f>VLOOKUP(I244,'Tarrif for Outgoing Transport'!$A$40:$L$49,C244-59993,TRUE)</f>
        <v>0.34</v>
      </c>
      <c r="M244" s="4">
        <f t="shared" si="7"/>
        <v>60.281999999999996</v>
      </c>
      <c r="N244" s="2">
        <f>VLOOKUP(C244,'Transport Time'!$F$3:$H$7,3,FALSE)</f>
        <v>1</v>
      </c>
      <c r="O244" s="2">
        <f>VLOOKUP(C244,'Transport Time'!$K$3:$M$12,3,FALSE)</f>
        <v>2</v>
      </c>
      <c r="P244" s="2">
        <f>VLOOKUP(C244,'Data for CO2 Calculation'!$F$3:$H$7,3,FALSE)</f>
        <v>25</v>
      </c>
      <c r="Q244" s="3">
        <f>I244*P244*'Data for CO2 Calculation'!$B$17</f>
        <v>241.57124999999999</v>
      </c>
      <c r="R244" s="2">
        <f>VLOOKUP(C244,'Data for CO2 Calculation'!$K$3:$M$12,3,FALSE)</f>
        <v>1376</v>
      </c>
      <c r="S244" s="3">
        <f>I244*R244*'Data for CO2 Calculation'!$B$17</f>
        <v>13296.0816</v>
      </c>
    </row>
    <row r="245" spans="1:19" x14ac:dyDescent="0.2">
      <c r="A245" s="2" t="s">
        <v>735</v>
      </c>
      <c r="B245" s="13">
        <v>39757</v>
      </c>
      <c r="C245" s="2">
        <v>60001</v>
      </c>
      <c r="D245" s="2">
        <v>9</v>
      </c>
      <c r="E245" s="2">
        <v>9</v>
      </c>
      <c r="F245" s="2">
        <v>12</v>
      </c>
      <c r="G245" s="2">
        <v>11</v>
      </c>
      <c r="H245" s="2">
        <v>9</v>
      </c>
      <c r="I245" s="84">
        <f>(D245*'General Data'!$B$4)+(Valencia!E245*'General Data'!$C$4)+(Valencia!F245*'General Data'!$D$4)+(Valencia!G245*'General Data'!$E$4)+(Valencia!H245*'General Data'!$F$4)</f>
        <v>181.6</v>
      </c>
      <c r="J245" s="4">
        <f>VLOOKUP(I245,'Tarrif for Outgoing Transport'!$A$22:$G$32,Valencia!C245-59998,TRUE)</f>
        <v>0.25</v>
      </c>
      <c r="K245" s="82">
        <f t="shared" si="6"/>
        <v>45.4</v>
      </c>
      <c r="L245" s="4">
        <f>VLOOKUP(I245,'Tarrif for Outgoing Transport'!$A$40:$L$49,C245-59993,TRUE)</f>
        <v>0.34</v>
      </c>
      <c r="M245" s="4">
        <f t="shared" si="7"/>
        <v>61.744</v>
      </c>
      <c r="N245" s="2">
        <f>VLOOKUP(C245,'Transport Time'!$F$3:$H$7,3,FALSE)</f>
        <v>1</v>
      </c>
      <c r="O245" s="2">
        <f>VLOOKUP(C245,'Transport Time'!$K$3:$M$12,3,FALSE)</f>
        <v>2</v>
      </c>
      <c r="P245" s="2">
        <f>VLOOKUP(C245,'Data for CO2 Calculation'!$F$3:$H$7,3,FALSE)</f>
        <v>25</v>
      </c>
      <c r="Q245" s="3">
        <f>I245*P245*'Data for CO2 Calculation'!$B$17</f>
        <v>247.43</v>
      </c>
      <c r="R245" s="2">
        <f>VLOOKUP(C245,'Data for CO2 Calculation'!$K$3:$M$12,3,FALSE)</f>
        <v>1376</v>
      </c>
      <c r="S245" s="3">
        <f>I245*R245*'Data for CO2 Calculation'!$B$17</f>
        <v>13618.547200000001</v>
      </c>
    </row>
    <row r="246" spans="1:19" x14ac:dyDescent="0.2">
      <c r="A246" s="2" t="s">
        <v>749</v>
      </c>
      <c r="B246" s="13">
        <v>39628</v>
      </c>
      <c r="C246" s="2">
        <v>60002</v>
      </c>
      <c r="D246" s="2">
        <v>9</v>
      </c>
      <c r="E246" s="2">
        <v>8</v>
      </c>
      <c r="F246" s="2">
        <v>12</v>
      </c>
      <c r="G246" s="2">
        <v>11</v>
      </c>
      <c r="H246" s="2">
        <v>8</v>
      </c>
      <c r="I246" s="84">
        <f>(D246*'General Data'!$B$4)+(Valencia!E246*'General Data'!$C$4)+(Valencia!F246*'General Data'!$D$4)+(Valencia!G246*'General Data'!$E$4)+(Valencia!H246*'General Data'!$F$4)</f>
        <v>172.7</v>
      </c>
      <c r="J246" s="4">
        <f>VLOOKUP(I246,'Tarrif for Outgoing Transport'!$A$22:$G$32,Valencia!C246-59998,TRUE)</f>
        <v>0.254</v>
      </c>
      <c r="K246" s="82">
        <f t="shared" si="6"/>
        <v>43.8658</v>
      </c>
      <c r="L246" s="4">
        <f>VLOOKUP(I246,'Tarrif for Outgoing Transport'!$A$40:$L$49,C246-59993,TRUE)</f>
        <v>0.307</v>
      </c>
      <c r="M246" s="4">
        <f t="shared" si="7"/>
        <v>53.018899999999995</v>
      </c>
      <c r="N246" s="2">
        <f>VLOOKUP(C246,'Transport Time'!$F$3:$H$7,3,FALSE)</f>
        <v>1</v>
      </c>
      <c r="O246" s="2">
        <f>VLOOKUP(C246,'Transport Time'!$K$3:$M$12,3,FALSE)</f>
        <v>2</v>
      </c>
      <c r="P246" s="2">
        <f>VLOOKUP(C246,'Data for CO2 Calculation'!$F$3:$H$7,3,FALSE)</f>
        <v>355</v>
      </c>
      <c r="Q246" s="3">
        <f>I246*P246*'Data for CO2 Calculation'!$B$17</f>
        <v>3341.3132499999997</v>
      </c>
      <c r="R246" s="2">
        <f>VLOOKUP(C246,'Data for CO2 Calculation'!$K$3:$M$12,3,FALSE)</f>
        <v>1275</v>
      </c>
      <c r="S246" s="3">
        <f>I246*R246*'Data for CO2 Calculation'!$B$17</f>
        <v>12000.491249999999</v>
      </c>
    </row>
    <row r="247" spans="1:19" x14ac:dyDescent="0.2">
      <c r="A247" s="2" t="s">
        <v>750</v>
      </c>
      <c r="B247" s="13">
        <v>39622</v>
      </c>
      <c r="C247" s="2">
        <v>60005</v>
      </c>
      <c r="D247" s="2">
        <v>9</v>
      </c>
      <c r="E247" s="2">
        <v>8</v>
      </c>
      <c r="F247" s="2">
        <v>12</v>
      </c>
      <c r="G247" s="2">
        <v>11</v>
      </c>
      <c r="H247" s="2">
        <v>9</v>
      </c>
      <c r="I247" s="84">
        <f>(D247*'General Data'!$B$4)+(Valencia!E247*'General Data'!$C$4)+(Valencia!F247*'General Data'!$D$4)+(Valencia!G247*'General Data'!$E$4)+(Valencia!H247*'General Data'!$F$4)</f>
        <v>177.29999999999998</v>
      </c>
      <c r="J247" s="4">
        <f>VLOOKUP(I247,'Tarrif for Outgoing Transport'!$A$22:$G$32,Valencia!C247-59998,TRUE)</f>
        <v>0.24399999999999999</v>
      </c>
      <c r="K247" s="82">
        <f t="shared" si="6"/>
        <v>43.261199999999995</v>
      </c>
      <c r="L247" s="4">
        <f>VLOOKUP(I247,'Tarrif for Outgoing Transport'!$A$40:$L$49,C247-59993,TRUE)</f>
        <v>0.38900000000000001</v>
      </c>
      <c r="M247" s="4">
        <f t="shared" si="7"/>
        <v>68.969699999999989</v>
      </c>
      <c r="N247" s="2">
        <f>VLOOKUP(C247,'Transport Time'!$F$3:$H$7,3,FALSE)</f>
        <v>2</v>
      </c>
      <c r="O247" s="2">
        <f>VLOOKUP(C247,'Transport Time'!$K$3:$M$12,3,FALSE)</f>
        <v>1</v>
      </c>
      <c r="P247" s="2">
        <f>VLOOKUP(C247,'Data for CO2 Calculation'!$F$3:$H$7,3,FALSE)</f>
        <v>779</v>
      </c>
      <c r="Q247" s="3">
        <f>I247*P247*'Data for CO2 Calculation'!$B$17</f>
        <v>7527.3601499999986</v>
      </c>
      <c r="R247" s="2">
        <f>VLOOKUP(C247,'Data for CO2 Calculation'!$K$3:$M$12,3,FALSE)</f>
        <v>584</v>
      </c>
      <c r="S247" s="3">
        <f>I247*R247*'Data for CO2 Calculation'!$B$17</f>
        <v>5643.1044000000002</v>
      </c>
    </row>
    <row r="248" spans="1:19" x14ac:dyDescent="0.2">
      <c r="A248" s="2" t="s">
        <v>680</v>
      </c>
      <c r="B248" s="13">
        <v>39761</v>
      </c>
      <c r="C248" s="2">
        <v>60001</v>
      </c>
      <c r="D248" s="2">
        <v>9</v>
      </c>
      <c r="E248" s="2">
        <v>8</v>
      </c>
      <c r="F248" s="2">
        <v>12</v>
      </c>
      <c r="G248" s="2">
        <v>15</v>
      </c>
      <c r="H248" s="2">
        <v>9</v>
      </c>
      <c r="I248" s="84">
        <f>(D248*'General Data'!$B$4)+(Valencia!E248*'General Data'!$C$4)+(Valencia!F248*'General Data'!$D$4)+(Valencia!G248*'General Data'!$E$4)+(Valencia!H248*'General Data'!$F$4)</f>
        <v>190.1</v>
      </c>
      <c r="J248" s="4">
        <f>VLOOKUP(I248,'Tarrif for Outgoing Transport'!$A$22:$G$32,Valencia!C248-59998,TRUE)</f>
        <v>0.25</v>
      </c>
      <c r="K248" s="82">
        <f t="shared" si="6"/>
        <v>47.524999999999999</v>
      </c>
      <c r="L248" s="4">
        <f>VLOOKUP(I248,'Tarrif for Outgoing Transport'!$A$40:$L$49,C248-59993,TRUE)</f>
        <v>0.34</v>
      </c>
      <c r="M248" s="4">
        <f t="shared" si="7"/>
        <v>64.634</v>
      </c>
      <c r="N248" s="2">
        <f>VLOOKUP(C248,'Transport Time'!$F$3:$H$7,3,FALSE)</f>
        <v>1</v>
      </c>
      <c r="O248" s="2">
        <f>VLOOKUP(C248,'Transport Time'!$K$3:$M$12,3,FALSE)</f>
        <v>2</v>
      </c>
      <c r="P248" s="2">
        <f>VLOOKUP(C248,'Data for CO2 Calculation'!$F$3:$H$7,3,FALSE)</f>
        <v>25</v>
      </c>
      <c r="Q248" s="3">
        <f>I248*P248*'Data for CO2 Calculation'!$B$17</f>
        <v>259.01125000000002</v>
      </c>
      <c r="R248" s="2">
        <f>VLOOKUP(C248,'Data for CO2 Calculation'!$K$3:$M$12,3,FALSE)</f>
        <v>1376</v>
      </c>
      <c r="S248" s="3">
        <f>I248*R248*'Data for CO2 Calculation'!$B$17</f>
        <v>14255.9792</v>
      </c>
    </row>
    <row r="249" spans="1:19" x14ac:dyDescent="0.2">
      <c r="A249" s="2" t="s">
        <v>751</v>
      </c>
      <c r="B249" s="13">
        <v>39762</v>
      </c>
      <c r="C249" s="2">
        <v>60001</v>
      </c>
      <c r="D249" s="2">
        <v>10</v>
      </c>
      <c r="E249" s="2">
        <v>8</v>
      </c>
      <c r="F249" s="2">
        <v>12</v>
      </c>
      <c r="G249" s="2">
        <v>11</v>
      </c>
      <c r="H249" s="2">
        <v>9</v>
      </c>
      <c r="I249" s="84">
        <f>(D249*'General Data'!$B$4)+(Valencia!E249*'General Data'!$C$4)+(Valencia!F249*'General Data'!$D$4)+(Valencia!G249*'General Data'!$E$4)+(Valencia!H249*'General Data'!$F$4)</f>
        <v>179.6</v>
      </c>
      <c r="J249" s="4">
        <f>VLOOKUP(I249,'Tarrif for Outgoing Transport'!$A$22:$G$32,Valencia!C249-59998,TRUE)</f>
        <v>0.25</v>
      </c>
      <c r="K249" s="82">
        <f t="shared" si="6"/>
        <v>44.9</v>
      </c>
      <c r="L249" s="4">
        <f>VLOOKUP(I249,'Tarrif for Outgoing Transport'!$A$40:$L$49,C249-59993,TRUE)</f>
        <v>0.34</v>
      </c>
      <c r="M249" s="4">
        <f t="shared" si="7"/>
        <v>61.064</v>
      </c>
      <c r="N249" s="2">
        <f>VLOOKUP(C249,'Transport Time'!$F$3:$H$7,3,FALSE)</f>
        <v>1</v>
      </c>
      <c r="O249" s="2">
        <f>VLOOKUP(C249,'Transport Time'!$K$3:$M$12,3,FALSE)</f>
        <v>2</v>
      </c>
      <c r="P249" s="2">
        <f>VLOOKUP(C249,'Data for CO2 Calculation'!$F$3:$H$7,3,FALSE)</f>
        <v>25</v>
      </c>
      <c r="Q249" s="3">
        <f>I249*P249*'Data for CO2 Calculation'!$B$17</f>
        <v>244.70500000000001</v>
      </c>
      <c r="R249" s="2">
        <f>VLOOKUP(C249,'Data for CO2 Calculation'!$K$3:$M$12,3,FALSE)</f>
        <v>1376</v>
      </c>
      <c r="S249" s="3">
        <f>I249*R249*'Data for CO2 Calculation'!$B$17</f>
        <v>13468.563200000001</v>
      </c>
    </row>
    <row r="250" spans="1:19" x14ac:dyDescent="0.2">
      <c r="A250" s="2" t="s">
        <v>752</v>
      </c>
      <c r="B250" s="13">
        <v>39625</v>
      </c>
      <c r="C250" s="2">
        <v>60004</v>
      </c>
      <c r="D250" s="2">
        <v>9</v>
      </c>
      <c r="E250" s="2">
        <v>8</v>
      </c>
      <c r="F250" s="2">
        <v>12</v>
      </c>
      <c r="G250" s="2">
        <v>11</v>
      </c>
      <c r="H250" s="2">
        <v>9</v>
      </c>
      <c r="I250" s="84">
        <f>(D250*'General Data'!$B$4)+(Valencia!E250*'General Data'!$C$4)+(Valencia!F250*'General Data'!$D$4)+(Valencia!G250*'General Data'!$E$4)+(Valencia!H250*'General Data'!$F$4)</f>
        <v>177.29999999999998</v>
      </c>
      <c r="J250" s="4">
        <f>VLOOKUP(I250,'Tarrif for Outgoing Transport'!$A$22:$G$32,Valencia!C250-59998,TRUE)</f>
        <v>0.252</v>
      </c>
      <c r="K250" s="82">
        <f t="shared" si="6"/>
        <v>44.679599999999994</v>
      </c>
      <c r="L250" s="4">
        <f>VLOOKUP(I250,'Tarrif for Outgoing Transport'!$A$40:$L$49,C250-59993,TRUE)</f>
        <v>0.3</v>
      </c>
      <c r="M250" s="4">
        <f t="shared" si="7"/>
        <v>53.189999999999991</v>
      </c>
      <c r="N250" s="2">
        <f>VLOOKUP(C250,'Transport Time'!$F$3:$H$7,3,FALSE)</f>
        <v>2</v>
      </c>
      <c r="O250" s="2">
        <f>VLOOKUP(C250,'Transport Time'!$K$3:$M$12,3,FALSE)</f>
        <v>2</v>
      </c>
      <c r="P250" s="2">
        <f>VLOOKUP(C250,'Data for CO2 Calculation'!$F$3:$H$7,3,FALSE)</f>
        <v>882</v>
      </c>
      <c r="Q250" s="3">
        <f>I250*P250*'Data for CO2 Calculation'!$B$17</f>
        <v>8522.6336999999985</v>
      </c>
      <c r="R250" s="2">
        <f>VLOOKUP(C250,'Data for CO2 Calculation'!$K$3:$M$12,3,FALSE)</f>
        <v>1735</v>
      </c>
      <c r="S250" s="3">
        <f>I250*R250*'Data for CO2 Calculation'!$B$17</f>
        <v>16765.044749999997</v>
      </c>
    </row>
    <row r="251" spans="1:19" x14ac:dyDescent="0.2">
      <c r="A251" s="2" t="s">
        <v>753</v>
      </c>
      <c r="B251" s="13">
        <v>39626</v>
      </c>
      <c r="C251" s="2">
        <v>60005</v>
      </c>
      <c r="D251" s="2">
        <v>9</v>
      </c>
      <c r="E251" s="2">
        <v>8</v>
      </c>
      <c r="F251" s="2">
        <v>12</v>
      </c>
      <c r="G251" s="2">
        <v>11</v>
      </c>
      <c r="H251" s="2">
        <v>10</v>
      </c>
      <c r="I251" s="84">
        <f>(D251*'General Data'!$B$4)+(Valencia!E251*'General Data'!$C$4)+(Valencia!F251*'General Data'!$D$4)+(Valencia!G251*'General Data'!$E$4)+(Valencia!H251*'General Data'!$F$4)</f>
        <v>181.89999999999998</v>
      </c>
      <c r="J251" s="4">
        <f>VLOOKUP(I251,'Tarrif for Outgoing Transport'!$A$22:$G$32,Valencia!C251-59998,TRUE)</f>
        <v>0.24399999999999999</v>
      </c>
      <c r="K251" s="82">
        <f t="shared" si="6"/>
        <v>44.383599999999994</v>
      </c>
      <c r="L251" s="4">
        <f>VLOOKUP(I251,'Tarrif for Outgoing Transport'!$A$40:$L$49,C251-59993,TRUE)</f>
        <v>0.38900000000000001</v>
      </c>
      <c r="M251" s="4">
        <f t="shared" si="7"/>
        <v>70.759099999999989</v>
      </c>
      <c r="N251" s="2">
        <f>VLOOKUP(C251,'Transport Time'!$F$3:$H$7,3,FALSE)</f>
        <v>2</v>
      </c>
      <c r="O251" s="2">
        <f>VLOOKUP(C251,'Transport Time'!$K$3:$M$12,3,FALSE)</f>
        <v>1</v>
      </c>
      <c r="P251" s="2">
        <f>VLOOKUP(C251,'Data for CO2 Calculation'!$F$3:$H$7,3,FALSE)</f>
        <v>779</v>
      </c>
      <c r="Q251" s="3">
        <f>I251*P251*'Data for CO2 Calculation'!$B$17</f>
        <v>7722.6554499999984</v>
      </c>
      <c r="R251" s="2">
        <f>VLOOKUP(C251,'Data for CO2 Calculation'!$K$3:$M$12,3,FALSE)</f>
        <v>584</v>
      </c>
      <c r="S251" s="3">
        <f>I251*R251*'Data for CO2 Calculation'!$B$17</f>
        <v>5789.5131999999994</v>
      </c>
    </row>
    <row r="252" spans="1:19" x14ac:dyDescent="0.2">
      <c r="A252" s="2" t="s">
        <v>754</v>
      </c>
      <c r="B252" s="13">
        <v>39626</v>
      </c>
      <c r="C252" s="2">
        <v>60005</v>
      </c>
      <c r="D252" s="2">
        <v>9</v>
      </c>
      <c r="E252" s="2">
        <v>8</v>
      </c>
      <c r="F252" s="2">
        <v>12</v>
      </c>
      <c r="G252" s="2">
        <v>11</v>
      </c>
      <c r="H252" s="2">
        <v>8</v>
      </c>
      <c r="I252" s="84">
        <f>(D252*'General Data'!$B$4)+(Valencia!E252*'General Data'!$C$4)+(Valencia!F252*'General Data'!$D$4)+(Valencia!G252*'General Data'!$E$4)+(Valencia!H252*'General Data'!$F$4)</f>
        <v>172.7</v>
      </c>
      <c r="J252" s="4">
        <f>VLOOKUP(I252,'Tarrif for Outgoing Transport'!$A$22:$G$32,Valencia!C252-59998,TRUE)</f>
        <v>0.24399999999999999</v>
      </c>
      <c r="K252" s="82">
        <f t="shared" si="6"/>
        <v>42.138799999999996</v>
      </c>
      <c r="L252" s="4">
        <f>VLOOKUP(I252,'Tarrif for Outgoing Transport'!$A$40:$L$49,C252-59993,TRUE)</f>
        <v>0.38900000000000001</v>
      </c>
      <c r="M252" s="4">
        <f t="shared" si="7"/>
        <v>67.180300000000003</v>
      </c>
      <c r="N252" s="2">
        <f>VLOOKUP(C252,'Transport Time'!$F$3:$H$7,3,FALSE)</f>
        <v>2</v>
      </c>
      <c r="O252" s="2">
        <f>VLOOKUP(C252,'Transport Time'!$K$3:$M$12,3,FALSE)</f>
        <v>1</v>
      </c>
      <c r="P252" s="2">
        <f>VLOOKUP(C252,'Data for CO2 Calculation'!$F$3:$H$7,3,FALSE)</f>
        <v>779</v>
      </c>
      <c r="Q252" s="3">
        <f>I252*P252*'Data for CO2 Calculation'!$B$17</f>
        <v>7332.0648499999998</v>
      </c>
      <c r="R252" s="2">
        <f>VLOOKUP(C252,'Data for CO2 Calculation'!$K$3:$M$12,3,FALSE)</f>
        <v>584</v>
      </c>
      <c r="S252" s="3">
        <f>I252*R252*'Data for CO2 Calculation'!$B$17</f>
        <v>5496.6955999999991</v>
      </c>
    </row>
    <row r="253" spans="1:19" x14ac:dyDescent="0.2">
      <c r="A253" s="2" t="s">
        <v>755</v>
      </c>
      <c r="B253" s="13">
        <v>39631</v>
      </c>
      <c r="C253" s="2">
        <v>60002</v>
      </c>
      <c r="D253" s="2">
        <v>9</v>
      </c>
      <c r="E253" s="2">
        <v>8</v>
      </c>
      <c r="F253" s="2">
        <v>12</v>
      </c>
      <c r="G253" s="2">
        <v>11</v>
      </c>
      <c r="H253" s="2">
        <v>5</v>
      </c>
      <c r="I253" s="84">
        <f>(D253*'General Data'!$B$4)+(Valencia!E253*'General Data'!$C$4)+(Valencia!F253*'General Data'!$D$4)+(Valencia!G253*'General Data'!$E$4)+(Valencia!H253*'General Data'!$F$4)</f>
        <v>158.89999999999998</v>
      </c>
      <c r="J253" s="4">
        <f>VLOOKUP(I253,'Tarrif for Outgoing Transport'!$A$22:$G$32,Valencia!C253-59998,TRUE)</f>
        <v>0.254</v>
      </c>
      <c r="K253" s="82">
        <f t="shared" si="6"/>
        <v>40.360599999999998</v>
      </c>
      <c r="L253" s="4">
        <f>VLOOKUP(I253,'Tarrif for Outgoing Transport'!$A$40:$L$49,C253-59993,TRUE)</f>
        <v>0.307</v>
      </c>
      <c r="M253" s="4">
        <f t="shared" si="7"/>
        <v>48.782299999999992</v>
      </c>
      <c r="N253" s="2">
        <f>VLOOKUP(C253,'Transport Time'!$F$3:$H$7,3,FALSE)</f>
        <v>1</v>
      </c>
      <c r="O253" s="2">
        <f>VLOOKUP(C253,'Transport Time'!$K$3:$M$12,3,FALSE)</f>
        <v>2</v>
      </c>
      <c r="P253" s="2">
        <f>VLOOKUP(C253,'Data for CO2 Calculation'!$F$3:$H$7,3,FALSE)</f>
        <v>355</v>
      </c>
      <c r="Q253" s="3">
        <f>I253*P253*'Data for CO2 Calculation'!$B$17</f>
        <v>3074.3177499999997</v>
      </c>
      <c r="R253" s="2">
        <f>VLOOKUP(C253,'Data for CO2 Calculation'!$K$3:$M$12,3,FALSE)</f>
        <v>1275</v>
      </c>
      <c r="S253" s="3">
        <f>I253*R253*'Data for CO2 Calculation'!$B$17</f>
        <v>11041.563749999998</v>
      </c>
    </row>
    <row r="254" spans="1:19" x14ac:dyDescent="0.2">
      <c r="A254" s="2" t="s">
        <v>756</v>
      </c>
      <c r="B254" s="13">
        <v>39764</v>
      </c>
      <c r="C254" s="2">
        <v>60001</v>
      </c>
      <c r="D254" s="2">
        <v>9</v>
      </c>
      <c r="E254" s="2">
        <v>8</v>
      </c>
      <c r="F254" s="2">
        <v>12</v>
      </c>
      <c r="G254" s="2">
        <v>12</v>
      </c>
      <c r="H254" s="2">
        <v>11</v>
      </c>
      <c r="I254" s="84">
        <f>(D254*'General Data'!$B$4)+(Valencia!E254*'General Data'!$C$4)+(Valencia!F254*'General Data'!$D$4)+(Valencia!G254*'General Data'!$E$4)+(Valencia!H254*'General Data'!$F$4)</f>
        <v>189.7</v>
      </c>
      <c r="J254" s="4">
        <f>VLOOKUP(I254,'Tarrif for Outgoing Transport'!$A$22:$G$32,Valencia!C254-59998,TRUE)</f>
        <v>0.25</v>
      </c>
      <c r="K254" s="82">
        <f t="shared" si="6"/>
        <v>47.424999999999997</v>
      </c>
      <c r="L254" s="4">
        <f>VLOOKUP(I254,'Tarrif for Outgoing Transport'!$A$40:$L$49,C254-59993,TRUE)</f>
        <v>0.34</v>
      </c>
      <c r="M254" s="4">
        <f t="shared" si="7"/>
        <v>64.498000000000005</v>
      </c>
      <c r="N254" s="2">
        <f>VLOOKUP(C254,'Transport Time'!$F$3:$H$7,3,FALSE)</f>
        <v>1</v>
      </c>
      <c r="O254" s="2">
        <f>VLOOKUP(C254,'Transport Time'!$K$3:$M$12,3,FALSE)</f>
        <v>2</v>
      </c>
      <c r="P254" s="2">
        <f>VLOOKUP(C254,'Data for CO2 Calculation'!$F$3:$H$7,3,FALSE)</f>
        <v>25</v>
      </c>
      <c r="Q254" s="3">
        <f>I254*P254*'Data for CO2 Calculation'!$B$17</f>
        <v>258.46625</v>
      </c>
      <c r="R254" s="2">
        <f>VLOOKUP(C254,'Data for CO2 Calculation'!$K$3:$M$12,3,FALSE)</f>
        <v>1376</v>
      </c>
      <c r="S254" s="3">
        <f>I254*R254*'Data for CO2 Calculation'!$B$17</f>
        <v>14225.982399999999</v>
      </c>
    </row>
    <row r="255" spans="1:19" x14ac:dyDescent="0.2">
      <c r="A255" s="2" t="s">
        <v>757</v>
      </c>
      <c r="B255" s="13">
        <v>39765</v>
      </c>
      <c r="C255" s="2">
        <v>60001</v>
      </c>
      <c r="D255" s="2">
        <v>9</v>
      </c>
      <c r="E255" s="2">
        <v>8</v>
      </c>
      <c r="F255" s="2">
        <v>12</v>
      </c>
      <c r="G255" s="2">
        <v>12</v>
      </c>
      <c r="H255" s="2">
        <v>11</v>
      </c>
      <c r="I255" s="84">
        <f>(D255*'General Data'!$B$4)+(Valencia!E255*'General Data'!$C$4)+(Valencia!F255*'General Data'!$D$4)+(Valencia!G255*'General Data'!$E$4)+(Valencia!H255*'General Data'!$F$4)</f>
        <v>189.7</v>
      </c>
      <c r="J255" s="4">
        <f>VLOOKUP(I255,'Tarrif for Outgoing Transport'!$A$22:$G$32,Valencia!C255-59998,TRUE)</f>
        <v>0.25</v>
      </c>
      <c r="K255" s="82">
        <f t="shared" si="6"/>
        <v>47.424999999999997</v>
      </c>
      <c r="L255" s="4">
        <f>VLOOKUP(I255,'Tarrif for Outgoing Transport'!$A$40:$L$49,C255-59993,TRUE)</f>
        <v>0.34</v>
      </c>
      <c r="M255" s="4">
        <f t="shared" si="7"/>
        <v>64.498000000000005</v>
      </c>
      <c r="N255" s="2">
        <f>VLOOKUP(C255,'Transport Time'!$F$3:$H$7,3,FALSE)</f>
        <v>1</v>
      </c>
      <c r="O255" s="2">
        <f>VLOOKUP(C255,'Transport Time'!$K$3:$M$12,3,FALSE)</f>
        <v>2</v>
      </c>
      <c r="P255" s="2">
        <f>VLOOKUP(C255,'Data for CO2 Calculation'!$F$3:$H$7,3,FALSE)</f>
        <v>25</v>
      </c>
      <c r="Q255" s="3">
        <f>I255*P255*'Data for CO2 Calculation'!$B$17</f>
        <v>258.46625</v>
      </c>
      <c r="R255" s="2">
        <f>VLOOKUP(C255,'Data for CO2 Calculation'!$K$3:$M$12,3,FALSE)</f>
        <v>1376</v>
      </c>
      <c r="S255" s="3">
        <f>I255*R255*'Data for CO2 Calculation'!$B$17</f>
        <v>14225.982399999999</v>
      </c>
    </row>
    <row r="256" spans="1:19" x14ac:dyDescent="0.2">
      <c r="A256" s="2" t="s">
        <v>758</v>
      </c>
      <c r="B256" s="13">
        <v>39629</v>
      </c>
      <c r="C256" s="2">
        <v>60004</v>
      </c>
      <c r="D256" s="2">
        <v>9</v>
      </c>
      <c r="E256" s="2">
        <v>8</v>
      </c>
      <c r="F256" s="2">
        <v>12</v>
      </c>
      <c r="G256" s="2">
        <v>13</v>
      </c>
      <c r="H256" s="2">
        <v>9</v>
      </c>
      <c r="I256" s="84">
        <f>(D256*'General Data'!$B$4)+(Valencia!E256*'General Data'!$C$4)+(Valencia!F256*'General Data'!$D$4)+(Valencia!G256*'General Data'!$E$4)+(Valencia!H256*'General Data'!$F$4)</f>
        <v>183.7</v>
      </c>
      <c r="J256" s="4">
        <f>VLOOKUP(I256,'Tarrif for Outgoing Transport'!$A$22:$G$32,Valencia!C256-59998,TRUE)</f>
        <v>0.252</v>
      </c>
      <c r="K256" s="82">
        <f t="shared" si="6"/>
        <v>46.292400000000001</v>
      </c>
      <c r="L256" s="4">
        <f>VLOOKUP(I256,'Tarrif for Outgoing Transport'!$A$40:$L$49,C256-59993,TRUE)</f>
        <v>0.3</v>
      </c>
      <c r="M256" s="4">
        <f t="shared" si="7"/>
        <v>55.109999999999992</v>
      </c>
      <c r="N256" s="2">
        <f>VLOOKUP(C256,'Transport Time'!$F$3:$H$7,3,FALSE)</f>
        <v>2</v>
      </c>
      <c r="O256" s="2">
        <f>VLOOKUP(C256,'Transport Time'!$K$3:$M$12,3,FALSE)</f>
        <v>2</v>
      </c>
      <c r="P256" s="2">
        <f>VLOOKUP(C256,'Data for CO2 Calculation'!$F$3:$H$7,3,FALSE)</f>
        <v>882</v>
      </c>
      <c r="Q256" s="3">
        <f>I256*P256*'Data for CO2 Calculation'!$B$17</f>
        <v>8830.2752999999993</v>
      </c>
      <c r="R256" s="2">
        <f>VLOOKUP(C256,'Data for CO2 Calculation'!$K$3:$M$12,3,FALSE)</f>
        <v>1735</v>
      </c>
      <c r="S256" s="3">
        <f>I256*R256*'Data for CO2 Calculation'!$B$17</f>
        <v>17370.212749999999</v>
      </c>
    </row>
    <row r="257" spans="1:19" x14ac:dyDescent="0.2">
      <c r="A257" s="2" t="s">
        <v>759</v>
      </c>
      <c r="B257" s="13">
        <v>39629</v>
      </c>
      <c r="C257" s="2">
        <v>60005</v>
      </c>
      <c r="D257" s="2">
        <v>9</v>
      </c>
      <c r="E257" s="2">
        <v>8</v>
      </c>
      <c r="F257" s="2">
        <v>12</v>
      </c>
      <c r="G257" s="2">
        <v>11</v>
      </c>
      <c r="H257" s="2">
        <v>9</v>
      </c>
      <c r="I257" s="84">
        <f>(D257*'General Data'!$B$4)+(Valencia!E257*'General Data'!$C$4)+(Valencia!F257*'General Data'!$D$4)+(Valencia!G257*'General Data'!$E$4)+(Valencia!H257*'General Data'!$F$4)</f>
        <v>177.29999999999998</v>
      </c>
      <c r="J257" s="4">
        <f>VLOOKUP(I257,'Tarrif for Outgoing Transport'!$A$22:$G$32,Valencia!C257-59998,TRUE)</f>
        <v>0.24399999999999999</v>
      </c>
      <c r="K257" s="82">
        <f t="shared" si="6"/>
        <v>43.261199999999995</v>
      </c>
      <c r="L257" s="4">
        <f>VLOOKUP(I257,'Tarrif for Outgoing Transport'!$A$40:$L$49,C257-59993,TRUE)</f>
        <v>0.38900000000000001</v>
      </c>
      <c r="M257" s="4">
        <f t="shared" si="7"/>
        <v>68.969699999999989</v>
      </c>
      <c r="N257" s="2">
        <f>VLOOKUP(C257,'Transport Time'!$F$3:$H$7,3,FALSE)</f>
        <v>2</v>
      </c>
      <c r="O257" s="2">
        <f>VLOOKUP(C257,'Transport Time'!$K$3:$M$12,3,FALSE)</f>
        <v>1</v>
      </c>
      <c r="P257" s="2">
        <f>VLOOKUP(C257,'Data for CO2 Calculation'!$F$3:$H$7,3,FALSE)</f>
        <v>779</v>
      </c>
      <c r="Q257" s="3">
        <f>I257*P257*'Data for CO2 Calculation'!$B$17</f>
        <v>7527.3601499999986</v>
      </c>
      <c r="R257" s="2">
        <f>VLOOKUP(C257,'Data for CO2 Calculation'!$K$3:$M$12,3,FALSE)</f>
        <v>584</v>
      </c>
      <c r="S257" s="3">
        <f>I257*R257*'Data for CO2 Calculation'!$B$17</f>
        <v>5643.1044000000002</v>
      </c>
    </row>
    <row r="258" spans="1:19" x14ac:dyDescent="0.2">
      <c r="A258" s="2" t="s">
        <v>760</v>
      </c>
      <c r="B258" s="13">
        <v>39767</v>
      </c>
      <c r="C258" s="2">
        <v>60001</v>
      </c>
      <c r="D258" s="2">
        <v>9</v>
      </c>
      <c r="E258" s="2">
        <v>7</v>
      </c>
      <c r="F258" s="2">
        <v>12</v>
      </c>
      <c r="G258" s="2">
        <v>12</v>
      </c>
      <c r="H258" s="2">
        <v>9</v>
      </c>
      <c r="I258" s="84">
        <f>(D258*'General Data'!$B$4)+(Valencia!E258*'General Data'!$C$4)+(Valencia!F258*'General Data'!$D$4)+(Valencia!G258*'General Data'!$E$4)+(Valencia!H258*'General Data'!$F$4)</f>
        <v>176.20000000000002</v>
      </c>
      <c r="J258" s="4">
        <f>VLOOKUP(I258,'Tarrif for Outgoing Transport'!$A$22:$G$32,Valencia!C258-59998,TRUE)</f>
        <v>0.25</v>
      </c>
      <c r="K258" s="82">
        <f t="shared" si="6"/>
        <v>44.050000000000004</v>
      </c>
      <c r="L258" s="4">
        <f>VLOOKUP(I258,'Tarrif for Outgoing Transport'!$A$40:$L$49,C258-59993,TRUE)</f>
        <v>0.34</v>
      </c>
      <c r="M258" s="4">
        <f t="shared" si="7"/>
        <v>59.908000000000008</v>
      </c>
      <c r="N258" s="2">
        <f>VLOOKUP(C258,'Transport Time'!$F$3:$H$7,3,FALSE)</f>
        <v>1</v>
      </c>
      <c r="O258" s="2">
        <f>VLOOKUP(C258,'Transport Time'!$K$3:$M$12,3,FALSE)</f>
        <v>2</v>
      </c>
      <c r="P258" s="2">
        <f>VLOOKUP(C258,'Data for CO2 Calculation'!$F$3:$H$7,3,FALSE)</f>
        <v>25</v>
      </c>
      <c r="Q258" s="3">
        <f>I258*P258*'Data for CO2 Calculation'!$B$17</f>
        <v>240.07249999999999</v>
      </c>
      <c r="R258" s="2">
        <f>VLOOKUP(C258,'Data for CO2 Calculation'!$K$3:$M$12,3,FALSE)</f>
        <v>1376</v>
      </c>
      <c r="S258" s="3">
        <f>I258*R258*'Data for CO2 Calculation'!$B$17</f>
        <v>13213.590400000001</v>
      </c>
    </row>
    <row r="259" spans="1:19" x14ac:dyDescent="0.2">
      <c r="A259" s="2" t="s">
        <v>761</v>
      </c>
      <c r="B259" s="13">
        <v>39768</v>
      </c>
      <c r="C259" s="2">
        <v>60001</v>
      </c>
      <c r="D259" s="2">
        <v>9</v>
      </c>
      <c r="E259" s="2">
        <v>8</v>
      </c>
      <c r="F259" s="2">
        <v>12</v>
      </c>
      <c r="G259" s="2">
        <v>11</v>
      </c>
      <c r="H259" s="2">
        <v>9</v>
      </c>
      <c r="I259" s="84">
        <f>(D259*'General Data'!$B$4)+(Valencia!E259*'General Data'!$C$4)+(Valencia!F259*'General Data'!$D$4)+(Valencia!G259*'General Data'!$E$4)+(Valencia!H259*'General Data'!$F$4)</f>
        <v>177.29999999999998</v>
      </c>
      <c r="J259" s="4">
        <f>VLOOKUP(I259,'Tarrif for Outgoing Transport'!$A$22:$G$32,Valencia!C259-59998,TRUE)</f>
        <v>0.25</v>
      </c>
      <c r="K259" s="82">
        <f t="shared" si="6"/>
        <v>44.324999999999996</v>
      </c>
      <c r="L259" s="4">
        <f>VLOOKUP(I259,'Tarrif for Outgoing Transport'!$A$40:$L$49,C259-59993,TRUE)</f>
        <v>0.34</v>
      </c>
      <c r="M259" s="4">
        <f t="shared" si="7"/>
        <v>60.281999999999996</v>
      </c>
      <c r="N259" s="2">
        <f>VLOOKUP(C259,'Transport Time'!$F$3:$H$7,3,FALSE)</f>
        <v>1</v>
      </c>
      <c r="O259" s="2">
        <f>VLOOKUP(C259,'Transport Time'!$K$3:$M$12,3,FALSE)</f>
        <v>2</v>
      </c>
      <c r="P259" s="2">
        <f>VLOOKUP(C259,'Data for CO2 Calculation'!$F$3:$H$7,3,FALSE)</f>
        <v>25</v>
      </c>
      <c r="Q259" s="3">
        <f>I259*P259*'Data for CO2 Calculation'!$B$17</f>
        <v>241.57124999999999</v>
      </c>
      <c r="R259" s="2">
        <f>VLOOKUP(C259,'Data for CO2 Calculation'!$K$3:$M$12,3,FALSE)</f>
        <v>1376</v>
      </c>
      <c r="S259" s="3">
        <f>I259*R259*'Data for CO2 Calculation'!$B$17</f>
        <v>13296.0816</v>
      </c>
    </row>
    <row r="260" spans="1:19" x14ac:dyDescent="0.2">
      <c r="A260" s="2" t="s">
        <v>633</v>
      </c>
      <c r="B260" s="13">
        <v>39634</v>
      </c>
      <c r="C260" s="2">
        <v>60002</v>
      </c>
      <c r="D260" s="2">
        <v>0</v>
      </c>
      <c r="E260" s="2">
        <v>8</v>
      </c>
      <c r="F260" s="2">
        <v>12</v>
      </c>
      <c r="G260" s="2">
        <v>15</v>
      </c>
      <c r="H260" s="2">
        <v>13</v>
      </c>
      <c r="I260" s="84">
        <f>(D260*'General Data'!$B$4)+(Valencia!E260*'General Data'!$C$4)+(Valencia!F260*'General Data'!$D$4)+(Valencia!G260*'General Data'!$E$4)+(Valencia!H260*'General Data'!$F$4)</f>
        <v>187.8</v>
      </c>
      <c r="J260" s="4">
        <f>VLOOKUP(I260,'Tarrif for Outgoing Transport'!$A$22:$G$32,Valencia!C260-59998,TRUE)</f>
        <v>0.254</v>
      </c>
      <c r="K260" s="82">
        <f t="shared" si="6"/>
        <v>47.7012</v>
      </c>
      <c r="L260" s="4">
        <f>VLOOKUP(I260,'Tarrif for Outgoing Transport'!$A$40:$L$49,C260-59993,TRUE)</f>
        <v>0.307</v>
      </c>
      <c r="M260" s="4">
        <f t="shared" si="7"/>
        <v>57.654600000000002</v>
      </c>
      <c r="N260" s="2">
        <f>VLOOKUP(C260,'Transport Time'!$F$3:$H$7,3,FALSE)</f>
        <v>1</v>
      </c>
      <c r="O260" s="2">
        <f>VLOOKUP(C260,'Transport Time'!$K$3:$M$12,3,FALSE)</f>
        <v>2</v>
      </c>
      <c r="P260" s="2">
        <f>VLOOKUP(C260,'Data for CO2 Calculation'!$F$3:$H$7,3,FALSE)</f>
        <v>355</v>
      </c>
      <c r="Q260" s="3">
        <f>I260*P260*'Data for CO2 Calculation'!$B$17</f>
        <v>3633.4605000000001</v>
      </c>
      <c r="R260" s="2">
        <f>VLOOKUP(C260,'Data for CO2 Calculation'!$K$3:$M$12,3,FALSE)</f>
        <v>1275</v>
      </c>
      <c r="S260" s="3">
        <f>I260*R260*'Data for CO2 Calculation'!$B$17</f>
        <v>13049.752500000001</v>
      </c>
    </row>
    <row r="261" spans="1:19" x14ac:dyDescent="0.2">
      <c r="A261" s="2" t="s">
        <v>762</v>
      </c>
      <c r="B261" s="13">
        <v>39639</v>
      </c>
      <c r="C261" s="2">
        <v>60002</v>
      </c>
      <c r="D261" s="2">
        <v>9</v>
      </c>
      <c r="E261" s="2">
        <v>8</v>
      </c>
      <c r="F261" s="2">
        <v>0</v>
      </c>
      <c r="G261" s="2">
        <v>9</v>
      </c>
      <c r="H261" s="2">
        <v>9</v>
      </c>
      <c r="I261" s="84">
        <f>(D261*'General Data'!$B$4)+(Valencia!E261*'General Data'!$C$4)+(Valencia!F261*'General Data'!$D$4)+(Valencia!G261*'General Data'!$E$4)+(Valencia!H261*'General Data'!$F$4)</f>
        <v>125.29999999999998</v>
      </c>
      <c r="J261" s="4">
        <f>VLOOKUP(I261,'Tarrif for Outgoing Transport'!$A$22:$G$32,Valencia!C261-59998,TRUE)</f>
        <v>0.254</v>
      </c>
      <c r="K261" s="82">
        <f t="shared" ref="K261:K324" si="8">IF(I261&gt;100,J261*I261,J261)</f>
        <v>31.826199999999996</v>
      </c>
      <c r="L261" s="4">
        <f>VLOOKUP(I261,'Tarrif for Outgoing Transport'!$A$40:$L$49,C261-59993,TRUE)</f>
        <v>0.307</v>
      </c>
      <c r="M261" s="4">
        <f t="shared" ref="M261:M324" si="9">IF(I261&gt;100,I261*L261,L261)</f>
        <v>38.467099999999995</v>
      </c>
      <c r="N261" s="2">
        <f>VLOOKUP(C261,'Transport Time'!$F$3:$H$7,3,FALSE)</f>
        <v>1</v>
      </c>
      <c r="O261" s="2">
        <f>VLOOKUP(C261,'Transport Time'!$K$3:$M$12,3,FALSE)</f>
        <v>2</v>
      </c>
      <c r="P261" s="2">
        <f>VLOOKUP(C261,'Data for CO2 Calculation'!$F$3:$H$7,3,FALSE)</f>
        <v>355</v>
      </c>
      <c r="Q261" s="3">
        <f>I261*P261*'Data for CO2 Calculation'!$B$17</f>
        <v>2424.2417499999997</v>
      </c>
      <c r="R261" s="2">
        <f>VLOOKUP(C261,'Data for CO2 Calculation'!$K$3:$M$12,3,FALSE)</f>
        <v>1275</v>
      </c>
      <c r="S261" s="3">
        <f>I261*R261*'Data for CO2 Calculation'!$B$17</f>
        <v>8706.7837499999987</v>
      </c>
    </row>
    <row r="262" spans="1:19" x14ac:dyDescent="0.2">
      <c r="A262" s="2" t="s">
        <v>763</v>
      </c>
      <c r="B262" s="13">
        <v>39772</v>
      </c>
      <c r="C262" s="2">
        <v>60001</v>
      </c>
      <c r="D262" s="2">
        <v>9</v>
      </c>
      <c r="E262" s="2">
        <v>0</v>
      </c>
      <c r="F262" s="2">
        <v>12</v>
      </c>
      <c r="G262" s="2">
        <v>11</v>
      </c>
      <c r="H262" s="2">
        <v>9</v>
      </c>
      <c r="I262" s="84">
        <f>(D262*'General Data'!$B$4)+(Valencia!E262*'General Data'!$C$4)+(Valencia!F262*'General Data'!$D$4)+(Valencia!G262*'General Data'!$E$4)+(Valencia!H262*'General Data'!$F$4)</f>
        <v>142.9</v>
      </c>
      <c r="J262" s="4">
        <f>VLOOKUP(I262,'Tarrif for Outgoing Transport'!$A$22:$G$32,Valencia!C262-59998,TRUE)</f>
        <v>0.25</v>
      </c>
      <c r="K262" s="82">
        <f t="shared" si="8"/>
        <v>35.725000000000001</v>
      </c>
      <c r="L262" s="4">
        <f>VLOOKUP(I262,'Tarrif for Outgoing Transport'!$A$40:$L$49,C262-59993,TRUE)</f>
        <v>0.34</v>
      </c>
      <c r="M262" s="4">
        <f t="shared" si="9"/>
        <v>48.586000000000006</v>
      </c>
      <c r="N262" s="2">
        <f>VLOOKUP(C262,'Transport Time'!$F$3:$H$7,3,FALSE)</f>
        <v>1</v>
      </c>
      <c r="O262" s="2">
        <f>VLOOKUP(C262,'Transport Time'!$K$3:$M$12,3,FALSE)</f>
        <v>2</v>
      </c>
      <c r="P262" s="2">
        <f>VLOOKUP(C262,'Data for CO2 Calculation'!$F$3:$H$7,3,FALSE)</f>
        <v>25</v>
      </c>
      <c r="Q262" s="3">
        <f>I262*P262*'Data for CO2 Calculation'!$B$17</f>
        <v>194.70124999999999</v>
      </c>
      <c r="R262" s="2">
        <f>VLOOKUP(C262,'Data for CO2 Calculation'!$K$3:$M$12,3,FALSE)</f>
        <v>1376</v>
      </c>
      <c r="S262" s="3">
        <f>I262*R262*'Data for CO2 Calculation'!$B$17</f>
        <v>10716.3568</v>
      </c>
    </row>
    <row r="263" spans="1:19" x14ac:dyDescent="0.2">
      <c r="A263" s="2" t="s">
        <v>764</v>
      </c>
      <c r="B263" s="13">
        <v>39635</v>
      </c>
      <c r="C263" s="2">
        <v>60005</v>
      </c>
      <c r="D263" s="2">
        <v>0</v>
      </c>
      <c r="E263" s="2">
        <v>8</v>
      </c>
      <c r="F263" s="2">
        <v>12</v>
      </c>
      <c r="G263" s="2">
        <v>6</v>
      </c>
      <c r="H263" s="2">
        <v>11</v>
      </c>
      <c r="I263" s="84">
        <f>(D263*'General Data'!$B$4)+(Valencia!E263*'General Data'!$C$4)+(Valencia!F263*'General Data'!$D$4)+(Valencia!G263*'General Data'!$E$4)+(Valencia!H263*'General Data'!$F$4)</f>
        <v>149.80000000000001</v>
      </c>
      <c r="J263" s="4">
        <f>VLOOKUP(I263,'Tarrif for Outgoing Transport'!$A$22:$G$32,Valencia!C263-59998,TRUE)</f>
        <v>0.24399999999999999</v>
      </c>
      <c r="K263" s="82">
        <f t="shared" si="8"/>
        <v>36.551200000000001</v>
      </c>
      <c r="L263" s="4">
        <f>VLOOKUP(I263,'Tarrif for Outgoing Transport'!$A$40:$L$49,C263-59993,TRUE)</f>
        <v>0.38900000000000001</v>
      </c>
      <c r="M263" s="4">
        <f t="shared" si="9"/>
        <v>58.272200000000005</v>
      </c>
      <c r="N263" s="2">
        <f>VLOOKUP(C263,'Transport Time'!$F$3:$H$7,3,FALSE)</f>
        <v>2</v>
      </c>
      <c r="O263" s="2">
        <f>VLOOKUP(C263,'Transport Time'!$K$3:$M$12,3,FALSE)</f>
        <v>1</v>
      </c>
      <c r="P263" s="2">
        <f>VLOOKUP(C263,'Data for CO2 Calculation'!$F$3:$H$7,3,FALSE)</f>
        <v>779</v>
      </c>
      <c r="Q263" s="3">
        <f>I263*P263*'Data for CO2 Calculation'!$B$17</f>
        <v>6359.8339000000005</v>
      </c>
      <c r="R263" s="2">
        <f>VLOOKUP(C263,'Data for CO2 Calculation'!$K$3:$M$12,3,FALSE)</f>
        <v>584</v>
      </c>
      <c r="S263" s="3">
        <f>I263*R263*'Data for CO2 Calculation'!$B$17</f>
        <v>4767.8344000000006</v>
      </c>
    </row>
    <row r="264" spans="1:19" x14ac:dyDescent="0.2">
      <c r="A264" s="2" t="s">
        <v>765</v>
      </c>
      <c r="B264" s="13">
        <v>39653</v>
      </c>
      <c r="C264" s="2">
        <v>60002</v>
      </c>
      <c r="D264" s="2">
        <v>9</v>
      </c>
      <c r="E264" s="2">
        <v>8</v>
      </c>
      <c r="F264" s="2">
        <v>12</v>
      </c>
      <c r="G264" s="2">
        <v>11</v>
      </c>
      <c r="H264" s="2">
        <v>9</v>
      </c>
      <c r="I264" s="84">
        <f>(D264*'General Data'!$B$4)+(Valencia!E264*'General Data'!$C$4)+(Valencia!F264*'General Data'!$D$4)+(Valencia!G264*'General Data'!$E$4)+(Valencia!H264*'General Data'!$F$4)</f>
        <v>177.29999999999998</v>
      </c>
      <c r="J264" s="4">
        <f>VLOOKUP(I264,'Tarrif for Outgoing Transport'!$A$22:$G$32,Valencia!C264-59998,TRUE)</f>
        <v>0.254</v>
      </c>
      <c r="K264" s="82">
        <f t="shared" si="8"/>
        <v>45.034199999999998</v>
      </c>
      <c r="L264" s="4">
        <f>VLOOKUP(I264,'Tarrif for Outgoing Transport'!$A$40:$L$49,C264-59993,TRUE)</f>
        <v>0.307</v>
      </c>
      <c r="M264" s="4">
        <f t="shared" si="9"/>
        <v>54.431099999999994</v>
      </c>
      <c r="N264" s="2">
        <f>VLOOKUP(C264,'Transport Time'!$F$3:$H$7,3,FALSE)</f>
        <v>1</v>
      </c>
      <c r="O264" s="2">
        <f>VLOOKUP(C264,'Transport Time'!$K$3:$M$12,3,FALSE)</f>
        <v>2</v>
      </c>
      <c r="P264" s="2">
        <f>VLOOKUP(C264,'Data for CO2 Calculation'!$F$3:$H$7,3,FALSE)</f>
        <v>355</v>
      </c>
      <c r="Q264" s="3">
        <f>I264*P264*'Data for CO2 Calculation'!$B$17</f>
        <v>3430.3117499999994</v>
      </c>
      <c r="R264" s="2">
        <f>VLOOKUP(C264,'Data for CO2 Calculation'!$K$3:$M$12,3,FALSE)</f>
        <v>1275</v>
      </c>
      <c r="S264" s="3">
        <f>I264*R264*'Data for CO2 Calculation'!$B$17</f>
        <v>12320.133749999999</v>
      </c>
    </row>
    <row r="265" spans="1:19" x14ac:dyDescent="0.2">
      <c r="A265" s="2" t="s">
        <v>766</v>
      </c>
      <c r="B265" s="13">
        <v>39637</v>
      </c>
      <c r="C265" s="2">
        <v>60005</v>
      </c>
      <c r="D265" s="2">
        <v>0</v>
      </c>
      <c r="E265" s="2">
        <v>8</v>
      </c>
      <c r="F265" s="2">
        <v>12</v>
      </c>
      <c r="G265" s="2">
        <v>5</v>
      </c>
      <c r="H265" s="2">
        <v>11</v>
      </c>
      <c r="I265" s="84">
        <f>(D265*'General Data'!$B$4)+(Valencia!E265*'General Data'!$C$4)+(Valencia!F265*'General Data'!$D$4)+(Valencia!G265*'General Data'!$E$4)+(Valencia!H265*'General Data'!$F$4)</f>
        <v>146.6</v>
      </c>
      <c r="J265" s="4">
        <f>VLOOKUP(I265,'Tarrif for Outgoing Transport'!$A$22:$G$32,Valencia!C265-59998,TRUE)</f>
        <v>0.24399999999999999</v>
      </c>
      <c r="K265" s="82">
        <f t="shared" si="8"/>
        <v>35.770399999999995</v>
      </c>
      <c r="L265" s="4">
        <f>VLOOKUP(I265,'Tarrif for Outgoing Transport'!$A$40:$L$49,C265-59993,TRUE)</f>
        <v>0.38900000000000001</v>
      </c>
      <c r="M265" s="4">
        <f t="shared" si="9"/>
        <v>57.0274</v>
      </c>
      <c r="N265" s="2">
        <f>VLOOKUP(C265,'Transport Time'!$F$3:$H$7,3,FALSE)</f>
        <v>2</v>
      </c>
      <c r="O265" s="2">
        <f>VLOOKUP(C265,'Transport Time'!$K$3:$M$12,3,FALSE)</f>
        <v>1</v>
      </c>
      <c r="P265" s="2">
        <f>VLOOKUP(C265,'Data for CO2 Calculation'!$F$3:$H$7,3,FALSE)</f>
        <v>779</v>
      </c>
      <c r="Q265" s="3">
        <f>I265*P265*'Data for CO2 Calculation'!$B$17</f>
        <v>6223.9762999999994</v>
      </c>
      <c r="R265" s="2">
        <f>VLOOKUP(C265,'Data for CO2 Calculation'!$K$3:$M$12,3,FALSE)</f>
        <v>584</v>
      </c>
      <c r="S265" s="3">
        <f>I265*R265*'Data for CO2 Calculation'!$B$17</f>
        <v>4665.9847999999993</v>
      </c>
    </row>
    <row r="266" spans="1:19" x14ac:dyDescent="0.2">
      <c r="A266" s="2" t="s">
        <v>767</v>
      </c>
      <c r="B266" s="13">
        <v>39638</v>
      </c>
      <c r="C266" s="2">
        <v>60004</v>
      </c>
      <c r="D266" s="2">
        <v>0</v>
      </c>
      <c r="E266" s="2">
        <v>8</v>
      </c>
      <c r="F266" s="2">
        <v>0</v>
      </c>
      <c r="G266" s="2">
        <v>11</v>
      </c>
      <c r="H266" s="2">
        <v>11</v>
      </c>
      <c r="I266" s="84">
        <f>(D266*'General Data'!$B$4)+(Valencia!E266*'General Data'!$C$4)+(Valencia!F266*'General Data'!$D$4)+(Valencia!G266*'General Data'!$E$4)+(Valencia!H266*'General Data'!$F$4)</f>
        <v>120.19999999999999</v>
      </c>
      <c r="J266" s="4">
        <f>VLOOKUP(I266,'Tarrif for Outgoing Transport'!$A$22:$G$32,Valencia!C266-59998,TRUE)</f>
        <v>0.252</v>
      </c>
      <c r="K266" s="82">
        <f t="shared" si="8"/>
        <v>30.290399999999998</v>
      </c>
      <c r="L266" s="4">
        <f>VLOOKUP(I266,'Tarrif for Outgoing Transport'!$A$40:$L$49,C266-59993,TRUE)</f>
        <v>0.3</v>
      </c>
      <c r="M266" s="4">
        <f t="shared" si="9"/>
        <v>36.059999999999995</v>
      </c>
      <c r="N266" s="2">
        <f>VLOOKUP(C266,'Transport Time'!$F$3:$H$7,3,FALSE)</f>
        <v>2</v>
      </c>
      <c r="O266" s="2">
        <f>VLOOKUP(C266,'Transport Time'!$K$3:$M$12,3,FALSE)</f>
        <v>2</v>
      </c>
      <c r="P266" s="2">
        <f>VLOOKUP(C266,'Data for CO2 Calculation'!$F$3:$H$7,3,FALSE)</f>
        <v>882</v>
      </c>
      <c r="Q266" s="3">
        <f>I266*P266*'Data for CO2 Calculation'!$B$17</f>
        <v>5777.8937999999998</v>
      </c>
      <c r="R266" s="2">
        <f>VLOOKUP(C266,'Data for CO2 Calculation'!$K$3:$M$12,3,FALSE)</f>
        <v>1735</v>
      </c>
      <c r="S266" s="3">
        <f>I266*R266*'Data for CO2 Calculation'!$B$17</f>
        <v>11365.811499999998</v>
      </c>
    </row>
    <row r="267" spans="1:19" x14ac:dyDescent="0.2">
      <c r="A267" s="2" t="s">
        <v>768</v>
      </c>
      <c r="B267" s="13">
        <v>39638</v>
      </c>
      <c r="C267" s="2">
        <v>60005</v>
      </c>
      <c r="D267" s="2">
        <v>9</v>
      </c>
      <c r="E267" s="2">
        <v>8</v>
      </c>
      <c r="F267" s="2">
        <v>0</v>
      </c>
      <c r="G267" s="2">
        <v>9</v>
      </c>
      <c r="H267" s="2">
        <v>9</v>
      </c>
      <c r="I267" s="84">
        <f>(D267*'General Data'!$B$4)+(Valencia!E267*'General Data'!$C$4)+(Valencia!F267*'General Data'!$D$4)+(Valencia!G267*'General Data'!$E$4)+(Valencia!H267*'General Data'!$F$4)</f>
        <v>125.29999999999998</v>
      </c>
      <c r="J267" s="4">
        <f>VLOOKUP(I267,'Tarrif for Outgoing Transport'!$A$22:$G$32,Valencia!C267-59998,TRUE)</f>
        <v>0.24399999999999999</v>
      </c>
      <c r="K267" s="82">
        <f t="shared" si="8"/>
        <v>30.573199999999996</v>
      </c>
      <c r="L267" s="4">
        <f>VLOOKUP(I267,'Tarrif for Outgoing Transport'!$A$40:$L$49,C267-59993,TRUE)</f>
        <v>0.38900000000000001</v>
      </c>
      <c r="M267" s="4">
        <f t="shared" si="9"/>
        <v>48.741699999999994</v>
      </c>
      <c r="N267" s="2">
        <f>VLOOKUP(C267,'Transport Time'!$F$3:$H$7,3,FALSE)</f>
        <v>2</v>
      </c>
      <c r="O267" s="2">
        <f>VLOOKUP(C267,'Transport Time'!$K$3:$M$12,3,FALSE)</f>
        <v>1</v>
      </c>
      <c r="P267" s="2">
        <f>VLOOKUP(C267,'Data for CO2 Calculation'!$F$3:$H$7,3,FALSE)</f>
        <v>779</v>
      </c>
      <c r="Q267" s="3">
        <f>I267*P267*'Data for CO2 Calculation'!$B$17</f>
        <v>5319.6741499999989</v>
      </c>
      <c r="R267" s="2">
        <f>VLOOKUP(C267,'Data for CO2 Calculation'!$K$3:$M$12,3,FALSE)</f>
        <v>584</v>
      </c>
      <c r="S267" s="3">
        <f>I267*R267*'Data for CO2 Calculation'!$B$17</f>
        <v>3988.0483999999997</v>
      </c>
    </row>
    <row r="268" spans="1:19" x14ac:dyDescent="0.2">
      <c r="A268" s="2" t="s">
        <v>769</v>
      </c>
      <c r="B268" s="13">
        <v>39775</v>
      </c>
      <c r="C268" s="2">
        <v>60001</v>
      </c>
      <c r="D268" s="2">
        <v>9</v>
      </c>
      <c r="E268" s="2">
        <v>0</v>
      </c>
      <c r="F268" s="2">
        <v>12</v>
      </c>
      <c r="G268" s="2">
        <v>11</v>
      </c>
      <c r="H268" s="2">
        <v>18</v>
      </c>
      <c r="I268" s="84">
        <f>(D268*'General Data'!$B$4)+(Valencia!E268*'General Data'!$C$4)+(Valencia!F268*'General Data'!$D$4)+(Valencia!G268*'General Data'!$E$4)+(Valencia!H268*'General Data'!$F$4)</f>
        <v>184.3</v>
      </c>
      <c r="J268" s="4">
        <f>VLOOKUP(I268,'Tarrif for Outgoing Transport'!$A$22:$G$32,Valencia!C268-59998,TRUE)</f>
        <v>0.25</v>
      </c>
      <c r="K268" s="82">
        <f t="shared" si="8"/>
        <v>46.075000000000003</v>
      </c>
      <c r="L268" s="4">
        <f>VLOOKUP(I268,'Tarrif for Outgoing Transport'!$A$40:$L$49,C268-59993,TRUE)</f>
        <v>0.34</v>
      </c>
      <c r="M268" s="4">
        <f t="shared" si="9"/>
        <v>62.662000000000006</v>
      </c>
      <c r="N268" s="2">
        <f>VLOOKUP(C268,'Transport Time'!$F$3:$H$7,3,FALSE)</f>
        <v>1</v>
      </c>
      <c r="O268" s="2">
        <f>VLOOKUP(C268,'Transport Time'!$K$3:$M$12,3,FALSE)</f>
        <v>2</v>
      </c>
      <c r="P268" s="2">
        <f>VLOOKUP(C268,'Data for CO2 Calculation'!$F$3:$H$7,3,FALSE)</f>
        <v>25</v>
      </c>
      <c r="Q268" s="3">
        <f>I268*P268*'Data for CO2 Calculation'!$B$17</f>
        <v>251.10874999999999</v>
      </c>
      <c r="R268" s="2">
        <f>VLOOKUP(C268,'Data for CO2 Calculation'!$K$3:$M$12,3,FALSE)</f>
        <v>1376</v>
      </c>
      <c r="S268" s="3">
        <f>I268*R268*'Data for CO2 Calculation'!$B$17</f>
        <v>13821.025600000001</v>
      </c>
    </row>
    <row r="269" spans="1:19" x14ac:dyDescent="0.2">
      <c r="A269" s="2" t="s">
        <v>770</v>
      </c>
      <c r="B269" s="13">
        <v>39657</v>
      </c>
      <c r="C269" s="2">
        <v>60002</v>
      </c>
      <c r="D269" s="2">
        <v>0</v>
      </c>
      <c r="E269" s="2">
        <v>8</v>
      </c>
      <c r="F269" s="2">
        <v>6</v>
      </c>
      <c r="G269" s="2">
        <v>6</v>
      </c>
      <c r="H269" s="2">
        <v>9</v>
      </c>
      <c r="I269" s="84">
        <f>(D269*'General Data'!$B$4)+(Valencia!E269*'General Data'!$C$4)+(Valencia!F269*'General Data'!$D$4)+(Valencia!G269*'General Data'!$E$4)+(Valencia!H269*'General Data'!$F$4)</f>
        <v>117.80000000000001</v>
      </c>
      <c r="J269" s="4">
        <f>VLOOKUP(I269,'Tarrif for Outgoing Transport'!$A$22:$G$32,Valencia!C269-59998,TRUE)</f>
        <v>0.254</v>
      </c>
      <c r="K269" s="82">
        <f t="shared" si="8"/>
        <v>29.921200000000002</v>
      </c>
      <c r="L269" s="4">
        <f>VLOOKUP(I269,'Tarrif for Outgoing Transport'!$A$40:$L$49,C269-59993,TRUE)</f>
        <v>0.307</v>
      </c>
      <c r="M269" s="4">
        <f t="shared" si="9"/>
        <v>36.1646</v>
      </c>
      <c r="N269" s="2">
        <f>VLOOKUP(C269,'Transport Time'!$F$3:$H$7,3,FALSE)</f>
        <v>1</v>
      </c>
      <c r="O269" s="2">
        <f>VLOOKUP(C269,'Transport Time'!$K$3:$M$12,3,FALSE)</f>
        <v>2</v>
      </c>
      <c r="P269" s="2">
        <f>VLOOKUP(C269,'Data for CO2 Calculation'!$F$3:$H$7,3,FALSE)</f>
        <v>355</v>
      </c>
      <c r="Q269" s="3">
        <f>I269*P269*'Data for CO2 Calculation'!$B$17</f>
        <v>2279.1355000000003</v>
      </c>
      <c r="R269" s="2">
        <f>VLOOKUP(C269,'Data for CO2 Calculation'!$K$3:$M$12,3,FALSE)</f>
        <v>1275</v>
      </c>
      <c r="S269" s="3">
        <f>I269*R269*'Data for CO2 Calculation'!$B$17</f>
        <v>8185.6274999999996</v>
      </c>
    </row>
    <row r="270" spans="1:19" x14ac:dyDescent="0.2">
      <c r="A270" s="2" t="s">
        <v>771</v>
      </c>
      <c r="B270" s="13">
        <v>39778</v>
      </c>
      <c r="C270" s="2">
        <v>60001</v>
      </c>
      <c r="D270" s="2">
        <v>9</v>
      </c>
      <c r="E270" s="2">
        <v>12</v>
      </c>
      <c r="F270" s="2">
        <v>12</v>
      </c>
      <c r="G270" s="2">
        <v>11</v>
      </c>
      <c r="H270" s="2">
        <v>11</v>
      </c>
      <c r="I270" s="84">
        <f>(D270*'General Data'!$B$4)+(Valencia!E270*'General Data'!$C$4)+(Valencia!F270*'General Data'!$D$4)+(Valencia!G270*'General Data'!$E$4)+(Valencia!H270*'General Data'!$F$4)</f>
        <v>203.7</v>
      </c>
      <c r="J270" s="4">
        <f>VLOOKUP(I270,'Tarrif for Outgoing Transport'!$A$22:$G$32,Valencia!C270-59998,TRUE)</f>
        <v>0.25</v>
      </c>
      <c r="K270" s="82">
        <f t="shared" si="8"/>
        <v>50.924999999999997</v>
      </c>
      <c r="L270" s="4">
        <f>VLOOKUP(I270,'Tarrif for Outgoing Transport'!$A$40:$L$49,C270-59993,TRUE)</f>
        <v>0.34</v>
      </c>
      <c r="M270" s="4">
        <f t="shared" si="9"/>
        <v>69.257999999999996</v>
      </c>
      <c r="N270" s="2">
        <f>VLOOKUP(C270,'Transport Time'!$F$3:$H$7,3,FALSE)</f>
        <v>1</v>
      </c>
      <c r="O270" s="2">
        <f>VLOOKUP(C270,'Transport Time'!$K$3:$M$12,3,FALSE)</f>
        <v>2</v>
      </c>
      <c r="P270" s="2">
        <f>VLOOKUP(C270,'Data for CO2 Calculation'!$F$3:$H$7,3,FALSE)</f>
        <v>25</v>
      </c>
      <c r="Q270" s="3">
        <f>I270*P270*'Data for CO2 Calculation'!$B$17</f>
        <v>277.54124999999999</v>
      </c>
      <c r="R270" s="2">
        <f>VLOOKUP(C270,'Data for CO2 Calculation'!$K$3:$M$12,3,FALSE)</f>
        <v>1376</v>
      </c>
      <c r="S270" s="3">
        <f>I270*R270*'Data for CO2 Calculation'!$B$17</f>
        <v>15275.8704</v>
      </c>
    </row>
    <row r="271" spans="1:19" x14ac:dyDescent="0.2">
      <c r="A271" s="2" t="s">
        <v>772</v>
      </c>
      <c r="B271" s="13">
        <v>39642</v>
      </c>
      <c r="C271" s="2">
        <v>60004</v>
      </c>
      <c r="D271" s="2">
        <v>3</v>
      </c>
      <c r="E271" s="2">
        <v>8</v>
      </c>
      <c r="F271" s="2">
        <v>3</v>
      </c>
      <c r="G271" s="2">
        <v>12</v>
      </c>
      <c r="H271" s="2">
        <v>9</v>
      </c>
      <c r="I271" s="84">
        <f>(D271*'General Data'!$B$4)+(Valencia!E271*'General Data'!$C$4)+(Valencia!F271*'General Data'!$D$4)+(Valencia!G271*'General Data'!$E$4)+(Valencia!H271*'General Data'!$F$4)</f>
        <v>132.5</v>
      </c>
      <c r="J271" s="4">
        <f>VLOOKUP(I271,'Tarrif for Outgoing Transport'!$A$22:$G$32,Valencia!C271-59998,TRUE)</f>
        <v>0.252</v>
      </c>
      <c r="K271" s="82">
        <f t="shared" si="8"/>
        <v>33.39</v>
      </c>
      <c r="L271" s="4">
        <f>VLOOKUP(I271,'Tarrif for Outgoing Transport'!$A$40:$L$49,C271-59993,TRUE)</f>
        <v>0.3</v>
      </c>
      <c r="M271" s="4">
        <f t="shared" si="9"/>
        <v>39.75</v>
      </c>
      <c r="N271" s="2">
        <f>VLOOKUP(C271,'Transport Time'!$F$3:$H$7,3,FALSE)</f>
        <v>2</v>
      </c>
      <c r="O271" s="2">
        <f>VLOOKUP(C271,'Transport Time'!$K$3:$M$12,3,FALSE)</f>
        <v>2</v>
      </c>
      <c r="P271" s="2">
        <f>VLOOKUP(C271,'Data for CO2 Calculation'!$F$3:$H$7,3,FALSE)</f>
        <v>882</v>
      </c>
      <c r="Q271" s="3">
        <f>I271*P271*'Data for CO2 Calculation'!$B$17</f>
        <v>6369.1424999999999</v>
      </c>
      <c r="R271" s="2">
        <f>VLOOKUP(C271,'Data for CO2 Calculation'!$K$3:$M$12,3,FALSE)</f>
        <v>1735</v>
      </c>
      <c r="S271" s="3">
        <f>I271*R271*'Data for CO2 Calculation'!$B$17</f>
        <v>12528.86875</v>
      </c>
    </row>
    <row r="272" spans="1:19" x14ac:dyDescent="0.2">
      <c r="A272" s="2" t="s">
        <v>773</v>
      </c>
      <c r="B272" s="13">
        <v>39643</v>
      </c>
      <c r="C272" s="2">
        <v>60005</v>
      </c>
      <c r="D272" s="2">
        <v>0</v>
      </c>
      <c r="E272" s="2">
        <v>8</v>
      </c>
      <c r="F272" s="2">
        <v>3</v>
      </c>
      <c r="G272" s="2">
        <v>12</v>
      </c>
      <c r="H272" s="2">
        <v>9</v>
      </c>
      <c r="I272" s="84">
        <f>(D272*'General Data'!$B$4)+(Valencia!E272*'General Data'!$C$4)+(Valencia!F272*'General Data'!$D$4)+(Valencia!G272*'General Data'!$E$4)+(Valencia!H272*'General Data'!$F$4)</f>
        <v>125.6</v>
      </c>
      <c r="J272" s="4">
        <f>VLOOKUP(I272,'Tarrif for Outgoing Transport'!$A$22:$G$32,Valencia!C272-59998,TRUE)</f>
        <v>0.24399999999999999</v>
      </c>
      <c r="K272" s="82">
        <f t="shared" si="8"/>
        <v>30.646399999999996</v>
      </c>
      <c r="L272" s="4">
        <f>VLOOKUP(I272,'Tarrif for Outgoing Transport'!$A$40:$L$49,C272-59993,TRUE)</f>
        <v>0.38900000000000001</v>
      </c>
      <c r="M272" s="4">
        <f t="shared" si="9"/>
        <v>48.858399999999996</v>
      </c>
      <c r="N272" s="2">
        <f>VLOOKUP(C272,'Transport Time'!$F$3:$H$7,3,FALSE)</f>
        <v>2</v>
      </c>
      <c r="O272" s="2">
        <f>VLOOKUP(C272,'Transport Time'!$K$3:$M$12,3,FALSE)</f>
        <v>1</v>
      </c>
      <c r="P272" s="2">
        <f>VLOOKUP(C272,'Data for CO2 Calculation'!$F$3:$H$7,3,FALSE)</f>
        <v>779</v>
      </c>
      <c r="Q272" s="3">
        <f>I272*P272*'Data for CO2 Calculation'!$B$17</f>
        <v>5332.4107999999997</v>
      </c>
      <c r="R272" s="2">
        <f>VLOOKUP(C272,'Data for CO2 Calculation'!$K$3:$M$12,3,FALSE)</f>
        <v>584</v>
      </c>
      <c r="S272" s="3">
        <f>I272*R272*'Data for CO2 Calculation'!$B$17</f>
        <v>3997.5967999999998</v>
      </c>
    </row>
    <row r="273" spans="1:19" x14ac:dyDescent="0.2">
      <c r="A273" s="2" t="s">
        <v>662</v>
      </c>
      <c r="B273" s="13">
        <v>39663</v>
      </c>
      <c r="C273" s="2">
        <v>60002</v>
      </c>
      <c r="D273" s="2">
        <v>9</v>
      </c>
      <c r="E273" s="2">
        <v>5</v>
      </c>
      <c r="F273" s="2">
        <v>12</v>
      </c>
      <c r="G273" s="2">
        <v>12</v>
      </c>
      <c r="H273" s="2">
        <v>9</v>
      </c>
      <c r="I273" s="84">
        <f>(D273*'General Data'!$B$4)+(Valencia!E273*'General Data'!$C$4)+(Valencia!F273*'General Data'!$D$4)+(Valencia!G273*'General Data'!$E$4)+(Valencia!H273*'General Data'!$F$4)</f>
        <v>167.6</v>
      </c>
      <c r="J273" s="4">
        <f>VLOOKUP(I273,'Tarrif for Outgoing Transport'!$A$22:$G$32,Valencia!C273-59998,TRUE)</f>
        <v>0.254</v>
      </c>
      <c r="K273" s="82">
        <f t="shared" si="8"/>
        <v>42.570399999999999</v>
      </c>
      <c r="L273" s="4">
        <f>VLOOKUP(I273,'Tarrif for Outgoing Transport'!$A$40:$L$49,C273-59993,TRUE)</f>
        <v>0.307</v>
      </c>
      <c r="M273" s="4">
        <f t="shared" si="9"/>
        <v>51.453199999999995</v>
      </c>
      <c r="N273" s="2">
        <f>VLOOKUP(C273,'Transport Time'!$F$3:$H$7,3,FALSE)</f>
        <v>1</v>
      </c>
      <c r="O273" s="2">
        <f>VLOOKUP(C273,'Transport Time'!$K$3:$M$12,3,FALSE)</f>
        <v>2</v>
      </c>
      <c r="P273" s="2">
        <f>VLOOKUP(C273,'Data for CO2 Calculation'!$F$3:$H$7,3,FALSE)</f>
        <v>355</v>
      </c>
      <c r="Q273" s="3">
        <f>I273*P273*'Data for CO2 Calculation'!$B$17</f>
        <v>3242.6410000000001</v>
      </c>
      <c r="R273" s="2">
        <f>VLOOKUP(C273,'Data for CO2 Calculation'!$K$3:$M$12,3,FALSE)</f>
        <v>1275</v>
      </c>
      <c r="S273" s="3">
        <f>I273*R273*'Data for CO2 Calculation'!$B$17</f>
        <v>11646.105</v>
      </c>
    </row>
    <row r="274" spans="1:19" x14ac:dyDescent="0.2">
      <c r="A274" s="2" t="s">
        <v>774</v>
      </c>
      <c r="B274" s="13">
        <v>39645</v>
      </c>
      <c r="C274" s="2">
        <v>60005</v>
      </c>
      <c r="D274" s="2">
        <v>1</v>
      </c>
      <c r="E274" s="2">
        <v>8</v>
      </c>
      <c r="F274" s="2">
        <v>3</v>
      </c>
      <c r="G274" s="2">
        <v>12</v>
      </c>
      <c r="H274" s="2">
        <v>5</v>
      </c>
      <c r="I274" s="84">
        <f>(D274*'General Data'!$B$4)+(Valencia!E274*'General Data'!$C$4)+(Valencia!F274*'General Data'!$D$4)+(Valencia!G274*'General Data'!$E$4)+(Valencia!H274*'General Data'!$F$4)</f>
        <v>109.5</v>
      </c>
      <c r="J274" s="4">
        <f>VLOOKUP(I274,'Tarrif for Outgoing Transport'!$A$22:$G$32,Valencia!C274-59998,TRUE)</f>
        <v>0.24399999999999999</v>
      </c>
      <c r="K274" s="82">
        <f t="shared" si="8"/>
        <v>26.718</v>
      </c>
      <c r="L274" s="4">
        <f>VLOOKUP(I274,'Tarrif for Outgoing Transport'!$A$40:$L$49,C274-59993,TRUE)</f>
        <v>0.38900000000000001</v>
      </c>
      <c r="M274" s="4">
        <f t="shared" si="9"/>
        <v>42.595500000000001</v>
      </c>
      <c r="N274" s="2">
        <f>VLOOKUP(C274,'Transport Time'!$F$3:$H$7,3,FALSE)</f>
        <v>2</v>
      </c>
      <c r="O274" s="2">
        <f>VLOOKUP(C274,'Transport Time'!$K$3:$M$12,3,FALSE)</f>
        <v>1</v>
      </c>
      <c r="P274" s="2">
        <f>VLOOKUP(C274,'Data for CO2 Calculation'!$F$3:$H$7,3,FALSE)</f>
        <v>779</v>
      </c>
      <c r="Q274" s="3">
        <f>I274*P274*'Data for CO2 Calculation'!$B$17</f>
        <v>4648.8772499999995</v>
      </c>
      <c r="R274" s="2">
        <f>VLOOKUP(C274,'Data for CO2 Calculation'!$K$3:$M$12,3,FALSE)</f>
        <v>584</v>
      </c>
      <c r="S274" s="3">
        <f>I274*R274*'Data for CO2 Calculation'!$B$17</f>
        <v>3485.1660000000002</v>
      </c>
    </row>
    <row r="275" spans="1:19" x14ac:dyDescent="0.2">
      <c r="A275" s="2" t="s">
        <v>775</v>
      </c>
      <c r="B275" s="13">
        <v>39667</v>
      </c>
      <c r="C275" s="2">
        <v>60002</v>
      </c>
      <c r="D275" s="2">
        <v>9</v>
      </c>
      <c r="E275" s="2">
        <v>12</v>
      </c>
      <c r="F275" s="2">
        <v>12</v>
      </c>
      <c r="G275" s="2">
        <v>11</v>
      </c>
      <c r="H275" s="2">
        <v>11</v>
      </c>
      <c r="I275" s="84">
        <f>(D275*'General Data'!$B$4)+(Valencia!E275*'General Data'!$C$4)+(Valencia!F275*'General Data'!$D$4)+(Valencia!G275*'General Data'!$E$4)+(Valencia!H275*'General Data'!$F$4)</f>
        <v>203.7</v>
      </c>
      <c r="J275" s="4">
        <f>VLOOKUP(I275,'Tarrif for Outgoing Transport'!$A$22:$G$32,Valencia!C275-59998,TRUE)</f>
        <v>0.254</v>
      </c>
      <c r="K275" s="82">
        <f t="shared" si="8"/>
        <v>51.739799999999995</v>
      </c>
      <c r="L275" s="4">
        <f>VLOOKUP(I275,'Tarrif for Outgoing Transport'!$A$40:$L$49,C275-59993,TRUE)</f>
        <v>0.307</v>
      </c>
      <c r="M275" s="4">
        <f t="shared" si="9"/>
        <v>62.535899999999998</v>
      </c>
      <c r="N275" s="2">
        <f>VLOOKUP(C275,'Transport Time'!$F$3:$H$7,3,FALSE)</f>
        <v>1</v>
      </c>
      <c r="O275" s="2">
        <f>VLOOKUP(C275,'Transport Time'!$K$3:$M$12,3,FALSE)</f>
        <v>2</v>
      </c>
      <c r="P275" s="2">
        <f>VLOOKUP(C275,'Data for CO2 Calculation'!$F$3:$H$7,3,FALSE)</f>
        <v>355</v>
      </c>
      <c r="Q275" s="3">
        <f>I275*P275*'Data for CO2 Calculation'!$B$17</f>
        <v>3941.0857500000002</v>
      </c>
      <c r="R275" s="2">
        <f>VLOOKUP(C275,'Data for CO2 Calculation'!$K$3:$M$12,3,FALSE)</f>
        <v>1275</v>
      </c>
      <c r="S275" s="3">
        <f>I275*R275*'Data for CO2 Calculation'!$B$17</f>
        <v>14154.60375</v>
      </c>
    </row>
    <row r="276" spans="1:19" x14ac:dyDescent="0.2">
      <c r="A276" s="2" t="s">
        <v>776</v>
      </c>
      <c r="B276" s="13">
        <v>39780</v>
      </c>
      <c r="C276" s="2">
        <v>60001</v>
      </c>
      <c r="D276" s="2">
        <v>8</v>
      </c>
      <c r="E276" s="2">
        <v>8</v>
      </c>
      <c r="F276" s="2">
        <v>0</v>
      </c>
      <c r="G276" s="2">
        <v>11</v>
      </c>
      <c r="H276" s="2">
        <v>9</v>
      </c>
      <c r="I276" s="84">
        <f>(D276*'General Data'!$B$4)+(Valencia!E276*'General Data'!$C$4)+(Valencia!F276*'General Data'!$D$4)+(Valencia!G276*'General Data'!$E$4)+(Valencia!H276*'General Data'!$F$4)</f>
        <v>129.4</v>
      </c>
      <c r="J276" s="4">
        <f>VLOOKUP(I276,'Tarrif for Outgoing Transport'!$A$22:$G$32,Valencia!C276-59998,TRUE)</f>
        <v>0.25</v>
      </c>
      <c r="K276" s="82">
        <f t="shared" si="8"/>
        <v>32.35</v>
      </c>
      <c r="L276" s="4">
        <f>VLOOKUP(I276,'Tarrif for Outgoing Transport'!$A$40:$L$49,C276-59993,TRUE)</f>
        <v>0.34</v>
      </c>
      <c r="M276" s="4">
        <f t="shared" si="9"/>
        <v>43.996000000000002</v>
      </c>
      <c r="N276" s="2">
        <f>VLOOKUP(C276,'Transport Time'!$F$3:$H$7,3,FALSE)</f>
        <v>1</v>
      </c>
      <c r="O276" s="2">
        <f>VLOOKUP(C276,'Transport Time'!$K$3:$M$12,3,FALSE)</f>
        <v>2</v>
      </c>
      <c r="P276" s="2">
        <f>VLOOKUP(C276,'Data for CO2 Calculation'!$F$3:$H$7,3,FALSE)</f>
        <v>25</v>
      </c>
      <c r="Q276" s="3">
        <f>I276*P276*'Data for CO2 Calculation'!$B$17</f>
        <v>176.3075</v>
      </c>
      <c r="R276" s="2">
        <f>VLOOKUP(C276,'Data for CO2 Calculation'!$K$3:$M$12,3,FALSE)</f>
        <v>1376</v>
      </c>
      <c r="S276" s="3">
        <f>I276*R276*'Data for CO2 Calculation'!$B$17</f>
        <v>9703.9647999999997</v>
      </c>
    </row>
    <row r="277" spans="1:19" x14ac:dyDescent="0.2">
      <c r="A277" s="2" t="s">
        <v>777</v>
      </c>
      <c r="B277" s="13">
        <v>39648</v>
      </c>
      <c r="C277" s="2">
        <v>60005</v>
      </c>
      <c r="D277" s="2">
        <v>9</v>
      </c>
      <c r="E277" s="2">
        <v>8</v>
      </c>
      <c r="F277" s="2">
        <v>12</v>
      </c>
      <c r="G277" s="2">
        <v>11</v>
      </c>
      <c r="H277" s="2">
        <v>13</v>
      </c>
      <c r="I277" s="84">
        <f>(D277*'General Data'!$B$4)+(Valencia!E277*'General Data'!$C$4)+(Valencia!F277*'General Data'!$D$4)+(Valencia!G277*'General Data'!$E$4)+(Valencia!H277*'General Data'!$F$4)</f>
        <v>195.7</v>
      </c>
      <c r="J277" s="4">
        <f>VLOOKUP(I277,'Tarrif for Outgoing Transport'!$A$22:$G$32,Valencia!C277-59998,TRUE)</f>
        <v>0.24399999999999999</v>
      </c>
      <c r="K277" s="82">
        <f t="shared" si="8"/>
        <v>47.750799999999998</v>
      </c>
      <c r="L277" s="4">
        <f>VLOOKUP(I277,'Tarrif for Outgoing Transport'!$A$40:$L$49,C277-59993,TRUE)</f>
        <v>0.38900000000000001</v>
      </c>
      <c r="M277" s="4">
        <f t="shared" si="9"/>
        <v>76.127299999999991</v>
      </c>
      <c r="N277" s="2">
        <f>VLOOKUP(C277,'Transport Time'!$F$3:$H$7,3,FALSE)</f>
        <v>2</v>
      </c>
      <c r="O277" s="2">
        <f>VLOOKUP(C277,'Transport Time'!$K$3:$M$12,3,FALSE)</f>
        <v>1</v>
      </c>
      <c r="P277" s="2">
        <f>VLOOKUP(C277,'Data for CO2 Calculation'!$F$3:$H$7,3,FALSE)</f>
        <v>779</v>
      </c>
      <c r="Q277" s="3">
        <f>I277*P277*'Data for CO2 Calculation'!$B$17</f>
        <v>8308.5413499999995</v>
      </c>
      <c r="R277" s="2">
        <f>VLOOKUP(C277,'Data for CO2 Calculation'!$K$3:$M$12,3,FALSE)</f>
        <v>584</v>
      </c>
      <c r="S277" s="3">
        <f>I277*R277*'Data for CO2 Calculation'!$B$17</f>
        <v>6228.739599999999</v>
      </c>
    </row>
    <row r="278" spans="1:19" x14ac:dyDescent="0.2">
      <c r="A278" s="2" t="s">
        <v>778</v>
      </c>
      <c r="B278" s="13">
        <v>39784</v>
      </c>
      <c r="C278" s="2">
        <v>60001</v>
      </c>
      <c r="D278" s="2">
        <v>9</v>
      </c>
      <c r="E278" s="2">
        <v>8</v>
      </c>
      <c r="F278" s="2">
        <v>14</v>
      </c>
      <c r="G278" s="2">
        <v>11</v>
      </c>
      <c r="H278" s="2">
        <v>9</v>
      </c>
      <c r="I278" s="84">
        <f>(D278*'General Data'!$B$4)+(Valencia!E278*'General Data'!$C$4)+(Valencia!F278*'General Data'!$D$4)+(Valencia!G278*'General Data'!$E$4)+(Valencia!H278*'General Data'!$F$4)</f>
        <v>184.9</v>
      </c>
      <c r="J278" s="4">
        <f>VLOOKUP(I278,'Tarrif for Outgoing Transport'!$A$22:$G$32,Valencia!C278-59998,TRUE)</f>
        <v>0.25</v>
      </c>
      <c r="K278" s="82">
        <f t="shared" si="8"/>
        <v>46.225000000000001</v>
      </c>
      <c r="L278" s="4">
        <f>VLOOKUP(I278,'Tarrif for Outgoing Transport'!$A$40:$L$49,C278-59993,TRUE)</f>
        <v>0.34</v>
      </c>
      <c r="M278" s="4">
        <f t="shared" si="9"/>
        <v>62.866000000000007</v>
      </c>
      <c r="N278" s="2">
        <f>VLOOKUP(C278,'Transport Time'!$F$3:$H$7,3,FALSE)</f>
        <v>1</v>
      </c>
      <c r="O278" s="2">
        <f>VLOOKUP(C278,'Transport Time'!$K$3:$M$12,3,FALSE)</f>
        <v>2</v>
      </c>
      <c r="P278" s="2">
        <f>VLOOKUP(C278,'Data for CO2 Calculation'!$F$3:$H$7,3,FALSE)</f>
        <v>25</v>
      </c>
      <c r="Q278" s="3">
        <f>I278*P278*'Data for CO2 Calculation'!$B$17</f>
        <v>251.92625000000001</v>
      </c>
      <c r="R278" s="2">
        <f>VLOOKUP(C278,'Data for CO2 Calculation'!$K$3:$M$12,3,FALSE)</f>
        <v>1376</v>
      </c>
      <c r="S278" s="3">
        <f>I278*R278*'Data for CO2 Calculation'!$B$17</f>
        <v>13866.0208</v>
      </c>
    </row>
    <row r="279" spans="1:19" x14ac:dyDescent="0.2">
      <c r="A279" s="2" t="s">
        <v>779</v>
      </c>
      <c r="B279" s="13">
        <v>39649</v>
      </c>
      <c r="C279" s="2">
        <v>60005</v>
      </c>
      <c r="D279" s="2">
        <v>9</v>
      </c>
      <c r="E279" s="2">
        <v>8</v>
      </c>
      <c r="F279" s="2">
        <v>12</v>
      </c>
      <c r="G279" s="2">
        <v>11</v>
      </c>
      <c r="H279" s="2">
        <v>13</v>
      </c>
      <c r="I279" s="84">
        <f>(D279*'General Data'!$B$4)+(Valencia!E279*'General Data'!$C$4)+(Valencia!F279*'General Data'!$D$4)+(Valencia!G279*'General Data'!$E$4)+(Valencia!H279*'General Data'!$F$4)</f>
        <v>195.7</v>
      </c>
      <c r="J279" s="4">
        <f>VLOOKUP(I279,'Tarrif for Outgoing Transport'!$A$22:$G$32,Valencia!C279-59998,TRUE)</f>
        <v>0.24399999999999999</v>
      </c>
      <c r="K279" s="82">
        <f t="shared" si="8"/>
        <v>47.750799999999998</v>
      </c>
      <c r="L279" s="4">
        <f>VLOOKUP(I279,'Tarrif for Outgoing Transport'!$A$40:$L$49,C279-59993,TRUE)</f>
        <v>0.38900000000000001</v>
      </c>
      <c r="M279" s="4">
        <f t="shared" si="9"/>
        <v>76.127299999999991</v>
      </c>
      <c r="N279" s="2">
        <f>VLOOKUP(C279,'Transport Time'!$F$3:$H$7,3,FALSE)</f>
        <v>2</v>
      </c>
      <c r="O279" s="2">
        <f>VLOOKUP(C279,'Transport Time'!$K$3:$M$12,3,FALSE)</f>
        <v>1</v>
      </c>
      <c r="P279" s="2">
        <f>VLOOKUP(C279,'Data for CO2 Calculation'!$F$3:$H$7,3,FALSE)</f>
        <v>779</v>
      </c>
      <c r="Q279" s="3">
        <f>I279*P279*'Data for CO2 Calculation'!$B$17</f>
        <v>8308.5413499999995</v>
      </c>
      <c r="R279" s="2">
        <f>VLOOKUP(C279,'Data for CO2 Calculation'!$K$3:$M$12,3,FALSE)</f>
        <v>584</v>
      </c>
      <c r="S279" s="3">
        <f>I279*R279*'Data for CO2 Calculation'!$B$17</f>
        <v>6228.739599999999</v>
      </c>
    </row>
    <row r="280" spans="1:19" x14ac:dyDescent="0.2">
      <c r="A280" s="2" t="s">
        <v>780</v>
      </c>
      <c r="B280" s="13">
        <v>39669</v>
      </c>
      <c r="C280" s="2">
        <v>60002</v>
      </c>
      <c r="D280" s="2">
        <v>9</v>
      </c>
      <c r="E280" s="2">
        <v>8</v>
      </c>
      <c r="F280" s="2">
        <v>12</v>
      </c>
      <c r="G280" s="2">
        <v>20</v>
      </c>
      <c r="H280" s="2">
        <v>13</v>
      </c>
      <c r="I280" s="84">
        <f>(D280*'General Data'!$B$4)+(Valencia!E280*'General Data'!$C$4)+(Valencia!F280*'General Data'!$D$4)+(Valencia!G280*'General Data'!$E$4)+(Valencia!H280*'General Data'!$F$4)</f>
        <v>224.5</v>
      </c>
      <c r="J280" s="4">
        <f>VLOOKUP(I280,'Tarrif for Outgoing Transport'!$A$22:$G$32,Valencia!C280-59998,TRUE)</f>
        <v>0.254</v>
      </c>
      <c r="K280" s="82">
        <f t="shared" si="8"/>
        <v>57.023000000000003</v>
      </c>
      <c r="L280" s="4">
        <f>VLOOKUP(I280,'Tarrif for Outgoing Transport'!$A$40:$L$49,C280-59993,TRUE)</f>
        <v>0.307</v>
      </c>
      <c r="M280" s="4">
        <f t="shared" si="9"/>
        <v>68.921499999999995</v>
      </c>
      <c r="N280" s="2">
        <f>VLOOKUP(C280,'Transport Time'!$F$3:$H$7,3,FALSE)</f>
        <v>1</v>
      </c>
      <c r="O280" s="2">
        <f>VLOOKUP(C280,'Transport Time'!$K$3:$M$12,3,FALSE)</f>
        <v>2</v>
      </c>
      <c r="P280" s="2">
        <f>VLOOKUP(C280,'Data for CO2 Calculation'!$F$3:$H$7,3,FALSE)</f>
        <v>355</v>
      </c>
      <c r="Q280" s="3">
        <f>I280*P280*'Data for CO2 Calculation'!$B$17</f>
        <v>4343.5137500000001</v>
      </c>
      <c r="R280" s="2">
        <f>VLOOKUP(C280,'Data for CO2 Calculation'!$K$3:$M$12,3,FALSE)</f>
        <v>1275</v>
      </c>
      <c r="S280" s="3">
        <f>I280*R280*'Data for CO2 Calculation'!$B$17</f>
        <v>15599.94375</v>
      </c>
    </row>
    <row r="281" spans="1:19" x14ac:dyDescent="0.2">
      <c r="A281" s="2" t="s">
        <v>781</v>
      </c>
      <c r="B281" s="13">
        <v>39785</v>
      </c>
      <c r="C281" s="2">
        <v>60001</v>
      </c>
      <c r="D281" s="2">
        <v>15</v>
      </c>
      <c r="E281" s="2">
        <v>8</v>
      </c>
      <c r="F281" s="2">
        <v>12</v>
      </c>
      <c r="G281" s="2">
        <v>11</v>
      </c>
      <c r="H281" s="2">
        <v>9</v>
      </c>
      <c r="I281" s="84">
        <f>(D281*'General Data'!$B$4)+(Valencia!E281*'General Data'!$C$4)+(Valencia!F281*'General Data'!$D$4)+(Valencia!G281*'General Data'!$E$4)+(Valencia!H281*'General Data'!$F$4)</f>
        <v>191.1</v>
      </c>
      <c r="J281" s="4">
        <f>VLOOKUP(I281,'Tarrif for Outgoing Transport'!$A$22:$G$32,Valencia!C281-59998,TRUE)</f>
        <v>0.25</v>
      </c>
      <c r="K281" s="82">
        <f t="shared" si="8"/>
        <v>47.774999999999999</v>
      </c>
      <c r="L281" s="4">
        <f>VLOOKUP(I281,'Tarrif for Outgoing Transport'!$A$40:$L$49,C281-59993,TRUE)</f>
        <v>0.34</v>
      </c>
      <c r="M281" s="4">
        <f t="shared" si="9"/>
        <v>64.974000000000004</v>
      </c>
      <c r="N281" s="2">
        <f>VLOOKUP(C281,'Transport Time'!$F$3:$H$7,3,FALSE)</f>
        <v>1</v>
      </c>
      <c r="O281" s="2">
        <f>VLOOKUP(C281,'Transport Time'!$K$3:$M$12,3,FALSE)</f>
        <v>2</v>
      </c>
      <c r="P281" s="2">
        <f>VLOOKUP(C281,'Data for CO2 Calculation'!$F$3:$H$7,3,FALSE)</f>
        <v>25</v>
      </c>
      <c r="Q281" s="3">
        <f>I281*P281*'Data for CO2 Calculation'!$B$17</f>
        <v>260.37374999999997</v>
      </c>
      <c r="R281" s="2">
        <f>VLOOKUP(C281,'Data for CO2 Calculation'!$K$3:$M$12,3,FALSE)</f>
        <v>1376</v>
      </c>
      <c r="S281" s="3">
        <f>I281*R281*'Data for CO2 Calculation'!$B$17</f>
        <v>14330.971199999998</v>
      </c>
    </row>
    <row r="282" spans="1:19" x14ac:dyDescent="0.2">
      <c r="A282" s="2" t="s">
        <v>693</v>
      </c>
      <c r="B282" s="13">
        <v>39786</v>
      </c>
      <c r="C282" s="2">
        <v>60001</v>
      </c>
      <c r="D282" s="2">
        <v>9</v>
      </c>
      <c r="E282" s="2">
        <v>8</v>
      </c>
      <c r="F282" s="2">
        <v>12</v>
      </c>
      <c r="G282" s="2">
        <v>11</v>
      </c>
      <c r="H282" s="2">
        <v>9</v>
      </c>
      <c r="I282" s="84">
        <f>(D282*'General Data'!$B$4)+(Valencia!E282*'General Data'!$C$4)+(Valencia!F282*'General Data'!$D$4)+(Valencia!G282*'General Data'!$E$4)+(Valencia!H282*'General Data'!$F$4)</f>
        <v>177.29999999999998</v>
      </c>
      <c r="J282" s="4">
        <f>VLOOKUP(I282,'Tarrif for Outgoing Transport'!$A$22:$G$32,Valencia!C282-59998,TRUE)</f>
        <v>0.25</v>
      </c>
      <c r="K282" s="82">
        <f t="shared" si="8"/>
        <v>44.324999999999996</v>
      </c>
      <c r="L282" s="4">
        <f>VLOOKUP(I282,'Tarrif for Outgoing Transport'!$A$40:$L$49,C282-59993,TRUE)</f>
        <v>0.34</v>
      </c>
      <c r="M282" s="4">
        <f t="shared" si="9"/>
        <v>60.281999999999996</v>
      </c>
      <c r="N282" s="2">
        <f>VLOOKUP(C282,'Transport Time'!$F$3:$H$7,3,FALSE)</f>
        <v>1</v>
      </c>
      <c r="O282" s="2">
        <f>VLOOKUP(C282,'Transport Time'!$K$3:$M$12,3,FALSE)</f>
        <v>2</v>
      </c>
      <c r="P282" s="2">
        <f>VLOOKUP(C282,'Data for CO2 Calculation'!$F$3:$H$7,3,FALSE)</f>
        <v>25</v>
      </c>
      <c r="Q282" s="3">
        <f>I282*P282*'Data for CO2 Calculation'!$B$17</f>
        <v>241.57124999999999</v>
      </c>
      <c r="R282" s="2">
        <f>VLOOKUP(C282,'Data for CO2 Calculation'!$K$3:$M$12,3,FALSE)</f>
        <v>1376</v>
      </c>
      <c r="S282" s="3">
        <f>I282*R282*'Data for CO2 Calculation'!$B$17</f>
        <v>13296.0816</v>
      </c>
    </row>
    <row r="283" spans="1:19" x14ac:dyDescent="0.2">
      <c r="A283" s="2" t="s">
        <v>782</v>
      </c>
      <c r="B283" s="13">
        <v>39655</v>
      </c>
      <c r="C283" s="2">
        <v>60004</v>
      </c>
      <c r="D283" s="2">
        <v>0</v>
      </c>
      <c r="E283" s="2">
        <v>8</v>
      </c>
      <c r="F283" s="2">
        <v>12</v>
      </c>
      <c r="G283" s="2">
        <v>13</v>
      </c>
      <c r="H283" s="2">
        <v>9</v>
      </c>
      <c r="I283" s="84">
        <f>(D283*'General Data'!$B$4)+(Valencia!E283*'General Data'!$C$4)+(Valencia!F283*'General Data'!$D$4)+(Valencia!G283*'General Data'!$E$4)+(Valencia!H283*'General Data'!$F$4)</f>
        <v>163</v>
      </c>
      <c r="J283" s="4">
        <f>VLOOKUP(I283,'Tarrif for Outgoing Transport'!$A$22:$G$32,Valencia!C283-59998,TRUE)</f>
        <v>0.252</v>
      </c>
      <c r="K283" s="82">
        <f t="shared" si="8"/>
        <v>41.076000000000001</v>
      </c>
      <c r="L283" s="4">
        <f>VLOOKUP(I283,'Tarrif for Outgoing Transport'!$A$40:$L$49,C283-59993,TRUE)</f>
        <v>0.3</v>
      </c>
      <c r="M283" s="4">
        <f t="shared" si="9"/>
        <v>48.9</v>
      </c>
      <c r="N283" s="2">
        <f>VLOOKUP(C283,'Transport Time'!$F$3:$H$7,3,FALSE)</f>
        <v>2</v>
      </c>
      <c r="O283" s="2">
        <f>VLOOKUP(C283,'Transport Time'!$K$3:$M$12,3,FALSE)</f>
        <v>2</v>
      </c>
      <c r="P283" s="2">
        <f>VLOOKUP(C283,'Data for CO2 Calculation'!$F$3:$H$7,3,FALSE)</f>
        <v>882</v>
      </c>
      <c r="Q283" s="3">
        <f>I283*P283*'Data for CO2 Calculation'!$B$17</f>
        <v>7835.2470000000003</v>
      </c>
      <c r="R283" s="2">
        <f>VLOOKUP(C283,'Data for CO2 Calculation'!$K$3:$M$12,3,FALSE)</f>
        <v>1735</v>
      </c>
      <c r="S283" s="3">
        <f>I283*R283*'Data for CO2 Calculation'!$B$17</f>
        <v>15412.872499999999</v>
      </c>
    </row>
    <row r="284" spans="1:19" x14ac:dyDescent="0.2">
      <c r="A284" s="2" t="s">
        <v>783</v>
      </c>
      <c r="B284" s="13">
        <v>39656</v>
      </c>
      <c r="C284" s="2">
        <v>60005</v>
      </c>
      <c r="D284" s="2">
        <v>0</v>
      </c>
      <c r="E284" s="2">
        <v>8</v>
      </c>
      <c r="F284" s="2">
        <v>16</v>
      </c>
      <c r="G284" s="2">
        <v>11</v>
      </c>
      <c r="H284" s="2">
        <v>9</v>
      </c>
      <c r="I284" s="84">
        <f>(D284*'General Data'!$B$4)+(Valencia!E284*'General Data'!$C$4)+(Valencia!F284*'General Data'!$D$4)+(Valencia!G284*'General Data'!$E$4)+(Valencia!H284*'General Data'!$F$4)</f>
        <v>171.79999999999998</v>
      </c>
      <c r="J284" s="4">
        <f>VLOOKUP(I284,'Tarrif for Outgoing Transport'!$A$22:$G$32,Valencia!C284-59998,TRUE)</f>
        <v>0.24399999999999999</v>
      </c>
      <c r="K284" s="82">
        <f t="shared" si="8"/>
        <v>41.919199999999996</v>
      </c>
      <c r="L284" s="4">
        <f>VLOOKUP(I284,'Tarrif for Outgoing Transport'!$A$40:$L$49,C284-59993,TRUE)</f>
        <v>0.38900000000000001</v>
      </c>
      <c r="M284" s="4">
        <f t="shared" si="9"/>
        <v>66.830199999999991</v>
      </c>
      <c r="N284" s="2">
        <f>VLOOKUP(C284,'Transport Time'!$F$3:$H$7,3,FALSE)</f>
        <v>2</v>
      </c>
      <c r="O284" s="2">
        <f>VLOOKUP(C284,'Transport Time'!$K$3:$M$12,3,FALSE)</f>
        <v>1</v>
      </c>
      <c r="P284" s="2">
        <f>VLOOKUP(C284,'Data for CO2 Calculation'!$F$3:$H$7,3,FALSE)</f>
        <v>779</v>
      </c>
      <c r="Q284" s="3">
        <f>I284*P284*'Data for CO2 Calculation'!$B$17</f>
        <v>7293.8548999999994</v>
      </c>
      <c r="R284" s="2">
        <f>VLOOKUP(C284,'Data for CO2 Calculation'!$K$3:$M$12,3,FALSE)</f>
        <v>584</v>
      </c>
      <c r="S284" s="3">
        <f>I284*R284*'Data for CO2 Calculation'!$B$17</f>
        <v>5468.0504000000001</v>
      </c>
    </row>
    <row r="285" spans="1:19" x14ac:dyDescent="0.2">
      <c r="A285" s="2" t="s">
        <v>784</v>
      </c>
      <c r="B285" s="13">
        <v>39656</v>
      </c>
      <c r="C285" s="2">
        <v>60004</v>
      </c>
      <c r="D285" s="2">
        <v>9</v>
      </c>
      <c r="E285" s="2">
        <v>8</v>
      </c>
      <c r="F285" s="2">
        <v>17</v>
      </c>
      <c r="G285" s="2">
        <v>11</v>
      </c>
      <c r="H285" s="2">
        <v>9</v>
      </c>
      <c r="I285" s="84">
        <f>(D285*'General Data'!$B$4)+(Valencia!E285*'General Data'!$C$4)+(Valencia!F285*'General Data'!$D$4)+(Valencia!G285*'General Data'!$E$4)+(Valencia!H285*'General Data'!$F$4)</f>
        <v>196.29999999999998</v>
      </c>
      <c r="J285" s="4">
        <f>VLOOKUP(I285,'Tarrif for Outgoing Transport'!$A$22:$G$32,Valencia!C285-59998,TRUE)</f>
        <v>0.252</v>
      </c>
      <c r="K285" s="82">
        <f t="shared" si="8"/>
        <v>49.467599999999997</v>
      </c>
      <c r="L285" s="4">
        <f>VLOOKUP(I285,'Tarrif for Outgoing Transport'!$A$40:$L$49,C285-59993,TRUE)</f>
        <v>0.3</v>
      </c>
      <c r="M285" s="4">
        <f t="shared" si="9"/>
        <v>58.889999999999993</v>
      </c>
      <c r="N285" s="2">
        <f>VLOOKUP(C285,'Transport Time'!$F$3:$H$7,3,FALSE)</f>
        <v>2</v>
      </c>
      <c r="O285" s="2">
        <f>VLOOKUP(C285,'Transport Time'!$K$3:$M$12,3,FALSE)</f>
        <v>2</v>
      </c>
      <c r="P285" s="2">
        <f>VLOOKUP(C285,'Data for CO2 Calculation'!$F$3:$H$7,3,FALSE)</f>
        <v>882</v>
      </c>
      <c r="Q285" s="3">
        <f>I285*P285*'Data for CO2 Calculation'!$B$17</f>
        <v>9435.9446999999982</v>
      </c>
      <c r="R285" s="2">
        <f>VLOOKUP(C285,'Data for CO2 Calculation'!$K$3:$M$12,3,FALSE)</f>
        <v>1735</v>
      </c>
      <c r="S285" s="3">
        <f>I285*R285*'Data for CO2 Calculation'!$B$17</f>
        <v>18561.637249999996</v>
      </c>
    </row>
    <row r="286" spans="1:19" x14ac:dyDescent="0.2">
      <c r="A286" s="2" t="s">
        <v>785</v>
      </c>
      <c r="B286" s="13">
        <v>39656</v>
      </c>
      <c r="C286" s="2">
        <v>60005</v>
      </c>
      <c r="D286" s="2">
        <v>9</v>
      </c>
      <c r="E286" s="2">
        <v>8</v>
      </c>
      <c r="F286" s="2">
        <v>12</v>
      </c>
      <c r="G286" s="2">
        <v>14</v>
      </c>
      <c r="H286" s="2">
        <v>9</v>
      </c>
      <c r="I286" s="84">
        <f>(D286*'General Data'!$B$4)+(Valencia!E286*'General Data'!$C$4)+(Valencia!F286*'General Data'!$D$4)+(Valencia!G286*'General Data'!$E$4)+(Valencia!H286*'General Data'!$F$4)</f>
        <v>186.9</v>
      </c>
      <c r="J286" s="4">
        <f>VLOOKUP(I286,'Tarrif for Outgoing Transport'!$A$22:$G$32,Valencia!C286-59998,TRUE)</f>
        <v>0.24399999999999999</v>
      </c>
      <c r="K286" s="82">
        <f t="shared" si="8"/>
        <v>45.6036</v>
      </c>
      <c r="L286" s="4">
        <f>VLOOKUP(I286,'Tarrif for Outgoing Transport'!$A$40:$L$49,C286-59993,TRUE)</f>
        <v>0.38900000000000001</v>
      </c>
      <c r="M286" s="4">
        <f t="shared" si="9"/>
        <v>72.704100000000011</v>
      </c>
      <c r="N286" s="2">
        <f>VLOOKUP(C286,'Transport Time'!$F$3:$H$7,3,FALSE)</f>
        <v>2</v>
      </c>
      <c r="O286" s="2">
        <f>VLOOKUP(C286,'Transport Time'!$K$3:$M$12,3,FALSE)</f>
        <v>1</v>
      </c>
      <c r="P286" s="2">
        <f>VLOOKUP(C286,'Data for CO2 Calculation'!$F$3:$H$7,3,FALSE)</f>
        <v>779</v>
      </c>
      <c r="Q286" s="3">
        <f>I286*P286*'Data for CO2 Calculation'!$B$17</f>
        <v>7934.9329500000003</v>
      </c>
      <c r="R286" s="2">
        <f>VLOOKUP(C286,'Data for CO2 Calculation'!$K$3:$M$12,3,FALSE)</f>
        <v>584</v>
      </c>
      <c r="S286" s="3">
        <f>I286*R286*'Data for CO2 Calculation'!$B$17</f>
        <v>5948.6532000000007</v>
      </c>
    </row>
    <row r="287" spans="1:19" x14ac:dyDescent="0.2">
      <c r="A287" s="2" t="s">
        <v>786</v>
      </c>
      <c r="B287" s="13">
        <v>39788</v>
      </c>
      <c r="C287" s="2">
        <v>60001</v>
      </c>
      <c r="D287" s="2">
        <v>9</v>
      </c>
      <c r="E287" s="2">
        <v>8</v>
      </c>
      <c r="F287" s="2">
        <v>12</v>
      </c>
      <c r="G287" s="2">
        <v>11</v>
      </c>
      <c r="H287" s="2">
        <v>9</v>
      </c>
      <c r="I287" s="84">
        <f>(D287*'General Data'!$B$4)+(Valencia!E287*'General Data'!$C$4)+(Valencia!F287*'General Data'!$D$4)+(Valencia!G287*'General Data'!$E$4)+(Valencia!H287*'General Data'!$F$4)</f>
        <v>177.29999999999998</v>
      </c>
      <c r="J287" s="4">
        <f>VLOOKUP(I287,'Tarrif for Outgoing Transport'!$A$22:$G$32,Valencia!C287-59998,TRUE)</f>
        <v>0.25</v>
      </c>
      <c r="K287" s="82">
        <f t="shared" si="8"/>
        <v>44.324999999999996</v>
      </c>
      <c r="L287" s="4">
        <f>VLOOKUP(I287,'Tarrif for Outgoing Transport'!$A$40:$L$49,C287-59993,TRUE)</f>
        <v>0.34</v>
      </c>
      <c r="M287" s="4">
        <f t="shared" si="9"/>
        <v>60.281999999999996</v>
      </c>
      <c r="N287" s="2">
        <f>VLOOKUP(C287,'Transport Time'!$F$3:$H$7,3,FALSE)</f>
        <v>1</v>
      </c>
      <c r="O287" s="2">
        <f>VLOOKUP(C287,'Transport Time'!$K$3:$M$12,3,FALSE)</f>
        <v>2</v>
      </c>
      <c r="P287" s="2">
        <f>VLOOKUP(C287,'Data for CO2 Calculation'!$F$3:$H$7,3,FALSE)</f>
        <v>25</v>
      </c>
      <c r="Q287" s="3">
        <f>I287*P287*'Data for CO2 Calculation'!$B$17</f>
        <v>241.57124999999999</v>
      </c>
      <c r="R287" s="2">
        <f>VLOOKUP(C287,'Data for CO2 Calculation'!$K$3:$M$12,3,FALSE)</f>
        <v>1376</v>
      </c>
      <c r="S287" s="3">
        <f>I287*R287*'Data for CO2 Calculation'!$B$17</f>
        <v>13296.0816</v>
      </c>
    </row>
    <row r="288" spans="1:19" x14ac:dyDescent="0.2">
      <c r="A288" s="2" t="s">
        <v>787</v>
      </c>
      <c r="B288" s="13">
        <v>39789</v>
      </c>
      <c r="C288" s="2">
        <v>60001</v>
      </c>
      <c r="D288" s="2">
        <v>6</v>
      </c>
      <c r="E288" s="2">
        <v>8</v>
      </c>
      <c r="F288" s="2">
        <v>14</v>
      </c>
      <c r="G288" s="2">
        <v>11</v>
      </c>
      <c r="H288" s="2">
        <v>9</v>
      </c>
      <c r="I288" s="84">
        <f>(D288*'General Data'!$B$4)+(Valencia!E288*'General Data'!$C$4)+(Valencia!F288*'General Data'!$D$4)+(Valencia!G288*'General Data'!$E$4)+(Valencia!H288*'General Data'!$F$4)</f>
        <v>178</v>
      </c>
      <c r="J288" s="4">
        <f>VLOOKUP(I288,'Tarrif for Outgoing Transport'!$A$22:$G$32,Valencia!C288-59998,TRUE)</f>
        <v>0.25</v>
      </c>
      <c r="K288" s="82">
        <f t="shared" si="8"/>
        <v>44.5</v>
      </c>
      <c r="L288" s="4">
        <f>VLOOKUP(I288,'Tarrif for Outgoing Transport'!$A$40:$L$49,C288-59993,TRUE)</f>
        <v>0.34</v>
      </c>
      <c r="M288" s="4">
        <f t="shared" si="9"/>
        <v>60.52</v>
      </c>
      <c r="N288" s="2">
        <f>VLOOKUP(C288,'Transport Time'!$F$3:$H$7,3,FALSE)</f>
        <v>1</v>
      </c>
      <c r="O288" s="2">
        <f>VLOOKUP(C288,'Transport Time'!$K$3:$M$12,3,FALSE)</f>
        <v>2</v>
      </c>
      <c r="P288" s="2">
        <f>VLOOKUP(C288,'Data for CO2 Calculation'!$F$3:$H$7,3,FALSE)</f>
        <v>25</v>
      </c>
      <c r="Q288" s="3">
        <f>I288*P288*'Data for CO2 Calculation'!$B$17</f>
        <v>242.52500000000001</v>
      </c>
      <c r="R288" s="2">
        <f>VLOOKUP(C288,'Data for CO2 Calculation'!$K$3:$M$12,3,FALSE)</f>
        <v>1376</v>
      </c>
      <c r="S288" s="3">
        <f>I288*R288*'Data for CO2 Calculation'!$B$17</f>
        <v>13348.575999999999</v>
      </c>
    </row>
    <row r="289" spans="1:19" x14ac:dyDescent="0.2">
      <c r="A289" s="2" t="s">
        <v>788</v>
      </c>
      <c r="B289" s="13">
        <v>39792</v>
      </c>
      <c r="C289" s="2">
        <v>60001</v>
      </c>
      <c r="D289" s="2">
        <v>9</v>
      </c>
      <c r="E289" s="2">
        <v>8</v>
      </c>
      <c r="F289" s="2">
        <v>9</v>
      </c>
      <c r="G289" s="2">
        <v>12</v>
      </c>
      <c r="H289" s="2">
        <v>9</v>
      </c>
      <c r="I289" s="84">
        <f>(D289*'General Data'!$B$4)+(Valencia!E289*'General Data'!$C$4)+(Valencia!F289*'General Data'!$D$4)+(Valencia!G289*'General Data'!$E$4)+(Valencia!H289*'General Data'!$F$4)</f>
        <v>169.1</v>
      </c>
      <c r="J289" s="4">
        <f>VLOOKUP(I289,'Tarrif for Outgoing Transport'!$A$22:$G$32,Valencia!C289-59998,TRUE)</f>
        <v>0.25</v>
      </c>
      <c r="K289" s="82">
        <f t="shared" si="8"/>
        <v>42.274999999999999</v>
      </c>
      <c r="L289" s="4">
        <f>VLOOKUP(I289,'Tarrif for Outgoing Transport'!$A$40:$L$49,C289-59993,TRUE)</f>
        <v>0.34</v>
      </c>
      <c r="M289" s="4">
        <f t="shared" si="9"/>
        <v>57.494</v>
      </c>
      <c r="N289" s="2">
        <f>VLOOKUP(C289,'Transport Time'!$F$3:$H$7,3,FALSE)</f>
        <v>1</v>
      </c>
      <c r="O289" s="2">
        <f>VLOOKUP(C289,'Transport Time'!$K$3:$M$12,3,FALSE)</f>
        <v>2</v>
      </c>
      <c r="P289" s="2">
        <f>VLOOKUP(C289,'Data for CO2 Calculation'!$F$3:$H$7,3,FALSE)</f>
        <v>25</v>
      </c>
      <c r="Q289" s="3">
        <f>I289*P289*'Data for CO2 Calculation'!$B$17</f>
        <v>230.39875000000001</v>
      </c>
      <c r="R289" s="2">
        <f>VLOOKUP(C289,'Data for CO2 Calculation'!$K$3:$M$12,3,FALSE)</f>
        <v>1376</v>
      </c>
      <c r="S289" s="3">
        <f>I289*R289*'Data for CO2 Calculation'!$B$17</f>
        <v>12681.147199999999</v>
      </c>
    </row>
    <row r="290" spans="1:19" x14ac:dyDescent="0.2">
      <c r="A290" s="2" t="s">
        <v>713</v>
      </c>
      <c r="B290" s="13">
        <v>39670</v>
      </c>
      <c r="C290" s="2">
        <v>60002</v>
      </c>
      <c r="D290" s="2">
        <v>20</v>
      </c>
      <c r="E290" s="2">
        <v>8</v>
      </c>
      <c r="F290" s="2">
        <v>0</v>
      </c>
      <c r="G290" s="2">
        <v>14</v>
      </c>
      <c r="H290" s="2">
        <v>4</v>
      </c>
      <c r="I290" s="84">
        <f>(D290*'General Data'!$B$4)+(Valencia!E290*'General Data'!$C$4)+(Valencia!F290*'General Data'!$D$4)+(Valencia!G290*'General Data'!$E$4)+(Valencia!H290*'General Data'!$F$4)</f>
        <v>143.60000000000002</v>
      </c>
      <c r="J290" s="4">
        <f>VLOOKUP(I290,'Tarrif for Outgoing Transport'!$A$22:$G$32,Valencia!C290-59998,TRUE)</f>
        <v>0.254</v>
      </c>
      <c r="K290" s="82">
        <f t="shared" si="8"/>
        <v>36.474400000000003</v>
      </c>
      <c r="L290" s="4">
        <f>VLOOKUP(I290,'Tarrif for Outgoing Transport'!$A$40:$L$49,C290-59993,TRUE)</f>
        <v>0.307</v>
      </c>
      <c r="M290" s="4">
        <f t="shared" si="9"/>
        <v>44.085200000000007</v>
      </c>
      <c r="N290" s="2">
        <f>VLOOKUP(C290,'Transport Time'!$F$3:$H$7,3,FALSE)</f>
        <v>1</v>
      </c>
      <c r="O290" s="2">
        <f>VLOOKUP(C290,'Transport Time'!$K$3:$M$12,3,FALSE)</f>
        <v>2</v>
      </c>
      <c r="P290" s="2">
        <f>VLOOKUP(C290,'Data for CO2 Calculation'!$F$3:$H$7,3,FALSE)</f>
        <v>355</v>
      </c>
      <c r="Q290" s="3">
        <f>I290*P290*'Data for CO2 Calculation'!$B$17</f>
        <v>2778.3010000000004</v>
      </c>
      <c r="R290" s="2">
        <f>VLOOKUP(C290,'Data for CO2 Calculation'!$K$3:$M$12,3,FALSE)</f>
        <v>1275</v>
      </c>
      <c r="S290" s="3">
        <f>I290*R290*'Data for CO2 Calculation'!$B$17</f>
        <v>9978.4050000000007</v>
      </c>
    </row>
    <row r="291" spans="1:19" x14ac:dyDescent="0.2">
      <c r="A291" s="2" t="s">
        <v>789</v>
      </c>
      <c r="B291" s="13">
        <v>39671</v>
      </c>
      <c r="C291" s="2">
        <v>60002</v>
      </c>
      <c r="D291" s="2">
        <v>9</v>
      </c>
      <c r="E291" s="2">
        <v>4</v>
      </c>
      <c r="F291" s="2">
        <v>12</v>
      </c>
      <c r="G291" s="2">
        <v>11</v>
      </c>
      <c r="H291" s="2">
        <v>6</v>
      </c>
      <c r="I291" s="84">
        <f>(D291*'General Data'!$B$4)+(Valencia!E291*'General Data'!$C$4)+(Valencia!F291*'General Data'!$D$4)+(Valencia!G291*'General Data'!$E$4)+(Valencia!H291*'General Data'!$F$4)</f>
        <v>146.30000000000001</v>
      </c>
      <c r="J291" s="4">
        <f>VLOOKUP(I291,'Tarrif for Outgoing Transport'!$A$22:$G$32,Valencia!C291-59998,TRUE)</f>
        <v>0.254</v>
      </c>
      <c r="K291" s="82">
        <f t="shared" si="8"/>
        <v>37.160200000000003</v>
      </c>
      <c r="L291" s="4">
        <f>VLOOKUP(I291,'Tarrif for Outgoing Transport'!$A$40:$L$49,C291-59993,TRUE)</f>
        <v>0.307</v>
      </c>
      <c r="M291" s="4">
        <f t="shared" si="9"/>
        <v>44.914100000000005</v>
      </c>
      <c r="N291" s="2">
        <f>VLOOKUP(C291,'Transport Time'!$F$3:$H$7,3,FALSE)</f>
        <v>1</v>
      </c>
      <c r="O291" s="2">
        <f>VLOOKUP(C291,'Transport Time'!$K$3:$M$12,3,FALSE)</f>
        <v>2</v>
      </c>
      <c r="P291" s="2">
        <f>VLOOKUP(C291,'Data for CO2 Calculation'!$F$3:$H$7,3,FALSE)</f>
        <v>355</v>
      </c>
      <c r="Q291" s="3">
        <f>I291*P291*'Data for CO2 Calculation'!$B$17</f>
        <v>2830.5392500000003</v>
      </c>
      <c r="R291" s="2">
        <f>VLOOKUP(C291,'Data for CO2 Calculation'!$K$3:$M$12,3,FALSE)</f>
        <v>1275</v>
      </c>
      <c r="S291" s="3">
        <f>I291*R291*'Data for CO2 Calculation'!$B$17</f>
        <v>10166.02125</v>
      </c>
    </row>
    <row r="292" spans="1:19" x14ac:dyDescent="0.2">
      <c r="A292" s="2" t="s">
        <v>569</v>
      </c>
      <c r="B292" s="13">
        <v>39661</v>
      </c>
      <c r="C292" s="2">
        <v>60004</v>
      </c>
      <c r="D292" s="2">
        <v>9</v>
      </c>
      <c r="E292" s="2">
        <v>8</v>
      </c>
      <c r="F292" s="2">
        <v>12</v>
      </c>
      <c r="G292" s="2">
        <v>12</v>
      </c>
      <c r="H292" s="2">
        <v>9</v>
      </c>
      <c r="I292" s="84">
        <f>(D292*'General Data'!$B$4)+(Valencia!E292*'General Data'!$C$4)+(Valencia!F292*'General Data'!$D$4)+(Valencia!G292*'General Data'!$E$4)+(Valencia!H292*'General Data'!$F$4)</f>
        <v>180.5</v>
      </c>
      <c r="J292" s="4">
        <f>VLOOKUP(I292,'Tarrif for Outgoing Transport'!$A$22:$G$32,Valencia!C292-59998,TRUE)</f>
        <v>0.252</v>
      </c>
      <c r="K292" s="82">
        <f t="shared" si="8"/>
        <v>45.485999999999997</v>
      </c>
      <c r="L292" s="4">
        <f>VLOOKUP(I292,'Tarrif for Outgoing Transport'!$A$40:$L$49,C292-59993,TRUE)</f>
        <v>0.3</v>
      </c>
      <c r="M292" s="4">
        <f t="shared" si="9"/>
        <v>54.15</v>
      </c>
      <c r="N292" s="2">
        <f>VLOOKUP(C292,'Transport Time'!$F$3:$H$7,3,FALSE)</f>
        <v>2</v>
      </c>
      <c r="O292" s="2">
        <f>VLOOKUP(C292,'Transport Time'!$K$3:$M$12,3,FALSE)</f>
        <v>2</v>
      </c>
      <c r="P292" s="2">
        <f>VLOOKUP(C292,'Data for CO2 Calculation'!$F$3:$H$7,3,FALSE)</f>
        <v>882</v>
      </c>
      <c r="Q292" s="3">
        <f>I292*P292*'Data for CO2 Calculation'!$B$17</f>
        <v>8676.4544999999998</v>
      </c>
      <c r="R292" s="2">
        <f>VLOOKUP(C292,'Data for CO2 Calculation'!$K$3:$M$12,3,FALSE)</f>
        <v>1735</v>
      </c>
      <c r="S292" s="3">
        <f>I292*R292*'Data for CO2 Calculation'!$B$17</f>
        <v>17067.62875</v>
      </c>
    </row>
    <row r="293" spans="1:19" x14ac:dyDescent="0.2">
      <c r="A293" s="2" t="s">
        <v>790</v>
      </c>
      <c r="B293" s="13">
        <v>39793</v>
      </c>
      <c r="C293" s="2">
        <v>60001</v>
      </c>
      <c r="D293" s="2">
        <v>9</v>
      </c>
      <c r="E293" s="2">
        <v>8</v>
      </c>
      <c r="F293" s="2">
        <v>9</v>
      </c>
      <c r="G293" s="2">
        <v>15</v>
      </c>
      <c r="H293" s="2">
        <v>9</v>
      </c>
      <c r="I293" s="84">
        <f>(D293*'General Data'!$B$4)+(Valencia!E293*'General Data'!$C$4)+(Valencia!F293*'General Data'!$D$4)+(Valencia!G293*'General Data'!$E$4)+(Valencia!H293*'General Data'!$F$4)</f>
        <v>178.7</v>
      </c>
      <c r="J293" s="4">
        <f>VLOOKUP(I293,'Tarrif for Outgoing Transport'!$A$22:$G$32,Valencia!C293-59998,TRUE)</f>
        <v>0.25</v>
      </c>
      <c r="K293" s="82">
        <f t="shared" si="8"/>
        <v>44.674999999999997</v>
      </c>
      <c r="L293" s="4">
        <f>VLOOKUP(I293,'Tarrif for Outgoing Transport'!$A$40:$L$49,C293-59993,TRUE)</f>
        <v>0.34</v>
      </c>
      <c r="M293" s="4">
        <f t="shared" si="9"/>
        <v>60.758000000000003</v>
      </c>
      <c r="N293" s="2">
        <f>VLOOKUP(C293,'Transport Time'!$F$3:$H$7,3,FALSE)</f>
        <v>1</v>
      </c>
      <c r="O293" s="2">
        <f>VLOOKUP(C293,'Transport Time'!$K$3:$M$12,3,FALSE)</f>
        <v>2</v>
      </c>
      <c r="P293" s="2">
        <f>VLOOKUP(C293,'Data for CO2 Calculation'!$F$3:$H$7,3,FALSE)</f>
        <v>25</v>
      </c>
      <c r="Q293" s="3">
        <f>I293*P293*'Data for CO2 Calculation'!$B$17</f>
        <v>243.47874999999999</v>
      </c>
      <c r="R293" s="2">
        <f>VLOOKUP(C293,'Data for CO2 Calculation'!$K$3:$M$12,3,FALSE)</f>
        <v>1376</v>
      </c>
      <c r="S293" s="3">
        <f>I293*R293*'Data for CO2 Calculation'!$B$17</f>
        <v>13401.070399999999</v>
      </c>
    </row>
    <row r="294" spans="1:19" x14ac:dyDescent="0.2">
      <c r="A294" s="2" t="s">
        <v>791</v>
      </c>
      <c r="B294" s="13">
        <v>39794</v>
      </c>
      <c r="C294" s="2">
        <v>60001</v>
      </c>
      <c r="D294" s="2">
        <v>8</v>
      </c>
      <c r="E294" s="2">
        <v>8</v>
      </c>
      <c r="F294" s="2">
        <v>6</v>
      </c>
      <c r="G294" s="2">
        <v>21</v>
      </c>
      <c r="H294" s="2">
        <v>15</v>
      </c>
      <c r="I294" s="84">
        <f>(D294*'General Data'!$B$4)+(Valencia!E294*'General Data'!$C$4)+(Valencia!F294*'General Data'!$D$4)+(Valencia!G294*'General Data'!$E$4)+(Valencia!H294*'General Data'!$F$4)</f>
        <v>211.8</v>
      </c>
      <c r="J294" s="4">
        <f>VLOOKUP(I294,'Tarrif for Outgoing Transport'!$A$22:$G$32,Valencia!C294-59998,TRUE)</f>
        <v>0.25</v>
      </c>
      <c r="K294" s="82">
        <f t="shared" si="8"/>
        <v>52.95</v>
      </c>
      <c r="L294" s="4">
        <f>VLOOKUP(I294,'Tarrif for Outgoing Transport'!$A$40:$L$49,C294-59993,TRUE)</f>
        <v>0.34</v>
      </c>
      <c r="M294" s="4">
        <f t="shared" si="9"/>
        <v>72.012000000000015</v>
      </c>
      <c r="N294" s="2">
        <f>VLOOKUP(C294,'Transport Time'!$F$3:$H$7,3,FALSE)</f>
        <v>1</v>
      </c>
      <c r="O294" s="2">
        <f>VLOOKUP(C294,'Transport Time'!$K$3:$M$12,3,FALSE)</f>
        <v>2</v>
      </c>
      <c r="P294" s="2">
        <f>VLOOKUP(C294,'Data for CO2 Calculation'!$F$3:$H$7,3,FALSE)</f>
        <v>25</v>
      </c>
      <c r="Q294" s="3">
        <f>I294*P294*'Data for CO2 Calculation'!$B$17</f>
        <v>288.57749999999999</v>
      </c>
      <c r="R294" s="2">
        <f>VLOOKUP(C294,'Data for CO2 Calculation'!$K$3:$M$12,3,FALSE)</f>
        <v>1376</v>
      </c>
      <c r="S294" s="3">
        <f>I294*R294*'Data for CO2 Calculation'!$B$17</f>
        <v>15883.3056</v>
      </c>
    </row>
    <row r="295" spans="1:19" x14ac:dyDescent="0.2">
      <c r="A295" s="2" t="s">
        <v>703</v>
      </c>
      <c r="B295" s="13">
        <v>39664</v>
      </c>
      <c r="C295" s="2">
        <v>60004</v>
      </c>
      <c r="D295" s="2">
        <v>12</v>
      </c>
      <c r="E295" s="2">
        <v>8</v>
      </c>
      <c r="F295" s="2">
        <v>12</v>
      </c>
      <c r="G295" s="2">
        <v>15</v>
      </c>
      <c r="H295" s="2">
        <v>9</v>
      </c>
      <c r="I295" s="84">
        <f>(D295*'General Data'!$B$4)+(Valencia!E295*'General Data'!$C$4)+(Valencia!F295*'General Data'!$D$4)+(Valencia!G295*'General Data'!$E$4)+(Valencia!H295*'General Data'!$F$4)</f>
        <v>197</v>
      </c>
      <c r="J295" s="4">
        <f>VLOOKUP(I295,'Tarrif for Outgoing Transport'!$A$22:$G$32,Valencia!C295-59998,TRUE)</f>
        <v>0.252</v>
      </c>
      <c r="K295" s="82">
        <f t="shared" si="8"/>
        <v>49.643999999999998</v>
      </c>
      <c r="L295" s="4">
        <f>VLOOKUP(I295,'Tarrif for Outgoing Transport'!$A$40:$L$49,C295-59993,TRUE)</f>
        <v>0.3</v>
      </c>
      <c r="M295" s="4">
        <f t="shared" si="9"/>
        <v>59.099999999999994</v>
      </c>
      <c r="N295" s="2">
        <f>VLOOKUP(C295,'Transport Time'!$F$3:$H$7,3,FALSE)</f>
        <v>2</v>
      </c>
      <c r="O295" s="2">
        <f>VLOOKUP(C295,'Transport Time'!$K$3:$M$12,3,FALSE)</f>
        <v>2</v>
      </c>
      <c r="P295" s="2">
        <f>VLOOKUP(C295,'Data for CO2 Calculation'!$F$3:$H$7,3,FALSE)</f>
        <v>882</v>
      </c>
      <c r="Q295" s="3">
        <f>I295*P295*'Data for CO2 Calculation'!$B$17</f>
        <v>9469.5930000000008</v>
      </c>
      <c r="R295" s="2">
        <f>VLOOKUP(C295,'Data for CO2 Calculation'!$K$3:$M$12,3,FALSE)</f>
        <v>1735</v>
      </c>
      <c r="S295" s="3">
        <f>I295*R295*'Data for CO2 Calculation'!$B$17</f>
        <v>18627.827499999999</v>
      </c>
    </row>
    <row r="296" spans="1:19" x14ac:dyDescent="0.2">
      <c r="A296" s="2" t="s">
        <v>792</v>
      </c>
      <c r="B296" s="13">
        <v>39797</v>
      </c>
      <c r="C296" s="2">
        <v>60001</v>
      </c>
      <c r="D296" s="2">
        <v>9</v>
      </c>
      <c r="E296" s="2">
        <v>8</v>
      </c>
      <c r="F296" s="2">
        <v>9</v>
      </c>
      <c r="G296" s="2">
        <v>11</v>
      </c>
      <c r="H296" s="2">
        <v>3</v>
      </c>
      <c r="I296" s="84">
        <f>(D296*'General Data'!$B$4)+(Valencia!E296*'General Data'!$C$4)+(Valencia!F296*'General Data'!$D$4)+(Valencia!G296*'General Data'!$E$4)+(Valencia!H296*'General Data'!$F$4)</f>
        <v>138.29999999999998</v>
      </c>
      <c r="J296" s="4">
        <f>VLOOKUP(I296,'Tarrif for Outgoing Transport'!$A$22:$G$32,Valencia!C296-59998,TRUE)</f>
        <v>0.25</v>
      </c>
      <c r="K296" s="82">
        <f t="shared" si="8"/>
        <v>34.574999999999996</v>
      </c>
      <c r="L296" s="4">
        <f>VLOOKUP(I296,'Tarrif for Outgoing Transport'!$A$40:$L$49,C296-59993,TRUE)</f>
        <v>0.34</v>
      </c>
      <c r="M296" s="4">
        <f t="shared" si="9"/>
        <v>47.021999999999998</v>
      </c>
      <c r="N296" s="2">
        <f>VLOOKUP(C296,'Transport Time'!$F$3:$H$7,3,FALSE)</f>
        <v>1</v>
      </c>
      <c r="O296" s="2">
        <f>VLOOKUP(C296,'Transport Time'!$K$3:$M$12,3,FALSE)</f>
        <v>2</v>
      </c>
      <c r="P296" s="2">
        <f>VLOOKUP(C296,'Data for CO2 Calculation'!$F$3:$H$7,3,FALSE)</f>
        <v>25</v>
      </c>
      <c r="Q296" s="3">
        <f>I296*P296*'Data for CO2 Calculation'!$B$17</f>
        <v>188.43374999999997</v>
      </c>
      <c r="R296" s="2">
        <f>VLOOKUP(C296,'Data for CO2 Calculation'!$K$3:$M$12,3,FALSE)</f>
        <v>1376</v>
      </c>
      <c r="S296" s="3">
        <f>I296*R296*'Data for CO2 Calculation'!$B$17</f>
        <v>10371.393599999999</v>
      </c>
    </row>
    <row r="297" spans="1:19" x14ac:dyDescent="0.2">
      <c r="A297" s="2" t="s">
        <v>793</v>
      </c>
      <c r="B297" s="13">
        <v>39797</v>
      </c>
      <c r="C297" s="2">
        <v>60001</v>
      </c>
      <c r="D297" s="2">
        <v>9</v>
      </c>
      <c r="E297" s="2">
        <v>8</v>
      </c>
      <c r="F297" s="2">
        <v>9</v>
      </c>
      <c r="G297" s="2">
        <v>8</v>
      </c>
      <c r="H297" s="2">
        <v>7</v>
      </c>
      <c r="I297" s="84">
        <f>(D297*'General Data'!$B$4)+(Valencia!E297*'General Data'!$C$4)+(Valencia!F297*'General Data'!$D$4)+(Valencia!G297*'General Data'!$E$4)+(Valencia!H297*'General Data'!$F$4)</f>
        <v>147.09999999999997</v>
      </c>
      <c r="J297" s="4">
        <f>VLOOKUP(I297,'Tarrif for Outgoing Transport'!$A$22:$G$32,Valencia!C297-59998,TRUE)</f>
        <v>0.25</v>
      </c>
      <c r="K297" s="82">
        <f t="shared" si="8"/>
        <v>36.774999999999991</v>
      </c>
      <c r="L297" s="4">
        <f>VLOOKUP(I297,'Tarrif for Outgoing Transport'!$A$40:$L$49,C297-59993,TRUE)</f>
        <v>0.34</v>
      </c>
      <c r="M297" s="4">
        <f t="shared" si="9"/>
        <v>50.013999999999989</v>
      </c>
      <c r="N297" s="2">
        <f>VLOOKUP(C297,'Transport Time'!$F$3:$H$7,3,FALSE)</f>
        <v>1</v>
      </c>
      <c r="O297" s="2">
        <f>VLOOKUP(C297,'Transport Time'!$K$3:$M$12,3,FALSE)</f>
        <v>2</v>
      </c>
      <c r="P297" s="2">
        <f>VLOOKUP(C297,'Data for CO2 Calculation'!$F$3:$H$7,3,FALSE)</f>
        <v>25</v>
      </c>
      <c r="Q297" s="3">
        <f>I297*P297*'Data for CO2 Calculation'!$B$17</f>
        <v>200.42374999999996</v>
      </c>
      <c r="R297" s="2">
        <f>VLOOKUP(C297,'Data for CO2 Calculation'!$K$3:$M$12,3,FALSE)</f>
        <v>1376</v>
      </c>
      <c r="S297" s="3">
        <f>I297*R297*'Data for CO2 Calculation'!$B$17</f>
        <v>11031.323199999997</v>
      </c>
    </row>
    <row r="298" spans="1:19" x14ac:dyDescent="0.2">
      <c r="A298" s="2" t="s">
        <v>794</v>
      </c>
      <c r="B298" s="13">
        <v>39798</v>
      </c>
      <c r="C298" s="2">
        <v>60001</v>
      </c>
      <c r="D298" s="2">
        <v>15</v>
      </c>
      <c r="E298" s="2">
        <v>8</v>
      </c>
      <c r="F298" s="2">
        <v>12</v>
      </c>
      <c r="G298" s="2">
        <v>11</v>
      </c>
      <c r="H298" s="2">
        <v>11</v>
      </c>
      <c r="I298" s="84">
        <f>(D298*'General Data'!$B$4)+(Valencia!E298*'General Data'!$C$4)+(Valencia!F298*'General Data'!$D$4)+(Valencia!G298*'General Data'!$E$4)+(Valencia!H298*'General Data'!$F$4)</f>
        <v>200.29999999999998</v>
      </c>
      <c r="J298" s="4">
        <f>VLOOKUP(I298,'Tarrif for Outgoing Transport'!$A$22:$G$32,Valencia!C298-59998,TRUE)</f>
        <v>0.25</v>
      </c>
      <c r="K298" s="82">
        <f t="shared" si="8"/>
        <v>50.074999999999996</v>
      </c>
      <c r="L298" s="4">
        <f>VLOOKUP(I298,'Tarrif for Outgoing Transport'!$A$40:$L$49,C298-59993,TRUE)</f>
        <v>0.34</v>
      </c>
      <c r="M298" s="4">
        <f t="shared" si="9"/>
        <v>68.102000000000004</v>
      </c>
      <c r="N298" s="2">
        <f>VLOOKUP(C298,'Transport Time'!$F$3:$H$7,3,FALSE)</f>
        <v>1</v>
      </c>
      <c r="O298" s="2">
        <f>VLOOKUP(C298,'Transport Time'!$K$3:$M$12,3,FALSE)</f>
        <v>2</v>
      </c>
      <c r="P298" s="2">
        <f>VLOOKUP(C298,'Data for CO2 Calculation'!$F$3:$H$7,3,FALSE)</f>
        <v>25</v>
      </c>
      <c r="Q298" s="3">
        <f>I298*P298*'Data for CO2 Calculation'!$B$17</f>
        <v>272.90875</v>
      </c>
      <c r="R298" s="2">
        <f>VLOOKUP(C298,'Data for CO2 Calculation'!$K$3:$M$12,3,FALSE)</f>
        <v>1376</v>
      </c>
      <c r="S298" s="3">
        <f>I298*R298*'Data for CO2 Calculation'!$B$17</f>
        <v>15020.897599999998</v>
      </c>
    </row>
    <row r="299" spans="1:19" x14ac:dyDescent="0.2">
      <c r="A299" s="2" t="s">
        <v>795</v>
      </c>
      <c r="B299" s="13">
        <v>39799</v>
      </c>
      <c r="C299" s="2">
        <v>60001</v>
      </c>
      <c r="D299" s="2">
        <v>9</v>
      </c>
      <c r="E299" s="2">
        <v>8</v>
      </c>
      <c r="F299" s="2">
        <v>12</v>
      </c>
      <c r="G299" s="2">
        <v>11</v>
      </c>
      <c r="H299" s="2">
        <v>3</v>
      </c>
      <c r="I299" s="84">
        <f>(D299*'General Data'!$B$4)+(Valencia!E299*'General Data'!$C$4)+(Valencia!F299*'General Data'!$D$4)+(Valencia!G299*'General Data'!$E$4)+(Valencia!H299*'General Data'!$F$4)</f>
        <v>149.69999999999999</v>
      </c>
      <c r="J299" s="4">
        <f>VLOOKUP(I299,'Tarrif for Outgoing Transport'!$A$22:$G$32,Valencia!C299-59998,TRUE)</f>
        <v>0.25</v>
      </c>
      <c r="K299" s="82">
        <f t="shared" si="8"/>
        <v>37.424999999999997</v>
      </c>
      <c r="L299" s="4">
        <f>VLOOKUP(I299,'Tarrif for Outgoing Transport'!$A$40:$L$49,C299-59993,TRUE)</f>
        <v>0.34</v>
      </c>
      <c r="M299" s="4">
        <f t="shared" si="9"/>
        <v>50.898000000000003</v>
      </c>
      <c r="N299" s="2">
        <f>VLOOKUP(C299,'Transport Time'!$F$3:$H$7,3,FALSE)</f>
        <v>1</v>
      </c>
      <c r="O299" s="2">
        <f>VLOOKUP(C299,'Transport Time'!$K$3:$M$12,3,FALSE)</f>
        <v>2</v>
      </c>
      <c r="P299" s="2">
        <f>VLOOKUP(C299,'Data for CO2 Calculation'!$F$3:$H$7,3,FALSE)</f>
        <v>25</v>
      </c>
      <c r="Q299" s="3">
        <f>I299*P299*'Data for CO2 Calculation'!$B$17</f>
        <v>203.96624999999997</v>
      </c>
      <c r="R299" s="2">
        <f>VLOOKUP(C299,'Data for CO2 Calculation'!$K$3:$M$12,3,FALSE)</f>
        <v>1376</v>
      </c>
      <c r="S299" s="3">
        <f>I299*R299*'Data for CO2 Calculation'!$B$17</f>
        <v>11226.302399999999</v>
      </c>
    </row>
    <row r="300" spans="1:19" x14ac:dyDescent="0.2">
      <c r="A300" s="2" t="s">
        <v>796</v>
      </c>
      <c r="B300" s="13">
        <v>39800</v>
      </c>
      <c r="C300" s="2">
        <v>60001</v>
      </c>
      <c r="D300" s="2">
        <v>4</v>
      </c>
      <c r="E300" s="2">
        <v>12</v>
      </c>
      <c r="F300" s="2">
        <v>12</v>
      </c>
      <c r="G300" s="2">
        <v>12</v>
      </c>
      <c r="H300" s="2">
        <v>4</v>
      </c>
      <c r="I300" s="84">
        <f>(D300*'General Data'!$B$4)+(Valencia!E300*'General Data'!$C$4)+(Valencia!F300*'General Data'!$D$4)+(Valencia!G300*'General Data'!$E$4)+(Valencia!H300*'General Data'!$F$4)</f>
        <v>163.20000000000002</v>
      </c>
      <c r="J300" s="4">
        <f>VLOOKUP(I300,'Tarrif for Outgoing Transport'!$A$22:$G$32,Valencia!C300-59998,TRUE)</f>
        <v>0.25</v>
      </c>
      <c r="K300" s="82">
        <f t="shared" si="8"/>
        <v>40.800000000000004</v>
      </c>
      <c r="L300" s="4">
        <f>VLOOKUP(I300,'Tarrif for Outgoing Transport'!$A$40:$L$49,C300-59993,TRUE)</f>
        <v>0.34</v>
      </c>
      <c r="M300" s="4">
        <f t="shared" si="9"/>
        <v>55.488000000000007</v>
      </c>
      <c r="N300" s="2">
        <f>VLOOKUP(C300,'Transport Time'!$F$3:$H$7,3,FALSE)</f>
        <v>1</v>
      </c>
      <c r="O300" s="2">
        <f>VLOOKUP(C300,'Transport Time'!$K$3:$M$12,3,FALSE)</f>
        <v>2</v>
      </c>
      <c r="P300" s="2">
        <f>VLOOKUP(C300,'Data for CO2 Calculation'!$F$3:$H$7,3,FALSE)</f>
        <v>25</v>
      </c>
      <c r="Q300" s="3">
        <f>I300*P300*'Data for CO2 Calculation'!$B$17</f>
        <v>222.36</v>
      </c>
      <c r="R300" s="2">
        <f>VLOOKUP(C300,'Data for CO2 Calculation'!$K$3:$M$12,3,FALSE)</f>
        <v>1376</v>
      </c>
      <c r="S300" s="3">
        <f>I300*R300*'Data for CO2 Calculation'!$B$17</f>
        <v>12238.6944</v>
      </c>
    </row>
    <row r="301" spans="1:19" x14ac:dyDescent="0.2">
      <c r="A301" s="2" t="s">
        <v>797</v>
      </c>
      <c r="B301" s="13">
        <v>39802</v>
      </c>
      <c r="C301" s="2">
        <v>60001</v>
      </c>
      <c r="D301" s="2">
        <v>9</v>
      </c>
      <c r="E301" s="2">
        <v>8</v>
      </c>
      <c r="F301" s="2">
        <v>9</v>
      </c>
      <c r="G301" s="2">
        <v>15</v>
      </c>
      <c r="H301" s="2">
        <v>9</v>
      </c>
      <c r="I301" s="84">
        <f>(D301*'General Data'!$B$4)+(Valencia!E301*'General Data'!$C$4)+(Valencia!F301*'General Data'!$D$4)+(Valencia!G301*'General Data'!$E$4)+(Valencia!H301*'General Data'!$F$4)</f>
        <v>178.7</v>
      </c>
      <c r="J301" s="4">
        <f>VLOOKUP(I301,'Tarrif for Outgoing Transport'!$A$22:$G$32,Valencia!C301-59998,TRUE)</f>
        <v>0.25</v>
      </c>
      <c r="K301" s="82">
        <f t="shared" si="8"/>
        <v>44.674999999999997</v>
      </c>
      <c r="L301" s="4">
        <f>VLOOKUP(I301,'Tarrif for Outgoing Transport'!$A$40:$L$49,C301-59993,TRUE)</f>
        <v>0.34</v>
      </c>
      <c r="M301" s="4">
        <f t="shared" si="9"/>
        <v>60.758000000000003</v>
      </c>
      <c r="N301" s="2">
        <f>VLOOKUP(C301,'Transport Time'!$F$3:$H$7,3,FALSE)</f>
        <v>1</v>
      </c>
      <c r="O301" s="2">
        <f>VLOOKUP(C301,'Transport Time'!$K$3:$M$12,3,FALSE)</f>
        <v>2</v>
      </c>
      <c r="P301" s="2">
        <f>VLOOKUP(C301,'Data for CO2 Calculation'!$F$3:$H$7,3,FALSE)</f>
        <v>25</v>
      </c>
      <c r="Q301" s="3">
        <f>I301*P301*'Data for CO2 Calculation'!$B$17</f>
        <v>243.47874999999999</v>
      </c>
      <c r="R301" s="2">
        <f>VLOOKUP(C301,'Data for CO2 Calculation'!$K$3:$M$12,3,FALSE)</f>
        <v>1376</v>
      </c>
      <c r="S301" s="3">
        <f>I301*R301*'Data for CO2 Calculation'!$B$17</f>
        <v>13401.070399999999</v>
      </c>
    </row>
    <row r="302" spans="1:19" x14ac:dyDescent="0.2">
      <c r="A302" s="2" t="s">
        <v>798</v>
      </c>
      <c r="B302" s="13">
        <v>39803</v>
      </c>
      <c r="C302" s="2">
        <v>60001</v>
      </c>
      <c r="D302" s="2">
        <v>9</v>
      </c>
      <c r="E302" s="2">
        <v>8</v>
      </c>
      <c r="F302" s="2">
        <v>12</v>
      </c>
      <c r="G302" s="2">
        <v>12</v>
      </c>
      <c r="H302" s="2">
        <v>15</v>
      </c>
      <c r="I302" s="84">
        <f>(D302*'General Data'!$B$4)+(Valencia!E302*'General Data'!$C$4)+(Valencia!F302*'General Data'!$D$4)+(Valencia!G302*'General Data'!$E$4)+(Valencia!H302*'General Data'!$F$4)</f>
        <v>208.1</v>
      </c>
      <c r="J302" s="4">
        <f>VLOOKUP(I302,'Tarrif for Outgoing Transport'!$A$22:$G$32,Valencia!C302-59998,TRUE)</f>
        <v>0.25</v>
      </c>
      <c r="K302" s="82">
        <f t="shared" si="8"/>
        <v>52.024999999999999</v>
      </c>
      <c r="L302" s="4">
        <f>VLOOKUP(I302,'Tarrif for Outgoing Transport'!$A$40:$L$49,C302-59993,TRUE)</f>
        <v>0.34</v>
      </c>
      <c r="M302" s="4">
        <f t="shared" si="9"/>
        <v>70.754000000000005</v>
      </c>
      <c r="N302" s="2">
        <f>VLOOKUP(C302,'Transport Time'!$F$3:$H$7,3,FALSE)</f>
        <v>1</v>
      </c>
      <c r="O302" s="2">
        <f>VLOOKUP(C302,'Transport Time'!$K$3:$M$12,3,FALSE)</f>
        <v>2</v>
      </c>
      <c r="P302" s="2">
        <f>VLOOKUP(C302,'Data for CO2 Calculation'!$F$3:$H$7,3,FALSE)</f>
        <v>25</v>
      </c>
      <c r="Q302" s="3">
        <f>I302*P302*'Data for CO2 Calculation'!$B$17</f>
        <v>283.53625</v>
      </c>
      <c r="R302" s="2">
        <f>VLOOKUP(C302,'Data for CO2 Calculation'!$K$3:$M$12,3,FALSE)</f>
        <v>1376</v>
      </c>
      <c r="S302" s="3">
        <f>I302*R302*'Data for CO2 Calculation'!$B$17</f>
        <v>15605.8352</v>
      </c>
    </row>
    <row r="303" spans="1:19" x14ac:dyDescent="0.2">
      <c r="A303" s="2" t="s">
        <v>799</v>
      </c>
      <c r="B303" s="13">
        <v>39811</v>
      </c>
      <c r="C303" s="2">
        <v>60001</v>
      </c>
      <c r="D303" s="2">
        <v>18</v>
      </c>
      <c r="E303" s="2">
        <v>15</v>
      </c>
      <c r="F303" s="2">
        <v>13</v>
      </c>
      <c r="G303" s="2">
        <v>12</v>
      </c>
      <c r="H303" s="2">
        <v>19</v>
      </c>
      <c r="I303" s="84">
        <f>(D303*'General Data'!$B$4)+(Valencia!E303*'General Data'!$C$4)+(Valencia!F303*'General Data'!$D$4)+(Valencia!G303*'General Data'!$E$4)+(Valencia!H303*'General Data'!$F$4)</f>
        <v>281.10000000000002</v>
      </c>
      <c r="J303" s="4">
        <f>VLOOKUP(I303,'Tarrif for Outgoing Transport'!$A$22:$G$32,Valencia!C303-59998,TRUE)</f>
        <v>0.25</v>
      </c>
      <c r="K303" s="82">
        <f t="shared" si="8"/>
        <v>70.275000000000006</v>
      </c>
      <c r="L303" s="4">
        <f>VLOOKUP(I303,'Tarrif for Outgoing Transport'!$A$40:$L$49,C303-59993,TRUE)</f>
        <v>0.34</v>
      </c>
      <c r="M303" s="4">
        <f t="shared" si="9"/>
        <v>95.574000000000012</v>
      </c>
      <c r="N303" s="2">
        <f>VLOOKUP(C303,'Transport Time'!$F$3:$H$7,3,FALSE)</f>
        <v>1</v>
      </c>
      <c r="O303" s="2">
        <f>VLOOKUP(C303,'Transport Time'!$K$3:$M$12,3,FALSE)</f>
        <v>2</v>
      </c>
      <c r="P303" s="2">
        <f>VLOOKUP(C303,'Data for CO2 Calculation'!$F$3:$H$7,3,FALSE)</f>
        <v>25</v>
      </c>
      <c r="Q303" s="3">
        <f>I303*P303*'Data for CO2 Calculation'!$B$17</f>
        <v>382.99875000000003</v>
      </c>
      <c r="R303" s="2">
        <f>VLOOKUP(C303,'Data for CO2 Calculation'!$K$3:$M$12,3,FALSE)</f>
        <v>1376</v>
      </c>
      <c r="S303" s="3">
        <f>I303*R303*'Data for CO2 Calculation'!$B$17</f>
        <v>21080.251200000002</v>
      </c>
    </row>
    <row r="304" spans="1:19" x14ac:dyDescent="0.2">
      <c r="A304" s="2" t="s">
        <v>800</v>
      </c>
      <c r="B304" s="13">
        <v>39670</v>
      </c>
      <c r="C304" s="2">
        <v>60004</v>
      </c>
      <c r="D304" s="2">
        <v>9</v>
      </c>
      <c r="E304" s="2">
        <v>8</v>
      </c>
      <c r="F304" s="2">
        <v>12</v>
      </c>
      <c r="G304" s="2">
        <v>21</v>
      </c>
      <c r="H304" s="2">
        <v>11</v>
      </c>
      <c r="I304" s="84">
        <f>(D304*'General Data'!$B$4)+(Valencia!E304*'General Data'!$C$4)+(Valencia!F304*'General Data'!$D$4)+(Valencia!G304*'General Data'!$E$4)+(Valencia!H304*'General Data'!$F$4)</f>
        <v>218.49999999999997</v>
      </c>
      <c r="J304" s="4">
        <f>VLOOKUP(I304,'Tarrif for Outgoing Transport'!$A$22:$G$32,Valencia!C304-59998,TRUE)</f>
        <v>0.252</v>
      </c>
      <c r="K304" s="82">
        <f t="shared" si="8"/>
        <v>55.061999999999991</v>
      </c>
      <c r="L304" s="4">
        <f>VLOOKUP(I304,'Tarrif for Outgoing Transport'!$A$40:$L$49,C304-59993,TRUE)</f>
        <v>0.3</v>
      </c>
      <c r="M304" s="4">
        <f t="shared" si="9"/>
        <v>65.549999999999983</v>
      </c>
      <c r="N304" s="2">
        <f>VLOOKUP(C304,'Transport Time'!$F$3:$H$7,3,FALSE)</f>
        <v>2</v>
      </c>
      <c r="O304" s="2">
        <f>VLOOKUP(C304,'Transport Time'!$K$3:$M$12,3,FALSE)</f>
        <v>2</v>
      </c>
      <c r="P304" s="2">
        <f>VLOOKUP(C304,'Data for CO2 Calculation'!$F$3:$H$7,3,FALSE)</f>
        <v>882</v>
      </c>
      <c r="Q304" s="3">
        <f>I304*P304*'Data for CO2 Calculation'!$B$17</f>
        <v>10503.076499999999</v>
      </c>
      <c r="R304" s="2">
        <f>VLOOKUP(C304,'Data for CO2 Calculation'!$K$3:$M$12,3,FALSE)</f>
        <v>1735</v>
      </c>
      <c r="S304" s="3">
        <f>I304*R304*'Data for CO2 Calculation'!$B$17</f>
        <v>20660.813749999998</v>
      </c>
    </row>
    <row r="305" spans="1:19" x14ac:dyDescent="0.2">
      <c r="A305" s="2" t="s">
        <v>801</v>
      </c>
      <c r="B305" s="13">
        <v>39812</v>
      </c>
      <c r="C305" s="2">
        <v>60001</v>
      </c>
      <c r="D305" s="2">
        <v>12</v>
      </c>
      <c r="E305" s="2">
        <v>8</v>
      </c>
      <c r="F305" s="2">
        <v>12</v>
      </c>
      <c r="G305" s="2">
        <v>11</v>
      </c>
      <c r="H305" s="2">
        <v>9</v>
      </c>
      <c r="I305" s="84">
        <f>(D305*'General Data'!$B$4)+(Valencia!E305*'General Data'!$C$4)+(Valencia!F305*'General Data'!$D$4)+(Valencia!G305*'General Data'!$E$4)+(Valencia!H305*'General Data'!$F$4)</f>
        <v>184.20000000000002</v>
      </c>
      <c r="J305" s="4">
        <f>VLOOKUP(I305,'Tarrif for Outgoing Transport'!$A$22:$G$32,Valencia!C305-59998,TRUE)</f>
        <v>0.25</v>
      </c>
      <c r="K305" s="82">
        <f t="shared" si="8"/>
        <v>46.050000000000004</v>
      </c>
      <c r="L305" s="4">
        <f>VLOOKUP(I305,'Tarrif for Outgoing Transport'!$A$40:$L$49,C305-59993,TRUE)</f>
        <v>0.34</v>
      </c>
      <c r="M305" s="4">
        <f t="shared" si="9"/>
        <v>62.628000000000007</v>
      </c>
      <c r="N305" s="2">
        <f>VLOOKUP(C305,'Transport Time'!$F$3:$H$7,3,FALSE)</f>
        <v>1</v>
      </c>
      <c r="O305" s="2">
        <f>VLOOKUP(C305,'Transport Time'!$K$3:$M$12,3,FALSE)</f>
        <v>2</v>
      </c>
      <c r="P305" s="2">
        <f>VLOOKUP(C305,'Data for CO2 Calculation'!$F$3:$H$7,3,FALSE)</f>
        <v>25</v>
      </c>
      <c r="Q305" s="3">
        <f>I305*P305*'Data for CO2 Calculation'!$B$17</f>
        <v>250.9725</v>
      </c>
      <c r="R305" s="2">
        <f>VLOOKUP(C305,'Data for CO2 Calculation'!$K$3:$M$12,3,FALSE)</f>
        <v>1376</v>
      </c>
      <c r="S305" s="3">
        <f>I305*R305*'Data for CO2 Calculation'!$B$17</f>
        <v>13813.526400000001</v>
      </c>
    </row>
    <row r="306" spans="1:19" x14ac:dyDescent="0.2">
      <c r="A306" s="2" t="s">
        <v>802</v>
      </c>
      <c r="B306" s="13">
        <v>39672</v>
      </c>
      <c r="C306" s="2">
        <v>60002</v>
      </c>
      <c r="D306" s="2">
        <v>9</v>
      </c>
      <c r="E306" s="2">
        <v>8</v>
      </c>
      <c r="F306" s="2">
        <v>12</v>
      </c>
      <c r="G306" s="2">
        <v>14</v>
      </c>
      <c r="H306" s="2">
        <v>4</v>
      </c>
      <c r="I306" s="84">
        <f>(D306*'General Data'!$B$4)+(Valencia!E306*'General Data'!$C$4)+(Valencia!F306*'General Data'!$D$4)+(Valencia!G306*'General Data'!$E$4)+(Valencia!H306*'General Data'!$F$4)</f>
        <v>163.9</v>
      </c>
      <c r="J306" s="4">
        <f>VLOOKUP(I306,'Tarrif for Outgoing Transport'!$A$22:$G$32,Valencia!C306-59998,TRUE)</f>
        <v>0.254</v>
      </c>
      <c r="K306" s="82">
        <f t="shared" si="8"/>
        <v>41.630600000000001</v>
      </c>
      <c r="L306" s="4">
        <f>VLOOKUP(I306,'Tarrif for Outgoing Transport'!$A$40:$L$49,C306-59993,TRUE)</f>
        <v>0.307</v>
      </c>
      <c r="M306" s="4">
        <f t="shared" si="9"/>
        <v>50.317300000000003</v>
      </c>
      <c r="N306" s="2">
        <f>VLOOKUP(C306,'Transport Time'!$F$3:$H$7,3,FALSE)</f>
        <v>1</v>
      </c>
      <c r="O306" s="2">
        <f>VLOOKUP(C306,'Transport Time'!$K$3:$M$12,3,FALSE)</f>
        <v>2</v>
      </c>
      <c r="P306" s="2">
        <f>VLOOKUP(C306,'Data for CO2 Calculation'!$F$3:$H$7,3,FALSE)</f>
        <v>355</v>
      </c>
      <c r="Q306" s="3">
        <f>I306*P306*'Data for CO2 Calculation'!$B$17</f>
        <v>3171.0552499999999</v>
      </c>
      <c r="R306" s="2">
        <f>VLOOKUP(C306,'Data for CO2 Calculation'!$K$3:$M$12,3,FALSE)</f>
        <v>1275</v>
      </c>
      <c r="S306" s="3">
        <f>I306*R306*'Data for CO2 Calculation'!$B$17</f>
        <v>11389.001249999999</v>
      </c>
    </row>
    <row r="307" spans="1:19" x14ac:dyDescent="0.2">
      <c r="A307" s="2" t="s">
        <v>641</v>
      </c>
      <c r="B307" s="13">
        <v>39673</v>
      </c>
      <c r="C307" s="2">
        <v>60002</v>
      </c>
      <c r="D307" s="2">
        <v>9</v>
      </c>
      <c r="E307" s="2">
        <v>3</v>
      </c>
      <c r="F307" s="2">
        <v>12</v>
      </c>
      <c r="G307" s="2">
        <v>14</v>
      </c>
      <c r="H307" s="2">
        <v>9</v>
      </c>
      <c r="I307" s="84">
        <f>(D307*'General Data'!$B$4)+(Valencia!E307*'General Data'!$C$4)+(Valencia!F307*'General Data'!$D$4)+(Valencia!G307*'General Data'!$E$4)+(Valencia!H307*'General Data'!$F$4)</f>
        <v>165.4</v>
      </c>
      <c r="J307" s="4">
        <f>VLOOKUP(I307,'Tarrif for Outgoing Transport'!$A$22:$G$32,Valencia!C307-59998,TRUE)</f>
        <v>0.254</v>
      </c>
      <c r="K307" s="82">
        <f t="shared" si="8"/>
        <v>42.011600000000001</v>
      </c>
      <c r="L307" s="4">
        <f>VLOOKUP(I307,'Tarrif for Outgoing Transport'!$A$40:$L$49,C307-59993,TRUE)</f>
        <v>0.307</v>
      </c>
      <c r="M307" s="4">
        <f t="shared" si="9"/>
        <v>50.777799999999999</v>
      </c>
      <c r="N307" s="2">
        <f>VLOOKUP(C307,'Transport Time'!$F$3:$H$7,3,FALSE)</f>
        <v>1</v>
      </c>
      <c r="O307" s="2">
        <f>VLOOKUP(C307,'Transport Time'!$K$3:$M$12,3,FALSE)</f>
        <v>2</v>
      </c>
      <c r="P307" s="2">
        <f>VLOOKUP(C307,'Data for CO2 Calculation'!$F$3:$H$7,3,FALSE)</f>
        <v>355</v>
      </c>
      <c r="Q307" s="3">
        <f>I307*P307*'Data for CO2 Calculation'!$B$17</f>
        <v>3200.0765000000001</v>
      </c>
      <c r="R307" s="2">
        <f>VLOOKUP(C307,'Data for CO2 Calculation'!$K$3:$M$12,3,FALSE)</f>
        <v>1275</v>
      </c>
      <c r="S307" s="3">
        <f>I307*R307*'Data for CO2 Calculation'!$B$17</f>
        <v>11493.2325</v>
      </c>
    </row>
    <row r="308" spans="1:19" x14ac:dyDescent="0.2">
      <c r="A308" s="2" t="s">
        <v>602</v>
      </c>
      <c r="B308" s="13">
        <v>39678</v>
      </c>
      <c r="C308" s="2">
        <v>60002</v>
      </c>
      <c r="D308" s="2">
        <v>9</v>
      </c>
      <c r="E308" s="2">
        <v>8</v>
      </c>
      <c r="F308" s="2">
        <v>12</v>
      </c>
      <c r="G308" s="2">
        <v>12</v>
      </c>
      <c r="H308" s="2">
        <v>9</v>
      </c>
      <c r="I308" s="84">
        <f>(D308*'General Data'!$B$4)+(Valencia!E308*'General Data'!$C$4)+(Valencia!F308*'General Data'!$D$4)+(Valencia!G308*'General Data'!$E$4)+(Valencia!H308*'General Data'!$F$4)</f>
        <v>180.5</v>
      </c>
      <c r="J308" s="4">
        <f>VLOOKUP(I308,'Tarrif for Outgoing Transport'!$A$22:$G$32,Valencia!C308-59998,TRUE)</f>
        <v>0.254</v>
      </c>
      <c r="K308" s="82">
        <f t="shared" si="8"/>
        <v>45.847000000000001</v>
      </c>
      <c r="L308" s="4">
        <f>VLOOKUP(I308,'Tarrif for Outgoing Transport'!$A$40:$L$49,C308-59993,TRUE)</f>
        <v>0.307</v>
      </c>
      <c r="M308" s="4">
        <f t="shared" si="9"/>
        <v>55.413499999999999</v>
      </c>
      <c r="N308" s="2">
        <f>VLOOKUP(C308,'Transport Time'!$F$3:$H$7,3,FALSE)</f>
        <v>1</v>
      </c>
      <c r="O308" s="2">
        <f>VLOOKUP(C308,'Transport Time'!$K$3:$M$12,3,FALSE)</f>
        <v>2</v>
      </c>
      <c r="P308" s="2">
        <f>VLOOKUP(C308,'Data for CO2 Calculation'!$F$3:$H$7,3,FALSE)</f>
        <v>355</v>
      </c>
      <c r="Q308" s="3">
        <f>I308*P308*'Data for CO2 Calculation'!$B$17</f>
        <v>3492.2237500000001</v>
      </c>
      <c r="R308" s="2">
        <f>VLOOKUP(C308,'Data for CO2 Calculation'!$K$3:$M$12,3,FALSE)</f>
        <v>1275</v>
      </c>
      <c r="S308" s="3">
        <f>I308*R308*'Data for CO2 Calculation'!$B$17</f>
        <v>12542.49375</v>
      </c>
    </row>
    <row r="309" spans="1:19" x14ac:dyDescent="0.2">
      <c r="A309" s="2" t="s">
        <v>604</v>
      </c>
      <c r="B309" s="13">
        <v>39683</v>
      </c>
      <c r="C309" s="2">
        <v>60002</v>
      </c>
      <c r="D309" s="2">
        <v>9</v>
      </c>
      <c r="E309" s="2">
        <v>8</v>
      </c>
      <c r="F309" s="2">
        <v>12</v>
      </c>
      <c r="G309" s="2">
        <v>11</v>
      </c>
      <c r="H309" s="2">
        <v>9</v>
      </c>
      <c r="I309" s="84">
        <f>(D309*'General Data'!$B$4)+(Valencia!E309*'General Data'!$C$4)+(Valencia!F309*'General Data'!$D$4)+(Valencia!G309*'General Data'!$E$4)+(Valencia!H309*'General Data'!$F$4)</f>
        <v>177.29999999999998</v>
      </c>
      <c r="J309" s="4">
        <f>VLOOKUP(I309,'Tarrif for Outgoing Transport'!$A$22:$G$32,Valencia!C309-59998,TRUE)</f>
        <v>0.254</v>
      </c>
      <c r="K309" s="82">
        <f t="shared" si="8"/>
        <v>45.034199999999998</v>
      </c>
      <c r="L309" s="4">
        <f>VLOOKUP(I309,'Tarrif for Outgoing Transport'!$A$40:$L$49,C309-59993,TRUE)</f>
        <v>0.307</v>
      </c>
      <c r="M309" s="4">
        <f t="shared" si="9"/>
        <v>54.431099999999994</v>
      </c>
      <c r="N309" s="2">
        <f>VLOOKUP(C309,'Transport Time'!$F$3:$H$7,3,FALSE)</f>
        <v>1</v>
      </c>
      <c r="O309" s="2">
        <f>VLOOKUP(C309,'Transport Time'!$K$3:$M$12,3,FALSE)</f>
        <v>2</v>
      </c>
      <c r="P309" s="2">
        <f>VLOOKUP(C309,'Data for CO2 Calculation'!$F$3:$H$7,3,FALSE)</f>
        <v>355</v>
      </c>
      <c r="Q309" s="3">
        <f>I309*P309*'Data for CO2 Calculation'!$B$17</f>
        <v>3430.3117499999994</v>
      </c>
      <c r="R309" s="2">
        <f>VLOOKUP(C309,'Data for CO2 Calculation'!$K$3:$M$12,3,FALSE)</f>
        <v>1275</v>
      </c>
      <c r="S309" s="3">
        <f>I309*R309*'Data for CO2 Calculation'!$B$17</f>
        <v>12320.133749999999</v>
      </c>
    </row>
    <row r="310" spans="1:19" x14ac:dyDescent="0.2">
      <c r="A310" s="2" t="s">
        <v>803</v>
      </c>
      <c r="B310" s="13">
        <v>39698</v>
      </c>
      <c r="C310" s="2">
        <v>60002</v>
      </c>
      <c r="D310" s="2">
        <v>9</v>
      </c>
      <c r="E310" s="2">
        <v>8</v>
      </c>
      <c r="F310" s="2">
        <v>12</v>
      </c>
      <c r="G310" s="2">
        <v>12</v>
      </c>
      <c r="H310" s="2">
        <v>0</v>
      </c>
      <c r="I310" s="84">
        <f>(D310*'General Data'!$B$4)+(Valencia!E310*'General Data'!$C$4)+(Valencia!F310*'General Data'!$D$4)+(Valencia!G310*'General Data'!$E$4)+(Valencia!H310*'General Data'!$F$4)</f>
        <v>139.1</v>
      </c>
      <c r="J310" s="4">
        <f>VLOOKUP(I310,'Tarrif for Outgoing Transport'!$A$22:$G$32,Valencia!C310-59998,TRUE)</f>
        <v>0.254</v>
      </c>
      <c r="K310" s="82">
        <f t="shared" si="8"/>
        <v>35.331400000000002</v>
      </c>
      <c r="L310" s="4">
        <f>VLOOKUP(I310,'Tarrif for Outgoing Transport'!$A$40:$L$49,C310-59993,TRUE)</f>
        <v>0.307</v>
      </c>
      <c r="M310" s="4">
        <f t="shared" si="9"/>
        <v>42.703699999999998</v>
      </c>
      <c r="N310" s="2">
        <f>VLOOKUP(C310,'Transport Time'!$F$3:$H$7,3,FALSE)</f>
        <v>1</v>
      </c>
      <c r="O310" s="2">
        <f>VLOOKUP(C310,'Transport Time'!$K$3:$M$12,3,FALSE)</f>
        <v>2</v>
      </c>
      <c r="P310" s="2">
        <f>VLOOKUP(C310,'Data for CO2 Calculation'!$F$3:$H$7,3,FALSE)</f>
        <v>355</v>
      </c>
      <c r="Q310" s="3">
        <f>I310*P310*'Data for CO2 Calculation'!$B$17</f>
        <v>2691.2372500000001</v>
      </c>
      <c r="R310" s="2">
        <f>VLOOKUP(C310,'Data for CO2 Calculation'!$K$3:$M$12,3,FALSE)</f>
        <v>1275</v>
      </c>
      <c r="S310" s="3">
        <f>I310*R310*'Data for CO2 Calculation'!$B$17</f>
        <v>9665.7112500000003</v>
      </c>
    </row>
    <row r="311" spans="1:19" x14ac:dyDescent="0.2">
      <c r="A311" s="2" t="s">
        <v>645</v>
      </c>
      <c r="B311" s="13">
        <v>39675</v>
      </c>
      <c r="C311" s="2">
        <v>60005</v>
      </c>
      <c r="D311" s="2">
        <v>9</v>
      </c>
      <c r="E311" s="2">
        <v>8</v>
      </c>
      <c r="F311" s="2">
        <v>12</v>
      </c>
      <c r="G311" s="2">
        <v>15</v>
      </c>
      <c r="H311" s="2">
        <v>9</v>
      </c>
      <c r="I311" s="84">
        <f>(D311*'General Data'!$B$4)+(Valencia!E311*'General Data'!$C$4)+(Valencia!F311*'General Data'!$D$4)+(Valencia!G311*'General Data'!$E$4)+(Valencia!H311*'General Data'!$F$4)</f>
        <v>190.1</v>
      </c>
      <c r="J311" s="4">
        <f>VLOOKUP(I311,'Tarrif for Outgoing Transport'!$A$22:$G$32,Valencia!C311-59998,TRUE)</f>
        <v>0.24399999999999999</v>
      </c>
      <c r="K311" s="82">
        <f t="shared" si="8"/>
        <v>46.384399999999999</v>
      </c>
      <c r="L311" s="4">
        <f>VLOOKUP(I311,'Tarrif for Outgoing Transport'!$A$40:$L$49,C311-59993,TRUE)</f>
        <v>0.38900000000000001</v>
      </c>
      <c r="M311" s="4">
        <f t="shared" si="9"/>
        <v>73.948899999999995</v>
      </c>
      <c r="N311" s="2">
        <f>VLOOKUP(C311,'Transport Time'!$F$3:$H$7,3,FALSE)</f>
        <v>2</v>
      </c>
      <c r="O311" s="2">
        <f>VLOOKUP(C311,'Transport Time'!$K$3:$M$12,3,FALSE)</f>
        <v>1</v>
      </c>
      <c r="P311" s="2">
        <f>VLOOKUP(C311,'Data for CO2 Calculation'!$F$3:$H$7,3,FALSE)</f>
        <v>779</v>
      </c>
      <c r="Q311" s="3">
        <f>I311*P311*'Data for CO2 Calculation'!$B$17</f>
        <v>8070.7905499999997</v>
      </c>
      <c r="R311" s="2">
        <f>VLOOKUP(C311,'Data for CO2 Calculation'!$K$3:$M$12,3,FALSE)</f>
        <v>584</v>
      </c>
      <c r="S311" s="3">
        <f>I311*R311*'Data for CO2 Calculation'!$B$17</f>
        <v>6050.5027999999993</v>
      </c>
    </row>
    <row r="312" spans="1:19" x14ac:dyDescent="0.2">
      <c r="A312" s="2" t="s">
        <v>804</v>
      </c>
      <c r="B312" s="13">
        <v>39676</v>
      </c>
      <c r="C312" s="2">
        <v>60005</v>
      </c>
      <c r="D312" s="2">
        <v>0</v>
      </c>
      <c r="E312" s="2">
        <v>8</v>
      </c>
      <c r="F312" s="2">
        <v>12</v>
      </c>
      <c r="G312" s="2">
        <v>12</v>
      </c>
      <c r="H312" s="2">
        <v>9</v>
      </c>
      <c r="I312" s="84">
        <f>(D312*'General Data'!$B$4)+(Valencia!E312*'General Data'!$C$4)+(Valencia!F312*'General Data'!$D$4)+(Valencia!G312*'General Data'!$E$4)+(Valencia!H312*'General Data'!$F$4)</f>
        <v>159.80000000000001</v>
      </c>
      <c r="J312" s="4">
        <f>VLOOKUP(I312,'Tarrif for Outgoing Transport'!$A$22:$G$32,Valencia!C312-59998,TRUE)</f>
        <v>0.24399999999999999</v>
      </c>
      <c r="K312" s="82">
        <f t="shared" si="8"/>
        <v>38.991199999999999</v>
      </c>
      <c r="L312" s="4">
        <f>VLOOKUP(I312,'Tarrif for Outgoing Transport'!$A$40:$L$49,C312-59993,TRUE)</f>
        <v>0.38900000000000001</v>
      </c>
      <c r="M312" s="4">
        <f t="shared" si="9"/>
        <v>62.162200000000006</v>
      </c>
      <c r="N312" s="2">
        <f>VLOOKUP(C312,'Transport Time'!$F$3:$H$7,3,FALSE)</f>
        <v>2</v>
      </c>
      <c r="O312" s="2">
        <f>VLOOKUP(C312,'Transport Time'!$K$3:$M$12,3,FALSE)</f>
        <v>1</v>
      </c>
      <c r="P312" s="2">
        <f>VLOOKUP(C312,'Data for CO2 Calculation'!$F$3:$H$7,3,FALSE)</f>
        <v>779</v>
      </c>
      <c r="Q312" s="3">
        <f>I312*P312*'Data for CO2 Calculation'!$B$17</f>
        <v>6784.3889000000008</v>
      </c>
      <c r="R312" s="2">
        <f>VLOOKUP(C312,'Data for CO2 Calculation'!$K$3:$M$12,3,FALSE)</f>
        <v>584</v>
      </c>
      <c r="S312" s="3">
        <f>I312*R312*'Data for CO2 Calculation'!$B$17</f>
        <v>5086.1144000000004</v>
      </c>
    </row>
    <row r="313" spans="1:19" x14ac:dyDescent="0.2">
      <c r="A313" s="2" t="s">
        <v>624</v>
      </c>
      <c r="B313" s="13">
        <v>39709</v>
      </c>
      <c r="C313" s="2">
        <v>60002</v>
      </c>
      <c r="D313" s="2">
        <v>9</v>
      </c>
      <c r="E313" s="2">
        <v>8</v>
      </c>
      <c r="F313" s="2">
        <v>12</v>
      </c>
      <c r="G313" s="2">
        <v>11</v>
      </c>
      <c r="H313" s="2">
        <v>11</v>
      </c>
      <c r="I313" s="84">
        <f>(D313*'General Data'!$B$4)+(Valencia!E313*'General Data'!$C$4)+(Valencia!F313*'General Data'!$D$4)+(Valencia!G313*'General Data'!$E$4)+(Valencia!H313*'General Data'!$F$4)</f>
        <v>186.49999999999997</v>
      </c>
      <c r="J313" s="4">
        <f>VLOOKUP(I313,'Tarrif for Outgoing Transport'!$A$22:$G$32,Valencia!C313-59998,TRUE)</f>
        <v>0.254</v>
      </c>
      <c r="K313" s="82">
        <f t="shared" si="8"/>
        <v>47.370999999999995</v>
      </c>
      <c r="L313" s="4">
        <f>VLOOKUP(I313,'Tarrif for Outgoing Transport'!$A$40:$L$49,C313-59993,TRUE)</f>
        <v>0.307</v>
      </c>
      <c r="M313" s="4">
        <f t="shared" si="9"/>
        <v>57.255499999999991</v>
      </c>
      <c r="N313" s="2">
        <f>VLOOKUP(C313,'Transport Time'!$F$3:$H$7,3,FALSE)</f>
        <v>1</v>
      </c>
      <c r="O313" s="2">
        <f>VLOOKUP(C313,'Transport Time'!$K$3:$M$12,3,FALSE)</f>
        <v>2</v>
      </c>
      <c r="P313" s="2">
        <f>VLOOKUP(C313,'Data for CO2 Calculation'!$F$3:$H$7,3,FALSE)</f>
        <v>355</v>
      </c>
      <c r="Q313" s="3">
        <f>I313*P313*'Data for CO2 Calculation'!$B$17</f>
        <v>3608.3087499999992</v>
      </c>
      <c r="R313" s="2">
        <f>VLOOKUP(C313,'Data for CO2 Calculation'!$K$3:$M$12,3,FALSE)</f>
        <v>1275</v>
      </c>
      <c r="S313" s="3">
        <f>I313*R313*'Data for CO2 Calculation'!$B$17</f>
        <v>12959.418749999999</v>
      </c>
    </row>
    <row r="314" spans="1:19" x14ac:dyDescent="0.2">
      <c r="A314" s="2" t="s">
        <v>805</v>
      </c>
      <c r="B314" s="13">
        <v>39715</v>
      </c>
      <c r="C314" s="2">
        <v>60002</v>
      </c>
      <c r="D314" s="2">
        <v>9</v>
      </c>
      <c r="E314" s="2">
        <v>8</v>
      </c>
      <c r="F314" s="2">
        <v>12</v>
      </c>
      <c r="G314" s="2">
        <v>11</v>
      </c>
      <c r="H314" s="2">
        <v>9</v>
      </c>
      <c r="I314" s="84">
        <f>(D314*'General Data'!$B$4)+(Valencia!E314*'General Data'!$C$4)+(Valencia!F314*'General Data'!$D$4)+(Valencia!G314*'General Data'!$E$4)+(Valencia!H314*'General Data'!$F$4)</f>
        <v>177.29999999999998</v>
      </c>
      <c r="J314" s="4">
        <f>VLOOKUP(I314,'Tarrif for Outgoing Transport'!$A$22:$G$32,Valencia!C314-59998,TRUE)</f>
        <v>0.254</v>
      </c>
      <c r="K314" s="82">
        <f t="shared" si="8"/>
        <v>45.034199999999998</v>
      </c>
      <c r="L314" s="4">
        <f>VLOOKUP(I314,'Tarrif for Outgoing Transport'!$A$40:$L$49,C314-59993,TRUE)</f>
        <v>0.307</v>
      </c>
      <c r="M314" s="4">
        <f t="shared" si="9"/>
        <v>54.431099999999994</v>
      </c>
      <c r="N314" s="2">
        <f>VLOOKUP(C314,'Transport Time'!$F$3:$H$7,3,FALSE)</f>
        <v>1</v>
      </c>
      <c r="O314" s="2">
        <f>VLOOKUP(C314,'Transport Time'!$K$3:$M$12,3,FALSE)</f>
        <v>2</v>
      </c>
      <c r="P314" s="2">
        <f>VLOOKUP(C314,'Data for CO2 Calculation'!$F$3:$H$7,3,FALSE)</f>
        <v>355</v>
      </c>
      <c r="Q314" s="3">
        <f>I314*P314*'Data for CO2 Calculation'!$B$17</f>
        <v>3430.3117499999994</v>
      </c>
      <c r="R314" s="2">
        <f>VLOOKUP(C314,'Data for CO2 Calculation'!$K$3:$M$12,3,FALSE)</f>
        <v>1275</v>
      </c>
      <c r="S314" s="3">
        <f>I314*R314*'Data for CO2 Calculation'!$B$17</f>
        <v>12320.133749999999</v>
      </c>
    </row>
    <row r="315" spans="1:19" x14ac:dyDescent="0.2">
      <c r="A315" s="2" t="s">
        <v>644</v>
      </c>
      <c r="B315" s="13">
        <v>39719</v>
      </c>
      <c r="C315" s="2">
        <v>60002</v>
      </c>
      <c r="D315" s="2">
        <v>9</v>
      </c>
      <c r="E315" s="2">
        <v>8</v>
      </c>
      <c r="F315" s="2">
        <v>12</v>
      </c>
      <c r="G315" s="2">
        <v>11</v>
      </c>
      <c r="H315" s="2">
        <v>14</v>
      </c>
      <c r="I315" s="84">
        <f>(D315*'General Data'!$B$4)+(Valencia!E315*'General Data'!$C$4)+(Valencia!F315*'General Data'!$D$4)+(Valencia!G315*'General Data'!$E$4)+(Valencia!H315*'General Data'!$F$4)</f>
        <v>200.29999999999995</v>
      </c>
      <c r="J315" s="4">
        <f>VLOOKUP(I315,'Tarrif for Outgoing Transport'!$A$22:$G$32,Valencia!C315-59998,TRUE)</f>
        <v>0.254</v>
      </c>
      <c r="K315" s="82">
        <f t="shared" si="8"/>
        <v>50.87619999999999</v>
      </c>
      <c r="L315" s="4">
        <f>VLOOKUP(I315,'Tarrif for Outgoing Transport'!$A$40:$L$49,C315-59993,TRUE)</f>
        <v>0.307</v>
      </c>
      <c r="M315" s="4">
        <f t="shared" si="9"/>
        <v>61.492099999999986</v>
      </c>
      <c r="N315" s="2">
        <f>VLOOKUP(C315,'Transport Time'!$F$3:$H$7,3,FALSE)</f>
        <v>1</v>
      </c>
      <c r="O315" s="2">
        <f>VLOOKUP(C315,'Transport Time'!$K$3:$M$12,3,FALSE)</f>
        <v>2</v>
      </c>
      <c r="P315" s="2">
        <f>VLOOKUP(C315,'Data for CO2 Calculation'!$F$3:$H$7,3,FALSE)</f>
        <v>355</v>
      </c>
      <c r="Q315" s="3">
        <f>I315*P315*'Data for CO2 Calculation'!$B$17</f>
        <v>3875.3042499999992</v>
      </c>
      <c r="R315" s="2">
        <f>VLOOKUP(C315,'Data for CO2 Calculation'!$K$3:$M$12,3,FALSE)</f>
        <v>1275</v>
      </c>
      <c r="S315" s="3">
        <f>I315*R315*'Data for CO2 Calculation'!$B$17</f>
        <v>13918.346249999997</v>
      </c>
    </row>
    <row r="316" spans="1:19" x14ac:dyDescent="0.2">
      <c r="A316" s="2" t="s">
        <v>674</v>
      </c>
      <c r="B316" s="13">
        <v>39679</v>
      </c>
      <c r="C316" s="2">
        <v>60004</v>
      </c>
      <c r="D316" s="2">
        <v>9</v>
      </c>
      <c r="E316" s="2">
        <v>8</v>
      </c>
      <c r="F316" s="2">
        <v>12</v>
      </c>
      <c r="G316" s="2">
        <v>11</v>
      </c>
      <c r="H316" s="2">
        <v>9</v>
      </c>
      <c r="I316" s="84">
        <f>(D316*'General Data'!$B$4)+(Valencia!E316*'General Data'!$C$4)+(Valencia!F316*'General Data'!$D$4)+(Valencia!G316*'General Data'!$E$4)+(Valencia!H316*'General Data'!$F$4)</f>
        <v>177.29999999999998</v>
      </c>
      <c r="J316" s="4">
        <f>VLOOKUP(I316,'Tarrif for Outgoing Transport'!$A$22:$G$32,Valencia!C316-59998,TRUE)</f>
        <v>0.252</v>
      </c>
      <c r="K316" s="82">
        <f t="shared" si="8"/>
        <v>44.679599999999994</v>
      </c>
      <c r="L316" s="4">
        <f>VLOOKUP(I316,'Tarrif for Outgoing Transport'!$A$40:$L$49,C316-59993,TRUE)</f>
        <v>0.3</v>
      </c>
      <c r="M316" s="4">
        <f t="shared" si="9"/>
        <v>53.189999999999991</v>
      </c>
      <c r="N316" s="2">
        <f>VLOOKUP(C316,'Transport Time'!$F$3:$H$7,3,FALSE)</f>
        <v>2</v>
      </c>
      <c r="O316" s="2">
        <f>VLOOKUP(C316,'Transport Time'!$K$3:$M$12,3,FALSE)</f>
        <v>2</v>
      </c>
      <c r="P316" s="2">
        <f>VLOOKUP(C316,'Data for CO2 Calculation'!$F$3:$H$7,3,FALSE)</f>
        <v>882</v>
      </c>
      <c r="Q316" s="3">
        <f>I316*P316*'Data for CO2 Calculation'!$B$17</f>
        <v>8522.6336999999985</v>
      </c>
      <c r="R316" s="2">
        <f>VLOOKUP(C316,'Data for CO2 Calculation'!$K$3:$M$12,3,FALSE)</f>
        <v>1735</v>
      </c>
      <c r="S316" s="3">
        <f>I316*R316*'Data for CO2 Calculation'!$B$17</f>
        <v>16765.044749999997</v>
      </c>
    </row>
    <row r="317" spans="1:19" x14ac:dyDescent="0.2">
      <c r="A317" s="2" t="s">
        <v>605</v>
      </c>
      <c r="B317" s="13">
        <v>39681</v>
      </c>
      <c r="C317" s="2">
        <v>60005</v>
      </c>
      <c r="D317" s="2">
        <v>9</v>
      </c>
      <c r="E317" s="2">
        <v>8</v>
      </c>
      <c r="F317" s="2">
        <v>12</v>
      </c>
      <c r="G317" s="2">
        <v>14</v>
      </c>
      <c r="H317" s="2">
        <v>9</v>
      </c>
      <c r="I317" s="84">
        <f>(D317*'General Data'!$B$4)+(Valencia!E317*'General Data'!$C$4)+(Valencia!F317*'General Data'!$D$4)+(Valencia!G317*'General Data'!$E$4)+(Valencia!H317*'General Data'!$F$4)</f>
        <v>186.9</v>
      </c>
      <c r="J317" s="4">
        <f>VLOOKUP(I317,'Tarrif for Outgoing Transport'!$A$22:$G$32,Valencia!C317-59998,TRUE)</f>
        <v>0.24399999999999999</v>
      </c>
      <c r="K317" s="82">
        <f t="shared" si="8"/>
        <v>45.6036</v>
      </c>
      <c r="L317" s="4">
        <f>VLOOKUP(I317,'Tarrif for Outgoing Transport'!$A$40:$L$49,C317-59993,TRUE)</f>
        <v>0.38900000000000001</v>
      </c>
      <c r="M317" s="4">
        <f t="shared" si="9"/>
        <v>72.704100000000011</v>
      </c>
      <c r="N317" s="2">
        <f>VLOOKUP(C317,'Transport Time'!$F$3:$H$7,3,FALSE)</f>
        <v>2</v>
      </c>
      <c r="O317" s="2">
        <f>VLOOKUP(C317,'Transport Time'!$K$3:$M$12,3,FALSE)</f>
        <v>1</v>
      </c>
      <c r="P317" s="2">
        <f>VLOOKUP(C317,'Data for CO2 Calculation'!$F$3:$H$7,3,FALSE)</f>
        <v>779</v>
      </c>
      <c r="Q317" s="3">
        <f>I317*P317*'Data for CO2 Calculation'!$B$17</f>
        <v>7934.9329500000003</v>
      </c>
      <c r="R317" s="2">
        <f>VLOOKUP(C317,'Data for CO2 Calculation'!$K$3:$M$12,3,FALSE)</f>
        <v>584</v>
      </c>
      <c r="S317" s="3">
        <f>I317*R317*'Data for CO2 Calculation'!$B$17</f>
        <v>5948.6532000000007</v>
      </c>
    </row>
    <row r="318" spans="1:19" x14ac:dyDescent="0.2">
      <c r="A318" s="2" t="s">
        <v>806</v>
      </c>
      <c r="B318" s="13">
        <v>39722</v>
      </c>
      <c r="C318" s="2">
        <v>60002</v>
      </c>
      <c r="D318" s="2">
        <v>9</v>
      </c>
      <c r="E318" s="2">
        <v>11</v>
      </c>
      <c r="F318" s="2">
        <v>12</v>
      </c>
      <c r="G318" s="2">
        <v>11</v>
      </c>
      <c r="H318" s="2">
        <v>9</v>
      </c>
      <c r="I318" s="84">
        <f>(D318*'General Data'!$B$4)+(Valencia!E318*'General Data'!$C$4)+(Valencia!F318*'General Data'!$D$4)+(Valencia!G318*'General Data'!$E$4)+(Valencia!H318*'General Data'!$F$4)</f>
        <v>190.20000000000002</v>
      </c>
      <c r="J318" s="4">
        <f>VLOOKUP(I318,'Tarrif for Outgoing Transport'!$A$22:$G$32,Valencia!C318-59998,TRUE)</f>
        <v>0.254</v>
      </c>
      <c r="K318" s="82">
        <f t="shared" si="8"/>
        <v>48.310800000000008</v>
      </c>
      <c r="L318" s="4">
        <f>VLOOKUP(I318,'Tarrif for Outgoing Transport'!$A$40:$L$49,C318-59993,TRUE)</f>
        <v>0.307</v>
      </c>
      <c r="M318" s="4">
        <f t="shared" si="9"/>
        <v>58.391400000000004</v>
      </c>
      <c r="N318" s="2">
        <f>VLOOKUP(C318,'Transport Time'!$F$3:$H$7,3,FALSE)</f>
        <v>1</v>
      </c>
      <c r="O318" s="2">
        <f>VLOOKUP(C318,'Transport Time'!$K$3:$M$12,3,FALSE)</f>
        <v>2</v>
      </c>
      <c r="P318" s="2">
        <f>VLOOKUP(C318,'Data for CO2 Calculation'!$F$3:$H$7,3,FALSE)</f>
        <v>355</v>
      </c>
      <c r="Q318" s="3">
        <f>I318*P318*'Data for CO2 Calculation'!$B$17</f>
        <v>3679.8944999999999</v>
      </c>
      <c r="R318" s="2">
        <f>VLOOKUP(C318,'Data for CO2 Calculation'!$K$3:$M$12,3,FALSE)</f>
        <v>1275</v>
      </c>
      <c r="S318" s="3">
        <f>I318*R318*'Data for CO2 Calculation'!$B$17</f>
        <v>13216.522500000001</v>
      </c>
    </row>
    <row r="319" spans="1:19" x14ac:dyDescent="0.2">
      <c r="A319" s="2" t="s">
        <v>807</v>
      </c>
      <c r="B319" s="13">
        <v>39738</v>
      </c>
      <c r="C319" s="2">
        <v>60002</v>
      </c>
      <c r="D319" s="2">
        <v>9</v>
      </c>
      <c r="E319" s="2">
        <v>9</v>
      </c>
      <c r="F319" s="2">
        <v>12</v>
      </c>
      <c r="G319" s="2">
        <v>12</v>
      </c>
      <c r="H319" s="2">
        <v>9</v>
      </c>
      <c r="I319" s="84">
        <f>(D319*'General Data'!$B$4)+(Valencia!E319*'General Data'!$C$4)+(Valencia!F319*'General Data'!$D$4)+(Valencia!G319*'General Data'!$E$4)+(Valencia!H319*'General Data'!$F$4)</f>
        <v>184.79999999999998</v>
      </c>
      <c r="J319" s="4">
        <f>VLOOKUP(I319,'Tarrif for Outgoing Transport'!$A$22:$G$32,Valencia!C319-59998,TRUE)</f>
        <v>0.254</v>
      </c>
      <c r="K319" s="82">
        <f t="shared" si="8"/>
        <v>46.9392</v>
      </c>
      <c r="L319" s="4">
        <f>VLOOKUP(I319,'Tarrif for Outgoing Transport'!$A$40:$L$49,C319-59993,TRUE)</f>
        <v>0.307</v>
      </c>
      <c r="M319" s="4">
        <f t="shared" si="9"/>
        <v>56.733599999999996</v>
      </c>
      <c r="N319" s="2">
        <f>VLOOKUP(C319,'Transport Time'!$F$3:$H$7,3,FALSE)</f>
        <v>1</v>
      </c>
      <c r="O319" s="2">
        <f>VLOOKUP(C319,'Transport Time'!$K$3:$M$12,3,FALSE)</f>
        <v>2</v>
      </c>
      <c r="P319" s="2">
        <f>VLOOKUP(C319,'Data for CO2 Calculation'!$F$3:$H$7,3,FALSE)</f>
        <v>355</v>
      </c>
      <c r="Q319" s="3">
        <f>I319*P319*'Data for CO2 Calculation'!$B$17</f>
        <v>3575.4180000000001</v>
      </c>
      <c r="R319" s="2">
        <f>VLOOKUP(C319,'Data for CO2 Calculation'!$K$3:$M$12,3,FALSE)</f>
        <v>1275</v>
      </c>
      <c r="S319" s="3">
        <f>I319*R319*'Data for CO2 Calculation'!$B$17</f>
        <v>12841.289999999999</v>
      </c>
    </row>
    <row r="320" spans="1:19" x14ac:dyDescent="0.2">
      <c r="A320" s="2" t="s">
        <v>653</v>
      </c>
      <c r="B320" s="13">
        <v>39683</v>
      </c>
      <c r="C320" s="2">
        <v>60005</v>
      </c>
      <c r="D320" s="2">
        <v>9</v>
      </c>
      <c r="E320" s="2">
        <v>8</v>
      </c>
      <c r="F320" s="2">
        <v>12</v>
      </c>
      <c r="G320" s="2">
        <v>18</v>
      </c>
      <c r="H320" s="2">
        <v>9</v>
      </c>
      <c r="I320" s="84">
        <f>(D320*'General Data'!$B$4)+(Valencia!E320*'General Data'!$C$4)+(Valencia!F320*'General Data'!$D$4)+(Valencia!G320*'General Data'!$E$4)+(Valencia!H320*'General Data'!$F$4)</f>
        <v>199.7</v>
      </c>
      <c r="J320" s="4">
        <f>VLOOKUP(I320,'Tarrif for Outgoing Transport'!$A$22:$G$32,Valencia!C320-59998,TRUE)</f>
        <v>0.24399999999999999</v>
      </c>
      <c r="K320" s="82">
        <f t="shared" si="8"/>
        <v>48.726799999999997</v>
      </c>
      <c r="L320" s="4">
        <f>VLOOKUP(I320,'Tarrif for Outgoing Transport'!$A$40:$L$49,C320-59993,TRUE)</f>
        <v>0.38900000000000001</v>
      </c>
      <c r="M320" s="4">
        <f t="shared" si="9"/>
        <v>77.683300000000003</v>
      </c>
      <c r="N320" s="2">
        <f>VLOOKUP(C320,'Transport Time'!$F$3:$H$7,3,FALSE)</f>
        <v>2</v>
      </c>
      <c r="O320" s="2">
        <f>VLOOKUP(C320,'Transport Time'!$K$3:$M$12,3,FALSE)</f>
        <v>1</v>
      </c>
      <c r="P320" s="2">
        <f>VLOOKUP(C320,'Data for CO2 Calculation'!$F$3:$H$7,3,FALSE)</f>
        <v>779</v>
      </c>
      <c r="Q320" s="3">
        <f>I320*P320*'Data for CO2 Calculation'!$B$17</f>
        <v>8478.3633499999996</v>
      </c>
      <c r="R320" s="2">
        <f>VLOOKUP(C320,'Data for CO2 Calculation'!$K$3:$M$12,3,FALSE)</f>
        <v>584</v>
      </c>
      <c r="S320" s="3">
        <f>I320*R320*'Data for CO2 Calculation'!$B$17</f>
        <v>6356.0515999999998</v>
      </c>
    </row>
    <row r="321" spans="1:19" x14ac:dyDescent="0.2">
      <c r="A321" s="2" t="s">
        <v>808</v>
      </c>
      <c r="B321" s="13">
        <v>39744</v>
      </c>
      <c r="C321" s="2">
        <v>60002</v>
      </c>
      <c r="D321" s="2">
        <v>9</v>
      </c>
      <c r="E321" s="2">
        <v>8</v>
      </c>
      <c r="F321" s="2">
        <v>12</v>
      </c>
      <c r="G321" s="2">
        <v>11</v>
      </c>
      <c r="H321" s="2">
        <v>8</v>
      </c>
      <c r="I321" s="84">
        <f>(D321*'General Data'!$B$4)+(Valencia!E321*'General Data'!$C$4)+(Valencia!F321*'General Data'!$D$4)+(Valencia!G321*'General Data'!$E$4)+(Valencia!H321*'General Data'!$F$4)</f>
        <v>172.7</v>
      </c>
      <c r="J321" s="4">
        <f>VLOOKUP(I321,'Tarrif for Outgoing Transport'!$A$22:$G$32,Valencia!C321-59998,TRUE)</f>
        <v>0.254</v>
      </c>
      <c r="K321" s="82">
        <f t="shared" si="8"/>
        <v>43.8658</v>
      </c>
      <c r="L321" s="4">
        <f>VLOOKUP(I321,'Tarrif for Outgoing Transport'!$A$40:$L$49,C321-59993,TRUE)</f>
        <v>0.307</v>
      </c>
      <c r="M321" s="4">
        <f t="shared" si="9"/>
        <v>53.018899999999995</v>
      </c>
      <c r="N321" s="2">
        <f>VLOOKUP(C321,'Transport Time'!$F$3:$H$7,3,FALSE)</f>
        <v>1</v>
      </c>
      <c r="O321" s="2">
        <f>VLOOKUP(C321,'Transport Time'!$K$3:$M$12,3,FALSE)</f>
        <v>2</v>
      </c>
      <c r="P321" s="2">
        <f>VLOOKUP(C321,'Data for CO2 Calculation'!$F$3:$H$7,3,FALSE)</f>
        <v>355</v>
      </c>
      <c r="Q321" s="3">
        <f>I321*P321*'Data for CO2 Calculation'!$B$17</f>
        <v>3341.3132499999997</v>
      </c>
      <c r="R321" s="2">
        <f>VLOOKUP(C321,'Data for CO2 Calculation'!$K$3:$M$12,3,FALSE)</f>
        <v>1275</v>
      </c>
      <c r="S321" s="3">
        <f>I321*R321*'Data for CO2 Calculation'!$B$17</f>
        <v>12000.491249999999</v>
      </c>
    </row>
    <row r="322" spans="1:19" x14ac:dyDescent="0.2">
      <c r="A322" s="2" t="s">
        <v>809</v>
      </c>
      <c r="B322" s="13">
        <v>39748</v>
      </c>
      <c r="C322" s="2">
        <v>60002</v>
      </c>
      <c r="D322" s="2">
        <v>7</v>
      </c>
      <c r="E322" s="2">
        <v>0</v>
      </c>
      <c r="F322" s="2">
        <v>12</v>
      </c>
      <c r="G322" s="2">
        <v>12</v>
      </c>
      <c r="H322" s="2">
        <v>9</v>
      </c>
      <c r="I322" s="84">
        <f>(D322*'General Data'!$B$4)+(Valencia!E322*'General Data'!$C$4)+(Valencia!F322*'General Data'!$D$4)+(Valencia!G322*'General Data'!$E$4)+(Valencia!H322*'General Data'!$F$4)</f>
        <v>141.5</v>
      </c>
      <c r="J322" s="4">
        <f>VLOOKUP(I322,'Tarrif for Outgoing Transport'!$A$22:$G$32,Valencia!C322-59998,TRUE)</f>
        <v>0.254</v>
      </c>
      <c r="K322" s="82">
        <f t="shared" si="8"/>
        <v>35.941000000000003</v>
      </c>
      <c r="L322" s="4">
        <f>VLOOKUP(I322,'Tarrif for Outgoing Transport'!$A$40:$L$49,C322-59993,TRUE)</f>
        <v>0.307</v>
      </c>
      <c r="M322" s="4">
        <f t="shared" si="9"/>
        <v>43.4405</v>
      </c>
      <c r="N322" s="2">
        <f>VLOOKUP(C322,'Transport Time'!$F$3:$H$7,3,FALSE)</f>
        <v>1</v>
      </c>
      <c r="O322" s="2">
        <f>VLOOKUP(C322,'Transport Time'!$K$3:$M$12,3,FALSE)</f>
        <v>2</v>
      </c>
      <c r="P322" s="2">
        <f>VLOOKUP(C322,'Data for CO2 Calculation'!$F$3:$H$7,3,FALSE)</f>
        <v>355</v>
      </c>
      <c r="Q322" s="3">
        <f>I322*P322*'Data for CO2 Calculation'!$B$17</f>
        <v>2737.6712499999999</v>
      </c>
      <c r="R322" s="2">
        <f>VLOOKUP(C322,'Data for CO2 Calculation'!$K$3:$M$12,3,FALSE)</f>
        <v>1275</v>
      </c>
      <c r="S322" s="3">
        <f>I322*R322*'Data for CO2 Calculation'!$B$17</f>
        <v>9832.4812500000007</v>
      </c>
    </row>
    <row r="323" spans="1:19" x14ac:dyDescent="0.2">
      <c r="A323" s="2" t="s">
        <v>780</v>
      </c>
      <c r="B323" s="13">
        <v>39756</v>
      </c>
      <c r="C323" s="2">
        <v>60002</v>
      </c>
      <c r="D323" s="2">
        <v>9</v>
      </c>
      <c r="E323" s="2">
        <v>9</v>
      </c>
      <c r="F323" s="2">
        <v>12</v>
      </c>
      <c r="G323" s="2">
        <v>11</v>
      </c>
      <c r="H323" s="2">
        <v>9</v>
      </c>
      <c r="I323" s="84">
        <f>(D323*'General Data'!$B$4)+(Valencia!E323*'General Data'!$C$4)+(Valencia!F323*'General Data'!$D$4)+(Valencia!G323*'General Data'!$E$4)+(Valencia!H323*'General Data'!$F$4)</f>
        <v>181.6</v>
      </c>
      <c r="J323" s="4">
        <f>VLOOKUP(I323,'Tarrif for Outgoing Transport'!$A$22:$G$32,Valencia!C323-59998,TRUE)</f>
        <v>0.254</v>
      </c>
      <c r="K323" s="82">
        <f t="shared" si="8"/>
        <v>46.126399999999997</v>
      </c>
      <c r="L323" s="4">
        <f>VLOOKUP(I323,'Tarrif for Outgoing Transport'!$A$40:$L$49,C323-59993,TRUE)</f>
        <v>0.307</v>
      </c>
      <c r="M323" s="4">
        <f t="shared" si="9"/>
        <v>55.751199999999997</v>
      </c>
      <c r="N323" s="2">
        <f>VLOOKUP(C323,'Transport Time'!$F$3:$H$7,3,FALSE)</f>
        <v>1</v>
      </c>
      <c r="O323" s="2">
        <f>VLOOKUP(C323,'Transport Time'!$K$3:$M$12,3,FALSE)</f>
        <v>2</v>
      </c>
      <c r="P323" s="2">
        <f>VLOOKUP(C323,'Data for CO2 Calculation'!$F$3:$H$7,3,FALSE)</f>
        <v>355</v>
      </c>
      <c r="Q323" s="3">
        <f>I323*P323*'Data for CO2 Calculation'!$B$17</f>
        <v>3513.5059999999999</v>
      </c>
      <c r="R323" s="2">
        <f>VLOOKUP(C323,'Data for CO2 Calculation'!$K$3:$M$12,3,FALSE)</f>
        <v>1275</v>
      </c>
      <c r="S323" s="3">
        <f>I323*R323*'Data for CO2 Calculation'!$B$17</f>
        <v>12618.93</v>
      </c>
    </row>
    <row r="324" spans="1:19" x14ac:dyDescent="0.2">
      <c r="A324" s="2" t="s">
        <v>655</v>
      </c>
      <c r="B324" s="13">
        <v>39686</v>
      </c>
      <c r="C324" s="2">
        <v>60004</v>
      </c>
      <c r="D324" s="2">
        <v>0</v>
      </c>
      <c r="E324" s="2">
        <v>8</v>
      </c>
      <c r="F324" s="2">
        <v>12</v>
      </c>
      <c r="G324" s="2">
        <v>14</v>
      </c>
      <c r="H324" s="2">
        <v>9</v>
      </c>
      <c r="I324" s="84">
        <f>(D324*'General Data'!$B$4)+(Valencia!E324*'General Data'!$C$4)+(Valencia!F324*'General Data'!$D$4)+(Valencia!G324*'General Data'!$E$4)+(Valencia!H324*'General Data'!$F$4)</f>
        <v>166.20000000000002</v>
      </c>
      <c r="J324" s="4">
        <f>VLOOKUP(I324,'Tarrif for Outgoing Transport'!$A$22:$G$32,Valencia!C324-59998,TRUE)</f>
        <v>0.252</v>
      </c>
      <c r="K324" s="82">
        <f t="shared" si="8"/>
        <v>41.882400000000004</v>
      </c>
      <c r="L324" s="4">
        <f>VLOOKUP(I324,'Tarrif for Outgoing Transport'!$A$40:$L$49,C324-59993,TRUE)</f>
        <v>0.3</v>
      </c>
      <c r="M324" s="4">
        <f t="shared" si="9"/>
        <v>49.860000000000007</v>
      </c>
      <c r="N324" s="2">
        <f>VLOOKUP(C324,'Transport Time'!$F$3:$H$7,3,FALSE)</f>
        <v>2</v>
      </c>
      <c r="O324" s="2">
        <f>VLOOKUP(C324,'Transport Time'!$K$3:$M$12,3,FALSE)</f>
        <v>2</v>
      </c>
      <c r="P324" s="2">
        <f>VLOOKUP(C324,'Data for CO2 Calculation'!$F$3:$H$7,3,FALSE)</f>
        <v>882</v>
      </c>
      <c r="Q324" s="3">
        <f>I324*P324*'Data for CO2 Calculation'!$B$17</f>
        <v>7989.0678000000016</v>
      </c>
      <c r="R324" s="2">
        <f>VLOOKUP(C324,'Data for CO2 Calculation'!$K$3:$M$12,3,FALSE)</f>
        <v>1735</v>
      </c>
      <c r="S324" s="3">
        <f>I324*R324*'Data for CO2 Calculation'!$B$17</f>
        <v>15715.456500000004</v>
      </c>
    </row>
    <row r="325" spans="1:19" x14ac:dyDescent="0.2">
      <c r="A325" s="2" t="s">
        <v>810</v>
      </c>
      <c r="B325" s="13">
        <v>39687</v>
      </c>
      <c r="C325" s="2">
        <v>60005</v>
      </c>
      <c r="D325" s="2">
        <v>0</v>
      </c>
      <c r="E325" s="2">
        <v>11</v>
      </c>
      <c r="F325" s="2">
        <v>12</v>
      </c>
      <c r="G325" s="2">
        <v>11</v>
      </c>
      <c r="H325" s="2">
        <v>9</v>
      </c>
      <c r="I325" s="84">
        <f>(D325*'General Data'!$B$4)+(Valencia!E325*'General Data'!$C$4)+(Valencia!F325*'General Data'!$D$4)+(Valencia!G325*'General Data'!$E$4)+(Valencia!H325*'General Data'!$F$4)</f>
        <v>169.5</v>
      </c>
      <c r="J325" s="4">
        <f>VLOOKUP(I325,'Tarrif for Outgoing Transport'!$A$22:$G$32,Valencia!C325-59998,TRUE)</f>
        <v>0.24399999999999999</v>
      </c>
      <c r="K325" s="82">
        <f t="shared" ref="K325:K388" si="10">IF(I325&gt;100,J325*I325,J325)</f>
        <v>41.357999999999997</v>
      </c>
      <c r="L325" s="4">
        <f>VLOOKUP(I325,'Tarrif for Outgoing Transport'!$A$40:$L$49,C325-59993,TRUE)</f>
        <v>0.38900000000000001</v>
      </c>
      <c r="M325" s="4">
        <f t="shared" ref="M325:M388" si="11">IF(I325&gt;100,I325*L325,L325)</f>
        <v>65.935500000000005</v>
      </c>
      <c r="N325" s="2">
        <f>VLOOKUP(C325,'Transport Time'!$F$3:$H$7,3,FALSE)</f>
        <v>2</v>
      </c>
      <c r="O325" s="2">
        <f>VLOOKUP(C325,'Transport Time'!$K$3:$M$12,3,FALSE)</f>
        <v>1</v>
      </c>
      <c r="P325" s="2">
        <f>VLOOKUP(C325,'Data for CO2 Calculation'!$F$3:$H$7,3,FALSE)</f>
        <v>779</v>
      </c>
      <c r="Q325" s="3">
        <f>I325*P325*'Data for CO2 Calculation'!$B$17</f>
        <v>7196.2072500000004</v>
      </c>
      <c r="R325" s="2">
        <f>VLOOKUP(C325,'Data for CO2 Calculation'!$K$3:$M$12,3,FALSE)</f>
        <v>584</v>
      </c>
      <c r="S325" s="3">
        <f>I325*R325*'Data for CO2 Calculation'!$B$17</f>
        <v>5394.8459999999995</v>
      </c>
    </row>
    <row r="326" spans="1:19" x14ac:dyDescent="0.2">
      <c r="A326" s="2" t="s">
        <v>811</v>
      </c>
      <c r="B326" s="13">
        <v>39758</v>
      </c>
      <c r="C326" s="2">
        <v>60002</v>
      </c>
      <c r="D326" s="2">
        <v>9</v>
      </c>
      <c r="E326" s="2">
        <v>8</v>
      </c>
      <c r="F326" s="2">
        <v>12</v>
      </c>
      <c r="G326" s="2">
        <v>11</v>
      </c>
      <c r="H326" s="2">
        <v>9</v>
      </c>
      <c r="I326" s="84">
        <f>(D326*'General Data'!$B$4)+(Valencia!E326*'General Data'!$C$4)+(Valencia!F326*'General Data'!$D$4)+(Valencia!G326*'General Data'!$E$4)+(Valencia!H326*'General Data'!$F$4)</f>
        <v>177.29999999999998</v>
      </c>
      <c r="J326" s="4">
        <f>VLOOKUP(I326,'Tarrif for Outgoing Transport'!$A$22:$G$32,Valencia!C326-59998,TRUE)</f>
        <v>0.254</v>
      </c>
      <c r="K326" s="82">
        <f t="shared" si="10"/>
        <v>45.034199999999998</v>
      </c>
      <c r="L326" s="4">
        <f>VLOOKUP(I326,'Tarrif for Outgoing Transport'!$A$40:$L$49,C326-59993,TRUE)</f>
        <v>0.307</v>
      </c>
      <c r="M326" s="4">
        <f t="shared" si="11"/>
        <v>54.431099999999994</v>
      </c>
      <c r="N326" s="2">
        <f>VLOOKUP(C326,'Transport Time'!$F$3:$H$7,3,FALSE)</f>
        <v>1</v>
      </c>
      <c r="O326" s="2">
        <f>VLOOKUP(C326,'Transport Time'!$K$3:$M$12,3,FALSE)</f>
        <v>2</v>
      </c>
      <c r="P326" s="2">
        <f>VLOOKUP(C326,'Data for CO2 Calculation'!$F$3:$H$7,3,FALSE)</f>
        <v>355</v>
      </c>
      <c r="Q326" s="3">
        <f>I326*P326*'Data for CO2 Calculation'!$B$17</f>
        <v>3430.3117499999994</v>
      </c>
      <c r="R326" s="2">
        <f>VLOOKUP(C326,'Data for CO2 Calculation'!$K$3:$M$12,3,FALSE)</f>
        <v>1275</v>
      </c>
      <c r="S326" s="3">
        <f>I326*R326*'Data for CO2 Calculation'!$B$17</f>
        <v>12320.133749999999</v>
      </c>
    </row>
    <row r="327" spans="1:19" x14ac:dyDescent="0.2">
      <c r="A327" s="2" t="s">
        <v>812</v>
      </c>
      <c r="B327" s="13">
        <v>39762</v>
      </c>
      <c r="C327" s="2">
        <v>60002</v>
      </c>
      <c r="D327" s="2">
        <v>9</v>
      </c>
      <c r="E327" s="2">
        <v>13</v>
      </c>
      <c r="F327" s="2">
        <v>12</v>
      </c>
      <c r="G327" s="2">
        <v>11</v>
      </c>
      <c r="H327" s="2">
        <v>9</v>
      </c>
      <c r="I327" s="84">
        <f>(D327*'General Data'!$B$4)+(Valencia!E327*'General Data'!$C$4)+(Valencia!F327*'General Data'!$D$4)+(Valencia!G327*'General Data'!$E$4)+(Valencia!H327*'General Data'!$F$4)</f>
        <v>198.79999999999998</v>
      </c>
      <c r="J327" s="4">
        <f>VLOOKUP(I327,'Tarrif for Outgoing Transport'!$A$22:$G$32,Valencia!C327-59998,TRUE)</f>
        <v>0.254</v>
      </c>
      <c r="K327" s="82">
        <f t="shared" si="10"/>
        <v>50.495199999999997</v>
      </c>
      <c r="L327" s="4">
        <f>VLOOKUP(I327,'Tarrif for Outgoing Transport'!$A$40:$L$49,C327-59993,TRUE)</f>
        <v>0.307</v>
      </c>
      <c r="M327" s="4">
        <f t="shared" si="11"/>
        <v>61.03159999999999</v>
      </c>
      <c r="N327" s="2">
        <f>VLOOKUP(C327,'Transport Time'!$F$3:$H$7,3,FALSE)</f>
        <v>1</v>
      </c>
      <c r="O327" s="2">
        <f>VLOOKUP(C327,'Transport Time'!$K$3:$M$12,3,FALSE)</f>
        <v>2</v>
      </c>
      <c r="P327" s="2">
        <f>VLOOKUP(C327,'Data for CO2 Calculation'!$F$3:$H$7,3,FALSE)</f>
        <v>355</v>
      </c>
      <c r="Q327" s="3">
        <f>I327*P327*'Data for CO2 Calculation'!$B$17</f>
        <v>3846.2829999999999</v>
      </c>
      <c r="R327" s="2">
        <f>VLOOKUP(C327,'Data for CO2 Calculation'!$K$3:$M$12,3,FALSE)</f>
        <v>1275</v>
      </c>
      <c r="S327" s="3">
        <f>I327*R327*'Data for CO2 Calculation'!$B$17</f>
        <v>13814.114999999998</v>
      </c>
    </row>
    <row r="328" spans="1:19" x14ac:dyDescent="0.2">
      <c r="A328" s="2" t="s">
        <v>549</v>
      </c>
      <c r="B328" s="13">
        <v>39688</v>
      </c>
      <c r="C328" s="2">
        <v>60004</v>
      </c>
      <c r="D328" s="2">
        <v>9</v>
      </c>
      <c r="E328" s="2">
        <v>9</v>
      </c>
      <c r="F328" s="2">
        <v>12</v>
      </c>
      <c r="G328" s="2">
        <v>11</v>
      </c>
      <c r="H328" s="2">
        <v>9</v>
      </c>
      <c r="I328" s="84">
        <f>(D328*'General Data'!$B$4)+(Valencia!E328*'General Data'!$C$4)+(Valencia!F328*'General Data'!$D$4)+(Valencia!G328*'General Data'!$E$4)+(Valencia!H328*'General Data'!$F$4)</f>
        <v>181.6</v>
      </c>
      <c r="J328" s="4">
        <f>VLOOKUP(I328,'Tarrif for Outgoing Transport'!$A$22:$G$32,Valencia!C328-59998,TRUE)</f>
        <v>0.252</v>
      </c>
      <c r="K328" s="82">
        <f t="shared" si="10"/>
        <v>45.763199999999998</v>
      </c>
      <c r="L328" s="4">
        <f>VLOOKUP(I328,'Tarrif for Outgoing Transport'!$A$40:$L$49,C328-59993,TRUE)</f>
        <v>0.3</v>
      </c>
      <c r="M328" s="4">
        <f t="shared" si="11"/>
        <v>54.48</v>
      </c>
      <c r="N328" s="2">
        <f>VLOOKUP(C328,'Transport Time'!$F$3:$H$7,3,FALSE)</f>
        <v>2</v>
      </c>
      <c r="O328" s="2">
        <f>VLOOKUP(C328,'Transport Time'!$K$3:$M$12,3,FALSE)</f>
        <v>2</v>
      </c>
      <c r="P328" s="2">
        <f>VLOOKUP(C328,'Data for CO2 Calculation'!$F$3:$H$7,3,FALSE)</f>
        <v>882</v>
      </c>
      <c r="Q328" s="3">
        <f>I328*P328*'Data for CO2 Calculation'!$B$17</f>
        <v>8729.3303999999989</v>
      </c>
      <c r="R328" s="2">
        <f>VLOOKUP(C328,'Data for CO2 Calculation'!$K$3:$M$12,3,FALSE)</f>
        <v>1735</v>
      </c>
      <c r="S328" s="3">
        <f>I328*R328*'Data for CO2 Calculation'!$B$17</f>
        <v>17171.642</v>
      </c>
    </row>
    <row r="329" spans="1:19" x14ac:dyDescent="0.2">
      <c r="A329" s="2" t="s">
        <v>813</v>
      </c>
      <c r="B329" s="13">
        <v>39763</v>
      </c>
      <c r="C329" s="2">
        <v>60002</v>
      </c>
      <c r="D329" s="2">
        <v>9</v>
      </c>
      <c r="E329" s="2">
        <v>10</v>
      </c>
      <c r="F329" s="2">
        <v>12</v>
      </c>
      <c r="G329" s="2">
        <v>9</v>
      </c>
      <c r="H329" s="2">
        <v>11</v>
      </c>
      <c r="I329" s="84">
        <f>(D329*'General Data'!$B$4)+(Valencia!E329*'General Data'!$C$4)+(Valencia!F329*'General Data'!$D$4)+(Valencia!G329*'General Data'!$E$4)+(Valencia!H329*'General Data'!$F$4)</f>
        <v>188.7</v>
      </c>
      <c r="J329" s="4">
        <f>VLOOKUP(I329,'Tarrif for Outgoing Transport'!$A$22:$G$32,Valencia!C329-59998,TRUE)</f>
        <v>0.254</v>
      </c>
      <c r="K329" s="82">
        <f t="shared" si="10"/>
        <v>47.9298</v>
      </c>
      <c r="L329" s="4">
        <f>VLOOKUP(I329,'Tarrif for Outgoing Transport'!$A$40:$L$49,C329-59993,TRUE)</f>
        <v>0.307</v>
      </c>
      <c r="M329" s="4">
        <f t="shared" si="11"/>
        <v>57.930899999999994</v>
      </c>
      <c r="N329" s="2">
        <f>VLOOKUP(C329,'Transport Time'!$F$3:$H$7,3,FALSE)</f>
        <v>1</v>
      </c>
      <c r="O329" s="2">
        <f>VLOOKUP(C329,'Transport Time'!$K$3:$M$12,3,FALSE)</f>
        <v>2</v>
      </c>
      <c r="P329" s="2">
        <f>VLOOKUP(C329,'Data for CO2 Calculation'!$F$3:$H$7,3,FALSE)</f>
        <v>355</v>
      </c>
      <c r="Q329" s="3">
        <f>I329*P329*'Data for CO2 Calculation'!$B$17</f>
        <v>3650.8732500000001</v>
      </c>
      <c r="R329" s="2">
        <f>VLOOKUP(C329,'Data for CO2 Calculation'!$K$3:$M$12,3,FALSE)</f>
        <v>1275</v>
      </c>
      <c r="S329" s="3">
        <f>I329*R329*'Data for CO2 Calculation'!$B$17</f>
        <v>13112.29125</v>
      </c>
    </row>
    <row r="330" spans="1:19" x14ac:dyDescent="0.2">
      <c r="A330" s="2" t="s">
        <v>814</v>
      </c>
      <c r="B330" s="13">
        <v>39690</v>
      </c>
      <c r="C330" s="2">
        <v>60005</v>
      </c>
      <c r="D330" s="2">
        <v>9</v>
      </c>
      <c r="E330" s="2">
        <v>8</v>
      </c>
      <c r="F330" s="2">
        <v>12</v>
      </c>
      <c r="G330" s="2">
        <v>11</v>
      </c>
      <c r="H330" s="2">
        <v>2</v>
      </c>
      <c r="I330" s="84">
        <f>(D330*'General Data'!$B$4)+(Valencia!E330*'General Data'!$C$4)+(Valencia!F330*'General Data'!$D$4)+(Valencia!G330*'General Data'!$E$4)+(Valencia!H330*'General Data'!$F$4)</f>
        <v>145.09999999999997</v>
      </c>
      <c r="J330" s="4">
        <f>VLOOKUP(I330,'Tarrif for Outgoing Transport'!$A$22:$G$32,Valencia!C330-59998,TRUE)</f>
        <v>0.24399999999999999</v>
      </c>
      <c r="K330" s="82">
        <f t="shared" si="10"/>
        <v>35.404399999999988</v>
      </c>
      <c r="L330" s="4">
        <f>VLOOKUP(I330,'Tarrif for Outgoing Transport'!$A$40:$L$49,C330-59993,TRUE)</f>
        <v>0.38900000000000001</v>
      </c>
      <c r="M330" s="4">
        <f t="shared" si="11"/>
        <v>56.443899999999985</v>
      </c>
      <c r="N330" s="2">
        <f>VLOOKUP(C330,'Transport Time'!$F$3:$H$7,3,FALSE)</f>
        <v>2</v>
      </c>
      <c r="O330" s="2">
        <f>VLOOKUP(C330,'Transport Time'!$K$3:$M$12,3,FALSE)</f>
        <v>1</v>
      </c>
      <c r="P330" s="2">
        <f>VLOOKUP(C330,'Data for CO2 Calculation'!$F$3:$H$7,3,FALSE)</f>
        <v>779</v>
      </c>
      <c r="Q330" s="3">
        <f>I330*P330*'Data for CO2 Calculation'!$B$17</f>
        <v>6160.2930499999993</v>
      </c>
      <c r="R330" s="2">
        <f>VLOOKUP(C330,'Data for CO2 Calculation'!$K$3:$M$12,3,FALSE)</f>
        <v>584</v>
      </c>
      <c r="S330" s="3">
        <f>I330*R330*'Data for CO2 Calculation'!$B$17</f>
        <v>4618.2427999999991</v>
      </c>
    </row>
    <row r="331" spans="1:19" x14ac:dyDescent="0.2">
      <c r="A331" s="2" t="s">
        <v>815</v>
      </c>
      <c r="B331" s="13">
        <v>39764</v>
      </c>
      <c r="C331" s="2">
        <v>60002</v>
      </c>
      <c r="D331" s="2">
        <v>9</v>
      </c>
      <c r="E331" s="2">
        <v>9</v>
      </c>
      <c r="F331" s="2">
        <v>12</v>
      </c>
      <c r="G331" s="2">
        <v>9</v>
      </c>
      <c r="H331" s="2">
        <v>18</v>
      </c>
      <c r="I331" s="84">
        <f>(D331*'General Data'!$B$4)+(Valencia!E331*'General Data'!$C$4)+(Valencia!F331*'General Data'!$D$4)+(Valencia!G331*'General Data'!$E$4)+(Valencia!H331*'General Data'!$F$4)</f>
        <v>216.59999999999997</v>
      </c>
      <c r="J331" s="4">
        <f>VLOOKUP(I331,'Tarrif for Outgoing Transport'!$A$22:$G$32,Valencia!C331-59998,TRUE)</f>
        <v>0.254</v>
      </c>
      <c r="K331" s="82">
        <f t="shared" si="10"/>
        <v>55.01639999999999</v>
      </c>
      <c r="L331" s="4">
        <f>VLOOKUP(I331,'Tarrif for Outgoing Transport'!$A$40:$L$49,C331-59993,TRUE)</f>
        <v>0.307</v>
      </c>
      <c r="M331" s="4">
        <f t="shared" si="11"/>
        <v>66.496199999999988</v>
      </c>
      <c r="N331" s="2">
        <f>VLOOKUP(C331,'Transport Time'!$F$3:$H$7,3,FALSE)</f>
        <v>1</v>
      </c>
      <c r="O331" s="2">
        <f>VLOOKUP(C331,'Transport Time'!$K$3:$M$12,3,FALSE)</f>
        <v>2</v>
      </c>
      <c r="P331" s="2">
        <f>VLOOKUP(C331,'Data for CO2 Calculation'!$F$3:$H$7,3,FALSE)</f>
        <v>355</v>
      </c>
      <c r="Q331" s="3">
        <f>I331*P331*'Data for CO2 Calculation'!$B$17</f>
        <v>4190.6684999999989</v>
      </c>
      <c r="R331" s="2">
        <f>VLOOKUP(C331,'Data for CO2 Calculation'!$K$3:$M$12,3,FALSE)</f>
        <v>1275</v>
      </c>
      <c r="S331" s="3">
        <f>I331*R331*'Data for CO2 Calculation'!$B$17</f>
        <v>15050.992499999997</v>
      </c>
    </row>
    <row r="332" spans="1:19" x14ac:dyDescent="0.2">
      <c r="A332" s="2" t="s">
        <v>547</v>
      </c>
      <c r="B332" s="13">
        <v>39692</v>
      </c>
      <c r="C332" s="2">
        <v>60005</v>
      </c>
      <c r="D332" s="2">
        <v>9</v>
      </c>
      <c r="E332" s="2">
        <v>9</v>
      </c>
      <c r="F332" s="2">
        <v>12</v>
      </c>
      <c r="G332" s="2">
        <v>11</v>
      </c>
      <c r="H332" s="2">
        <v>9</v>
      </c>
      <c r="I332" s="84">
        <f>(D332*'General Data'!$B$4)+(Valencia!E332*'General Data'!$C$4)+(Valencia!F332*'General Data'!$D$4)+(Valencia!G332*'General Data'!$E$4)+(Valencia!H332*'General Data'!$F$4)</f>
        <v>181.6</v>
      </c>
      <c r="J332" s="4">
        <f>VLOOKUP(I332,'Tarrif for Outgoing Transport'!$A$22:$G$32,Valencia!C332-59998,TRUE)</f>
        <v>0.24399999999999999</v>
      </c>
      <c r="K332" s="82">
        <f t="shared" si="10"/>
        <v>44.310399999999994</v>
      </c>
      <c r="L332" s="4">
        <f>VLOOKUP(I332,'Tarrif for Outgoing Transport'!$A$40:$L$49,C332-59993,TRUE)</f>
        <v>0.38900000000000001</v>
      </c>
      <c r="M332" s="4">
        <f t="shared" si="11"/>
        <v>70.642399999999995</v>
      </c>
      <c r="N332" s="2">
        <f>VLOOKUP(C332,'Transport Time'!$F$3:$H$7,3,FALSE)</f>
        <v>2</v>
      </c>
      <c r="O332" s="2">
        <f>VLOOKUP(C332,'Transport Time'!$K$3:$M$12,3,FALSE)</f>
        <v>1</v>
      </c>
      <c r="P332" s="2">
        <f>VLOOKUP(C332,'Data for CO2 Calculation'!$F$3:$H$7,3,FALSE)</f>
        <v>779</v>
      </c>
      <c r="Q332" s="3">
        <f>I332*P332*'Data for CO2 Calculation'!$B$17</f>
        <v>7709.9187999999995</v>
      </c>
      <c r="R332" s="2">
        <f>VLOOKUP(C332,'Data for CO2 Calculation'!$K$3:$M$12,3,FALSE)</f>
        <v>584</v>
      </c>
      <c r="S332" s="3">
        <f>I332*R332*'Data for CO2 Calculation'!$B$17</f>
        <v>5779.9647999999997</v>
      </c>
    </row>
    <row r="333" spans="1:19" x14ac:dyDescent="0.2">
      <c r="A333" s="2" t="s">
        <v>816</v>
      </c>
      <c r="B333" s="13">
        <v>39693</v>
      </c>
      <c r="C333" s="2">
        <v>60005</v>
      </c>
      <c r="D333" s="2">
        <v>9</v>
      </c>
      <c r="E333" s="2">
        <v>9</v>
      </c>
      <c r="F333" s="2">
        <v>12</v>
      </c>
      <c r="G333" s="2">
        <v>13</v>
      </c>
      <c r="H333" s="2">
        <v>9</v>
      </c>
      <c r="I333" s="84">
        <f>(D333*'General Data'!$B$4)+(Valencia!E333*'General Data'!$C$4)+(Valencia!F333*'General Data'!$D$4)+(Valencia!G333*'General Data'!$E$4)+(Valencia!H333*'General Data'!$F$4)</f>
        <v>188</v>
      </c>
      <c r="J333" s="4">
        <f>VLOOKUP(I333,'Tarrif for Outgoing Transport'!$A$22:$G$32,Valencia!C333-59998,TRUE)</f>
        <v>0.24399999999999999</v>
      </c>
      <c r="K333" s="82">
        <f t="shared" si="10"/>
        <v>45.872</v>
      </c>
      <c r="L333" s="4">
        <f>VLOOKUP(I333,'Tarrif for Outgoing Transport'!$A$40:$L$49,C333-59993,TRUE)</f>
        <v>0.38900000000000001</v>
      </c>
      <c r="M333" s="4">
        <f t="shared" si="11"/>
        <v>73.132000000000005</v>
      </c>
      <c r="N333" s="2">
        <f>VLOOKUP(C333,'Transport Time'!$F$3:$H$7,3,FALSE)</f>
        <v>2</v>
      </c>
      <c r="O333" s="2">
        <f>VLOOKUP(C333,'Transport Time'!$K$3:$M$12,3,FALSE)</f>
        <v>1</v>
      </c>
      <c r="P333" s="2">
        <f>VLOOKUP(C333,'Data for CO2 Calculation'!$F$3:$H$7,3,FALSE)</f>
        <v>779</v>
      </c>
      <c r="Q333" s="3">
        <f>I333*P333*'Data for CO2 Calculation'!$B$17</f>
        <v>7981.634</v>
      </c>
      <c r="R333" s="2">
        <f>VLOOKUP(C333,'Data for CO2 Calculation'!$K$3:$M$12,3,FALSE)</f>
        <v>584</v>
      </c>
      <c r="S333" s="3">
        <f>I333*R333*'Data for CO2 Calculation'!$B$17</f>
        <v>5983.6639999999998</v>
      </c>
    </row>
    <row r="334" spans="1:19" x14ac:dyDescent="0.2">
      <c r="A334" s="2" t="s">
        <v>817</v>
      </c>
      <c r="B334" s="13">
        <v>39766</v>
      </c>
      <c r="C334" s="2">
        <v>60002</v>
      </c>
      <c r="D334" s="2">
        <v>9</v>
      </c>
      <c r="E334" s="2">
        <v>6</v>
      </c>
      <c r="F334" s="2">
        <v>12</v>
      </c>
      <c r="G334" s="2">
        <v>12</v>
      </c>
      <c r="H334" s="2">
        <v>9</v>
      </c>
      <c r="I334" s="84">
        <f>(D334*'General Data'!$B$4)+(Valencia!E334*'General Data'!$C$4)+(Valencia!F334*'General Data'!$D$4)+(Valencia!G334*'General Data'!$E$4)+(Valencia!H334*'General Data'!$F$4)</f>
        <v>171.9</v>
      </c>
      <c r="J334" s="4">
        <f>VLOOKUP(I334,'Tarrif for Outgoing Transport'!$A$22:$G$32,Valencia!C334-59998,TRUE)</f>
        <v>0.254</v>
      </c>
      <c r="K334" s="82">
        <f t="shared" si="10"/>
        <v>43.662600000000005</v>
      </c>
      <c r="L334" s="4">
        <f>VLOOKUP(I334,'Tarrif for Outgoing Transport'!$A$40:$L$49,C334-59993,TRUE)</f>
        <v>0.307</v>
      </c>
      <c r="M334" s="4">
        <f t="shared" si="11"/>
        <v>52.773299999999999</v>
      </c>
      <c r="N334" s="2">
        <f>VLOOKUP(C334,'Transport Time'!$F$3:$H$7,3,FALSE)</f>
        <v>1</v>
      </c>
      <c r="O334" s="2">
        <f>VLOOKUP(C334,'Transport Time'!$K$3:$M$12,3,FALSE)</f>
        <v>2</v>
      </c>
      <c r="P334" s="2">
        <f>VLOOKUP(C334,'Data for CO2 Calculation'!$F$3:$H$7,3,FALSE)</f>
        <v>355</v>
      </c>
      <c r="Q334" s="3">
        <f>I334*P334*'Data for CO2 Calculation'!$B$17</f>
        <v>3325.8352500000001</v>
      </c>
      <c r="R334" s="2">
        <f>VLOOKUP(C334,'Data for CO2 Calculation'!$K$3:$M$12,3,FALSE)</f>
        <v>1275</v>
      </c>
      <c r="S334" s="3">
        <f>I334*R334*'Data for CO2 Calculation'!$B$17</f>
        <v>11944.901250000001</v>
      </c>
    </row>
    <row r="335" spans="1:19" x14ac:dyDescent="0.2">
      <c r="A335" s="2" t="s">
        <v>818</v>
      </c>
      <c r="B335" s="13">
        <v>39771</v>
      </c>
      <c r="C335" s="2">
        <v>60002</v>
      </c>
      <c r="D335" s="2">
        <v>9</v>
      </c>
      <c r="E335" s="2">
        <v>8</v>
      </c>
      <c r="F335" s="2">
        <v>12</v>
      </c>
      <c r="G335" s="2">
        <v>11</v>
      </c>
      <c r="H335" s="2">
        <v>9</v>
      </c>
      <c r="I335" s="84">
        <f>(D335*'General Data'!$B$4)+(Valencia!E335*'General Data'!$C$4)+(Valencia!F335*'General Data'!$D$4)+(Valencia!G335*'General Data'!$E$4)+(Valencia!H335*'General Data'!$F$4)</f>
        <v>177.29999999999998</v>
      </c>
      <c r="J335" s="4">
        <f>VLOOKUP(I335,'Tarrif for Outgoing Transport'!$A$22:$G$32,Valencia!C335-59998,TRUE)</f>
        <v>0.254</v>
      </c>
      <c r="K335" s="82">
        <f t="shared" si="10"/>
        <v>45.034199999999998</v>
      </c>
      <c r="L335" s="4">
        <f>VLOOKUP(I335,'Tarrif for Outgoing Transport'!$A$40:$L$49,C335-59993,TRUE)</f>
        <v>0.307</v>
      </c>
      <c r="M335" s="4">
        <f t="shared" si="11"/>
        <v>54.431099999999994</v>
      </c>
      <c r="N335" s="2">
        <f>VLOOKUP(C335,'Transport Time'!$F$3:$H$7,3,FALSE)</f>
        <v>1</v>
      </c>
      <c r="O335" s="2">
        <f>VLOOKUP(C335,'Transport Time'!$K$3:$M$12,3,FALSE)</f>
        <v>2</v>
      </c>
      <c r="P335" s="2">
        <f>VLOOKUP(C335,'Data for CO2 Calculation'!$F$3:$H$7,3,FALSE)</f>
        <v>355</v>
      </c>
      <c r="Q335" s="3">
        <f>I335*P335*'Data for CO2 Calculation'!$B$17</f>
        <v>3430.3117499999994</v>
      </c>
      <c r="R335" s="2">
        <f>VLOOKUP(C335,'Data for CO2 Calculation'!$K$3:$M$12,3,FALSE)</f>
        <v>1275</v>
      </c>
      <c r="S335" s="3">
        <f>I335*R335*'Data for CO2 Calculation'!$B$17</f>
        <v>12320.133749999999</v>
      </c>
    </row>
    <row r="336" spans="1:19" x14ac:dyDescent="0.2">
      <c r="A336" s="2" t="s">
        <v>766</v>
      </c>
      <c r="B336" s="13">
        <v>39694</v>
      </c>
      <c r="C336" s="2">
        <v>60004</v>
      </c>
      <c r="D336" s="2">
        <v>9</v>
      </c>
      <c r="E336" s="2">
        <v>8</v>
      </c>
      <c r="F336" s="2">
        <v>12</v>
      </c>
      <c r="G336" s="2">
        <v>14</v>
      </c>
      <c r="H336" s="2">
        <v>0</v>
      </c>
      <c r="I336" s="84">
        <f>(D336*'General Data'!$B$4)+(Valencia!E336*'General Data'!$C$4)+(Valencia!F336*'General Data'!$D$4)+(Valencia!G336*'General Data'!$E$4)+(Valencia!H336*'General Data'!$F$4)</f>
        <v>145.5</v>
      </c>
      <c r="J336" s="4">
        <f>VLOOKUP(I336,'Tarrif for Outgoing Transport'!$A$22:$G$32,Valencia!C336-59998,TRUE)</f>
        <v>0.252</v>
      </c>
      <c r="K336" s="82">
        <f t="shared" si="10"/>
        <v>36.665999999999997</v>
      </c>
      <c r="L336" s="4">
        <f>VLOOKUP(I336,'Tarrif for Outgoing Transport'!$A$40:$L$49,C336-59993,TRUE)</f>
        <v>0.3</v>
      </c>
      <c r="M336" s="4">
        <f t="shared" si="11"/>
        <v>43.65</v>
      </c>
      <c r="N336" s="2">
        <f>VLOOKUP(C336,'Transport Time'!$F$3:$H$7,3,FALSE)</f>
        <v>2</v>
      </c>
      <c r="O336" s="2">
        <f>VLOOKUP(C336,'Transport Time'!$K$3:$M$12,3,FALSE)</f>
        <v>2</v>
      </c>
      <c r="P336" s="2">
        <f>VLOOKUP(C336,'Data for CO2 Calculation'!$F$3:$H$7,3,FALSE)</f>
        <v>882</v>
      </c>
      <c r="Q336" s="3">
        <f>I336*P336*'Data for CO2 Calculation'!$B$17</f>
        <v>6994.0394999999999</v>
      </c>
      <c r="R336" s="2">
        <f>VLOOKUP(C336,'Data for CO2 Calculation'!$K$3:$M$12,3,FALSE)</f>
        <v>1735</v>
      </c>
      <c r="S336" s="3">
        <f>I336*R336*'Data for CO2 Calculation'!$B$17</f>
        <v>13758.116249999999</v>
      </c>
    </row>
    <row r="337" spans="1:19" x14ac:dyDescent="0.2">
      <c r="A337" s="2" t="s">
        <v>819</v>
      </c>
      <c r="B337" s="13">
        <v>39792</v>
      </c>
      <c r="C337" s="2">
        <v>60002</v>
      </c>
      <c r="D337" s="2">
        <v>9</v>
      </c>
      <c r="E337" s="2">
        <v>8</v>
      </c>
      <c r="F337" s="2">
        <v>11</v>
      </c>
      <c r="G337" s="2">
        <v>9</v>
      </c>
      <c r="H337" s="2">
        <v>7</v>
      </c>
      <c r="I337" s="84">
        <f>(D337*'General Data'!$B$4)+(Valencia!E337*'General Data'!$C$4)+(Valencia!F337*'General Data'!$D$4)+(Valencia!G337*'General Data'!$E$4)+(Valencia!H337*'General Data'!$F$4)</f>
        <v>157.89999999999998</v>
      </c>
      <c r="J337" s="4">
        <f>VLOOKUP(I337,'Tarrif for Outgoing Transport'!$A$22:$G$32,Valencia!C337-59998,TRUE)</f>
        <v>0.254</v>
      </c>
      <c r="K337" s="82">
        <f t="shared" si="10"/>
        <v>40.106599999999993</v>
      </c>
      <c r="L337" s="4">
        <f>VLOOKUP(I337,'Tarrif for Outgoing Transport'!$A$40:$L$49,C337-59993,TRUE)</f>
        <v>0.307</v>
      </c>
      <c r="M337" s="4">
        <f t="shared" si="11"/>
        <v>48.47529999999999</v>
      </c>
      <c r="N337" s="2">
        <f>VLOOKUP(C337,'Transport Time'!$F$3:$H$7,3,FALSE)</f>
        <v>1</v>
      </c>
      <c r="O337" s="2">
        <f>VLOOKUP(C337,'Transport Time'!$K$3:$M$12,3,FALSE)</f>
        <v>2</v>
      </c>
      <c r="P337" s="2">
        <f>VLOOKUP(C337,'Data for CO2 Calculation'!$F$3:$H$7,3,FALSE)</f>
        <v>355</v>
      </c>
      <c r="Q337" s="3">
        <f>I337*P337*'Data for CO2 Calculation'!$B$17</f>
        <v>3054.9702499999994</v>
      </c>
      <c r="R337" s="2">
        <f>VLOOKUP(C337,'Data for CO2 Calculation'!$K$3:$M$12,3,FALSE)</f>
        <v>1275</v>
      </c>
      <c r="S337" s="3">
        <f>I337*R337*'Data for CO2 Calculation'!$B$17</f>
        <v>10972.076249999998</v>
      </c>
    </row>
    <row r="338" spans="1:19" x14ac:dyDescent="0.2">
      <c r="A338" s="2" t="s">
        <v>767</v>
      </c>
      <c r="B338" s="13">
        <v>39695</v>
      </c>
      <c r="C338" s="2">
        <v>60005</v>
      </c>
      <c r="D338" s="2">
        <v>9</v>
      </c>
      <c r="E338" s="2">
        <v>12</v>
      </c>
      <c r="F338" s="2">
        <v>12</v>
      </c>
      <c r="G338" s="2">
        <v>6</v>
      </c>
      <c r="H338" s="2">
        <v>0</v>
      </c>
      <c r="I338" s="84">
        <f>(D338*'General Data'!$B$4)+(Valencia!E338*'General Data'!$C$4)+(Valencia!F338*'General Data'!$D$4)+(Valencia!G338*'General Data'!$E$4)+(Valencia!H338*'General Data'!$F$4)</f>
        <v>137.1</v>
      </c>
      <c r="J338" s="4">
        <f>VLOOKUP(I338,'Tarrif for Outgoing Transport'!$A$22:$G$32,Valencia!C338-59998,TRUE)</f>
        <v>0.24399999999999999</v>
      </c>
      <c r="K338" s="82">
        <f t="shared" si="10"/>
        <v>33.452399999999997</v>
      </c>
      <c r="L338" s="4">
        <f>VLOOKUP(I338,'Tarrif for Outgoing Transport'!$A$40:$L$49,C338-59993,TRUE)</f>
        <v>0.38900000000000001</v>
      </c>
      <c r="M338" s="4">
        <f t="shared" si="11"/>
        <v>53.331899999999997</v>
      </c>
      <c r="N338" s="2">
        <f>VLOOKUP(C338,'Transport Time'!$F$3:$H$7,3,FALSE)</f>
        <v>2</v>
      </c>
      <c r="O338" s="2">
        <f>VLOOKUP(C338,'Transport Time'!$K$3:$M$12,3,FALSE)</f>
        <v>1</v>
      </c>
      <c r="P338" s="2">
        <f>VLOOKUP(C338,'Data for CO2 Calculation'!$F$3:$H$7,3,FALSE)</f>
        <v>779</v>
      </c>
      <c r="Q338" s="3">
        <f>I338*P338*'Data for CO2 Calculation'!$B$17</f>
        <v>5820.64905</v>
      </c>
      <c r="R338" s="2">
        <f>VLOOKUP(C338,'Data for CO2 Calculation'!$K$3:$M$12,3,FALSE)</f>
        <v>584</v>
      </c>
      <c r="S338" s="3">
        <f>I338*R338*'Data for CO2 Calculation'!$B$17</f>
        <v>4363.6187999999993</v>
      </c>
    </row>
    <row r="339" spans="1:19" x14ac:dyDescent="0.2">
      <c r="A339" s="2" t="s">
        <v>820</v>
      </c>
      <c r="B339" s="13">
        <v>39696</v>
      </c>
      <c r="C339" s="2">
        <v>60005</v>
      </c>
      <c r="D339" s="2">
        <v>9</v>
      </c>
      <c r="E339" s="2">
        <v>8</v>
      </c>
      <c r="F339" s="2">
        <v>12</v>
      </c>
      <c r="G339" s="2">
        <v>11</v>
      </c>
      <c r="H339" s="2">
        <v>0</v>
      </c>
      <c r="I339" s="84">
        <f>(D339*'General Data'!$B$4)+(Valencia!E339*'General Data'!$C$4)+(Valencia!F339*'General Data'!$D$4)+(Valencia!G339*'General Data'!$E$4)+(Valencia!H339*'General Data'!$F$4)</f>
        <v>135.89999999999998</v>
      </c>
      <c r="J339" s="4">
        <f>VLOOKUP(I339,'Tarrif for Outgoing Transport'!$A$22:$G$32,Valencia!C339-59998,TRUE)</f>
        <v>0.24399999999999999</v>
      </c>
      <c r="K339" s="82">
        <f t="shared" si="10"/>
        <v>33.15959999999999</v>
      </c>
      <c r="L339" s="4">
        <f>VLOOKUP(I339,'Tarrif for Outgoing Transport'!$A$40:$L$49,C339-59993,TRUE)</f>
        <v>0.38900000000000001</v>
      </c>
      <c r="M339" s="4">
        <f t="shared" si="11"/>
        <v>52.865099999999991</v>
      </c>
      <c r="N339" s="2">
        <f>VLOOKUP(C339,'Transport Time'!$F$3:$H$7,3,FALSE)</f>
        <v>2</v>
      </c>
      <c r="O339" s="2">
        <f>VLOOKUP(C339,'Transport Time'!$K$3:$M$12,3,FALSE)</f>
        <v>1</v>
      </c>
      <c r="P339" s="2">
        <f>VLOOKUP(C339,'Data for CO2 Calculation'!$F$3:$H$7,3,FALSE)</f>
        <v>779</v>
      </c>
      <c r="Q339" s="3">
        <f>I339*P339*'Data for CO2 Calculation'!$B$17</f>
        <v>5769.7024499999989</v>
      </c>
      <c r="R339" s="2">
        <f>VLOOKUP(C339,'Data for CO2 Calculation'!$K$3:$M$12,3,FALSE)</f>
        <v>584</v>
      </c>
      <c r="S339" s="3">
        <f>I339*R339*'Data for CO2 Calculation'!$B$17</f>
        <v>4325.4251999999997</v>
      </c>
    </row>
    <row r="340" spans="1:19" x14ac:dyDescent="0.2">
      <c r="A340" s="2" t="s">
        <v>821</v>
      </c>
      <c r="B340" s="13">
        <v>39797</v>
      </c>
      <c r="C340" s="2">
        <v>60002</v>
      </c>
      <c r="D340" s="2">
        <v>12</v>
      </c>
      <c r="E340" s="2">
        <v>8</v>
      </c>
      <c r="F340" s="2">
        <v>11</v>
      </c>
      <c r="G340" s="2">
        <v>11</v>
      </c>
      <c r="H340" s="2">
        <v>11</v>
      </c>
      <c r="I340" s="84">
        <f>(D340*'General Data'!$B$4)+(Valencia!E340*'General Data'!$C$4)+(Valencia!F340*'General Data'!$D$4)+(Valencia!G340*'General Data'!$E$4)+(Valencia!H340*'General Data'!$F$4)</f>
        <v>189.6</v>
      </c>
      <c r="J340" s="4">
        <f>VLOOKUP(I340,'Tarrif for Outgoing Transport'!$A$22:$G$32,Valencia!C340-59998,TRUE)</f>
        <v>0.254</v>
      </c>
      <c r="K340" s="82">
        <f t="shared" si="10"/>
        <v>48.1584</v>
      </c>
      <c r="L340" s="4">
        <f>VLOOKUP(I340,'Tarrif for Outgoing Transport'!$A$40:$L$49,C340-59993,TRUE)</f>
        <v>0.307</v>
      </c>
      <c r="M340" s="4">
        <f t="shared" si="11"/>
        <v>58.2072</v>
      </c>
      <c r="N340" s="2">
        <f>VLOOKUP(C340,'Transport Time'!$F$3:$H$7,3,FALSE)</f>
        <v>1</v>
      </c>
      <c r="O340" s="2">
        <f>VLOOKUP(C340,'Transport Time'!$K$3:$M$12,3,FALSE)</f>
        <v>2</v>
      </c>
      <c r="P340" s="2">
        <f>VLOOKUP(C340,'Data for CO2 Calculation'!$F$3:$H$7,3,FALSE)</f>
        <v>355</v>
      </c>
      <c r="Q340" s="3">
        <f>I340*P340*'Data for CO2 Calculation'!$B$17</f>
        <v>3668.2860000000001</v>
      </c>
      <c r="R340" s="2">
        <f>VLOOKUP(C340,'Data for CO2 Calculation'!$K$3:$M$12,3,FALSE)</f>
        <v>1275</v>
      </c>
      <c r="S340" s="3">
        <f>I340*R340*'Data for CO2 Calculation'!$B$17</f>
        <v>13174.83</v>
      </c>
    </row>
    <row r="341" spans="1:19" x14ac:dyDescent="0.2">
      <c r="A341" s="2" t="s">
        <v>822</v>
      </c>
      <c r="B341" s="13">
        <v>39697</v>
      </c>
      <c r="C341" s="2">
        <v>60004</v>
      </c>
      <c r="D341" s="2">
        <v>9</v>
      </c>
      <c r="E341" s="2">
        <v>8</v>
      </c>
      <c r="F341" s="2">
        <v>12</v>
      </c>
      <c r="G341" s="2">
        <v>11</v>
      </c>
      <c r="H341" s="2">
        <v>9</v>
      </c>
      <c r="I341" s="84">
        <f>(D341*'General Data'!$B$4)+(Valencia!E341*'General Data'!$C$4)+(Valencia!F341*'General Data'!$D$4)+(Valencia!G341*'General Data'!$E$4)+(Valencia!H341*'General Data'!$F$4)</f>
        <v>177.29999999999998</v>
      </c>
      <c r="J341" s="4">
        <f>VLOOKUP(I341,'Tarrif for Outgoing Transport'!$A$22:$G$32,Valencia!C341-59998,TRUE)</f>
        <v>0.252</v>
      </c>
      <c r="K341" s="82">
        <f t="shared" si="10"/>
        <v>44.679599999999994</v>
      </c>
      <c r="L341" s="4">
        <f>VLOOKUP(I341,'Tarrif for Outgoing Transport'!$A$40:$L$49,C341-59993,TRUE)</f>
        <v>0.3</v>
      </c>
      <c r="M341" s="4">
        <f t="shared" si="11"/>
        <v>53.189999999999991</v>
      </c>
      <c r="N341" s="2">
        <f>VLOOKUP(C341,'Transport Time'!$F$3:$H$7,3,FALSE)</f>
        <v>2</v>
      </c>
      <c r="O341" s="2">
        <f>VLOOKUP(C341,'Transport Time'!$K$3:$M$12,3,FALSE)</f>
        <v>2</v>
      </c>
      <c r="P341" s="2">
        <f>VLOOKUP(C341,'Data for CO2 Calculation'!$F$3:$H$7,3,FALSE)</f>
        <v>882</v>
      </c>
      <c r="Q341" s="3">
        <f>I341*P341*'Data for CO2 Calculation'!$B$17</f>
        <v>8522.6336999999985</v>
      </c>
      <c r="R341" s="2">
        <f>VLOOKUP(C341,'Data for CO2 Calculation'!$K$3:$M$12,3,FALSE)</f>
        <v>1735</v>
      </c>
      <c r="S341" s="3">
        <f>I341*R341*'Data for CO2 Calculation'!$B$17</f>
        <v>16765.044749999997</v>
      </c>
    </row>
    <row r="342" spans="1:19" x14ac:dyDescent="0.2">
      <c r="A342" s="2" t="s">
        <v>823</v>
      </c>
      <c r="B342" s="13">
        <v>39697</v>
      </c>
      <c r="C342" s="2">
        <v>60005</v>
      </c>
      <c r="D342" s="2">
        <v>0</v>
      </c>
      <c r="E342" s="2">
        <v>8</v>
      </c>
      <c r="F342" s="2">
        <v>12</v>
      </c>
      <c r="G342" s="2">
        <v>9</v>
      </c>
      <c r="H342" s="2">
        <v>9</v>
      </c>
      <c r="I342" s="84">
        <f>(D342*'General Data'!$B$4)+(Valencia!E342*'General Data'!$C$4)+(Valencia!F342*'General Data'!$D$4)+(Valencia!G342*'General Data'!$E$4)+(Valencia!H342*'General Data'!$F$4)</f>
        <v>150.19999999999999</v>
      </c>
      <c r="J342" s="4">
        <f>VLOOKUP(I342,'Tarrif for Outgoing Transport'!$A$22:$G$32,Valencia!C342-59998,TRUE)</f>
        <v>0.24399999999999999</v>
      </c>
      <c r="K342" s="82">
        <f t="shared" si="10"/>
        <v>36.648799999999994</v>
      </c>
      <c r="L342" s="4">
        <f>VLOOKUP(I342,'Tarrif for Outgoing Transport'!$A$40:$L$49,C342-59993,TRUE)</f>
        <v>0.38900000000000001</v>
      </c>
      <c r="M342" s="4">
        <f t="shared" si="11"/>
        <v>58.427799999999998</v>
      </c>
      <c r="N342" s="2">
        <f>VLOOKUP(C342,'Transport Time'!$F$3:$H$7,3,FALSE)</f>
        <v>2</v>
      </c>
      <c r="O342" s="2">
        <f>VLOOKUP(C342,'Transport Time'!$K$3:$M$12,3,FALSE)</f>
        <v>1</v>
      </c>
      <c r="P342" s="2">
        <f>VLOOKUP(C342,'Data for CO2 Calculation'!$F$3:$H$7,3,FALSE)</f>
        <v>779</v>
      </c>
      <c r="Q342" s="3">
        <f>I342*P342*'Data for CO2 Calculation'!$B$17</f>
        <v>6376.8160999999991</v>
      </c>
      <c r="R342" s="2">
        <f>VLOOKUP(C342,'Data for CO2 Calculation'!$K$3:$M$12,3,FALSE)</f>
        <v>584</v>
      </c>
      <c r="S342" s="3">
        <f>I342*R342*'Data for CO2 Calculation'!$B$17</f>
        <v>4780.565599999999</v>
      </c>
    </row>
    <row r="343" spans="1:19" x14ac:dyDescent="0.2">
      <c r="A343" s="2" t="s">
        <v>824</v>
      </c>
      <c r="B343" s="13">
        <v>39799</v>
      </c>
      <c r="C343" s="2">
        <v>60002</v>
      </c>
      <c r="D343" s="2">
        <v>9</v>
      </c>
      <c r="E343" s="2">
        <v>8</v>
      </c>
      <c r="F343" s="2">
        <v>12</v>
      </c>
      <c r="G343" s="2">
        <v>9</v>
      </c>
      <c r="H343" s="2">
        <v>9</v>
      </c>
      <c r="I343" s="84">
        <f>(D343*'General Data'!$B$4)+(Valencia!E343*'General Data'!$C$4)+(Valencia!F343*'General Data'!$D$4)+(Valencia!G343*'General Data'!$E$4)+(Valencia!H343*'General Data'!$F$4)</f>
        <v>170.9</v>
      </c>
      <c r="J343" s="4">
        <f>VLOOKUP(I343,'Tarrif for Outgoing Transport'!$A$22:$G$32,Valencia!C343-59998,TRUE)</f>
        <v>0.254</v>
      </c>
      <c r="K343" s="82">
        <f t="shared" si="10"/>
        <v>43.4086</v>
      </c>
      <c r="L343" s="4">
        <f>VLOOKUP(I343,'Tarrif for Outgoing Transport'!$A$40:$L$49,C343-59993,TRUE)</f>
        <v>0.307</v>
      </c>
      <c r="M343" s="4">
        <f t="shared" si="11"/>
        <v>52.466300000000004</v>
      </c>
      <c r="N343" s="2">
        <f>VLOOKUP(C343,'Transport Time'!$F$3:$H$7,3,FALSE)</f>
        <v>1</v>
      </c>
      <c r="O343" s="2">
        <f>VLOOKUP(C343,'Transport Time'!$K$3:$M$12,3,FALSE)</f>
        <v>2</v>
      </c>
      <c r="P343" s="2">
        <f>VLOOKUP(C343,'Data for CO2 Calculation'!$F$3:$H$7,3,FALSE)</f>
        <v>355</v>
      </c>
      <c r="Q343" s="3">
        <f>I343*P343*'Data for CO2 Calculation'!$B$17</f>
        <v>3306.4877499999998</v>
      </c>
      <c r="R343" s="2">
        <f>VLOOKUP(C343,'Data for CO2 Calculation'!$K$3:$M$12,3,FALSE)</f>
        <v>1275</v>
      </c>
      <c r="S343" s="3">
        <f>I343*R343*'Data for CO2 Calculation'!$B$17</f>
        <v>11875.41375</v>
      </c>
    </row>
    <row r="344" spans="1:19" x14ac:dyDescent="0.2">
      <c r="A344" s="2" t="s">
        <v>825</v>
      </c>
      <c r="B344" s="13">
        <v>39802</v>
      </c>
      <c r="C344" s="2">
        <v>60002</v>
      </c>
      <c r="D344" s="2">
        <v>12</v>
      </c>
      <c r="E344" s="2">
        <v>8</v>
      </c>
      <c r="F344" s="2">
        <v>11</v>
      </c>
      <c r="G344" s="2">
        <v>12</v>
      </c>
      <c r="H344" s="2">
        <v>9</v>
      </c>
      <c r="I344" s="84">
        <f>(D344*'General Data'!$B$4)+(Valencia!E344*'General Data'!$C$4)+(Valencia!F344*'General Data'!$D$4)+(Valencia!G344*'General Data'!$E$4)+(Valencia!H344*'General Data'!$F$4)</f>
        <v>183.6</v>
      </c>
      <c r="J344" s="4">
        <f>VLOOKUP(I344,'Tarrif for Outgoing Transport'!$A$22:$G$32,Valencia!C344-59998,TRUE)</f>
        <v>0.254</v>
      </c>
      <c r="K344" s="82">
        <f t="shared" si="10"/>
        <v>46.634399999999999</v>
      </c>
      <c r="L344" s="4">
        <f>VLOOKUP(I344,'Tarrif for Outgoing Transport'!$A$40:$L$49,C344-59993,TRUE)</f>
        <v>0.307</v>
      </c>
      <c r="M344" s="4">
        <f t="shared" si="11"/>
        <v>56.365199999999994</v>
      </c>
      <c r="N344" s="2">
        <f>VLOOKUP(C344,'Transport Time'!$F$3:$H$7,3,FALSE)</f>
        <v>1</v>
      </c>
      <c r="O344" s="2">
        <f>VLOOKUP(C344,'Transport Time'!$K$3:$M$12,3,FALSE)</f>
        <v>2</v>
      </c>
      <c r="P344" s="2">
        <f>VLOOKUP(C344,'Data for CO2 Calculation'!$F$3:$H$7,3,FALSE)</f>
        <v>355</v>
      </c>
      <c r="Q344" s="3">
        <f>I344*P344*'Data for CO2 Calculation'!$B$17</f>
        <v>3552.201</v>
      </c>
      <c r="R344" s="2">
        <f>VLOOKUP(C344,'Data for CO2 Calculation'!$K$3:$M$12,3,FALSE)</f>
        <v>1275</v>
      </c>
      <c r="S344" s="3">
        <f>I344*R344*'Data for CO2 Calculation'!$B$17</f>
        <v>12757.905000000001</v>
      </c>
    </row>
    <row r="345" spans="1:19" x14ac:dyDescent="0.2">
      <c r="A345" s="2" t="s">
        <v>826</v>
      </c>
      <c r="B345" s="13">
        <v>39699</v>
      </c>
      <c r="C345" s="2">
        <v>60004</v>
      </c>
      <c r="D345" s="2">
        <v>0</v>
      </c>
      <c r="E345" s="2">
        <v>8</v>
      </c>
      <c r="F345" s="2">
        <v>12</v>
      </c>
      <c r="G345" s="2">
        <v>15</v>
      </c>
      <c r="H345" s="2">
        <v>0</v>
      </c>
      <c r="I345" s="84">
        <f>(D345*'General Data'!$B$4)+(Valencia!E345*'General Data'!$C$4)+(Valencia!F345*'General Data'!$D$4)+(Valencia!G345*'General Data'!$E$4)+(Valencia!H345*'General Data'!$F$4)</f>
        <v>128</v>
      </c>
      <c r="J345" s="4">
        <f>VLOOKUP(I345,'Tarrif for Outgoing Transport'!$A$22:$G$32,Valencia!C345-59998,TRUE)</f>
        <v>0.252</v>
      </c>
      <c r="K345" s="82">
        <f t="shared" si="10"/>
        <v>32.256</v>
      </c>
      <c r="L345" s="4">
        <f>VLOOKUP(I345,'Tarrif for Outgoing Transport'!$A$40:$L$49,C345-59993,TRUE)</f>
        <v>0.3</v>
      </c>
      <c r="M345" s="4">
        <f t="shared" si="11"/>
        <v>38.4</v>
      </c>
      <c r="N345" s="2">
        <f>VLOOKUP(C345,'Transport Time'!$F$3:$H$7,3,FALSE)</f>
        <v>2</v>
      </c>
      <c r="O345" s="2">
        <f>VLOOKUP(C345,'Transport Time'!$K$3:$M$12,3,FALSE)</f>
        <v>2</v>
      </c>
      <c r="P345" s="2">
        <f>VLOOKUP(C345,'Data for CO2 Calculation'!$F$3:$H$7,3,FALSE)</f>
        <v>882</v>
      </c>
      <c r="Q345" s="3">
        <f>I345*P345*'Data for CO2 Calculation'!$B$17</f>
        <v>6152.8320000000003</v>
      </c>
      <c r="R345" s="2">
        <f>VLOOKUP(C345,'Data for CO2 Calculation'!$K$3:$M$12,3,FALSE)</f>
        <v>1735</v>
      </c>
      <c r="S345" s="3">
        <f>I345*R345*'Data for CO2 Calculation'!$B$17</f>
        <v>12103.36</v>
      </c>
    </row>
    <row r="346" spans="1:19" x14ac:dyDescent="0.2">
      <c r="A346" s="2" t="s">
        <v>827</v>
      </c>
      <c r="B346" s="13">
        <v>39699</v>
      </c>
      <c r="C346" s="2">
        <v>60005</v>
      </c>
      <c r="D346" s="2">
        <v>0</v>
      </c>
      <c r="E346" s="2">
        <v>8</v>
      </c>
      <c r="F346" s="2">
        <v>12</v>
      </c>
      <c r="G346" s="2">
        <v>12</v>
      </c>
      <c r="H346" s="2">
        <v>9</v>
      </c>
      <c r="I346" s="84">
        <f>(D346*'General Data'!$B$4)+(Valencia!E346*'General Data'!$C$4)+(Valencia!F346*'General Data'!$D$4)+(Valencia!G346*'General Data'!$E$4)+(Valencia!H346*'General Data'!$F$4)</f>
        <v>159.80000000000001</v>
      </c>
      <c r="J346" s="4">
        <f>VLOOKUP(I346,'Tarrif for Outgoing Transport'!$A$22:$G$32,Valencia!C346-59998,TRUE)</f>
        <v>0.24399999999999999</v>
      </c>
      <c r="K346" s="82">
        <f t="shared" si="10"/>
        <v>38.991199999999999</v>
      </c>
      <c r="L346" s="4">
        <f>VLOOKUP(I346,'Tarrif for Outgoing Transport'!$A$40:$L$49,C346-59993,TRUE)</f>
        <v>0.38900000000000001</v>
      </c>
      <c r="M346" s="4">
        <f t="shared" si="11"/>
        <v>62.162200000000006</v>
      </c>
      <c r="N346" s="2">
        <f>VLOOKUP(C346,'Transport Time'!$F$3:$H$7,3,FALSE)</f>
        <v>2</v>
      </c>
      <c r="O346" s="2">
        <f>VLOOKUP(C346,'Transport Time'!$K$3:$M$12,3,FALSE)</f>
        <v>1</v>
      </c>
      <c r="P346" s="2">
        <f>VLOOKUP(C346,'Data for CO2 Calculation'!$F$3:$H$7,3,FALSE)</f>
        <v>779</v>
      </c>
      <c r="Q346" s="3">
        <f>I346*P346*'Data for CO2 Calculation'!$B$17</f>
        <v>6784.3889000000008</v>
      </c>
      <c r="R346" s="2">
        <f>VLOOKUP(C346,'Data for CO2 Calculation'!$K$3:$M$12,3,FALSE)</f>
        <v>584</v>
      </c>
      <c r="S346" s="3">
        <f>I346*R346*'Data for CO2 Calculation'!$B$17</f>
        <v>5086.1144000000004</v>
      </c>
    </row>
    <row r="347" spans="1:19" x14ac:dyDescent="0.2">
      <c r="A347" s="2" t="s">
        <v>828</v>
      </c>
      <c r="B347" s="13">
        <v>39802</v>
      </c>
      <c r="C347" s="2">
        <v>60002</v>
      </c>
      <c r="D347" s="2">
        <v>9</v>
      </c>
      <c r="E347" s="2">
        <v>8</v>
      </c>
      <c r="F347" s="2">
        <v>9</v>
      </c>
      <c r="G347" s="2">
        <v>11</v>
      </c>
      <c r="H347" s="2">
        <v>12</v>
      </c>
      <c r="I347" s="84">
        <f>(D347*'General Data'!$B$4)+(Valencia!E347*'General Data'!$C$4)+(Valencia!F347*'General Data'!$D$4)+(Valencia!G347*'General Data'!$E$4)+(Valencia!H347*'General Data'!$F$4)</f>
        <v>179.7</v>
      </c>
      <c r="J347" s="4">
        <f>VLOOKUP(I347,'Tarrif for Outgoing Transport'!$A$22:$G$32,Valencia!C347-59998,TRUE)</f>
        <v>0.254</v>
      </c>
      <c r="K347" s="82">
        <f t="shared" si="10"/>
        <v>45.643799999999999</v>
      </c>
      <c r="L347" s="4">
        <f>VLOOKUP(I347,'Tarrif for Outgoing Transport'!$A$40:$L$49,C347-59993,TRUE)</f>
        <v>0.307</v>
      </c>
      <c r="M347" s="4">
        <f t="shared" si="11"/>
        <v>55.167899999999996</v>
      </c>
      <c r="N347" s="2">
        <f>VLOOKUP(C347,'Transport Time'!$F$3:$H$7,3,FALSE)</f>
        <v>1</v>
      </c>
      <c r="O347" s="2">
        <f>VLOOKUP(C347,'Transport Time'!$K$3:$M$12,3,FALSE)</f>
        <v>2</v>
      </c>
      <c r="P347" s="2">
        <f>VLOOKUP(C347,'Data for CO2 Calculation'!$F$3:$H$7,3,FALSE)</f>
        <v>355</v>
      </c>
      <c r="Q347" s="3">
        <f>I347*P347*'Data for CO2 Calculation'!$B$17</f>
        <v>3476.7457499999996</v>
      </c>
      <c r="R347" s="2">
        <f>VLOOKUP(C347,'Data for CO2 Calculation'!$K$3:$M$12,3,FALSE)</f>
        <v>1275</v>
      </c>
      <c r="S347" s="3">
        <f>I347*R347*'Data for CO2 Calculation'!$B$17</f>
        <v>12486.903749999999</v>
      </c>
    </row>
    <row r="348" spans="1:19" x14ac:dyDescent="0.2">
      <c r="A348" s="2" t="s">
        <v>829</v>
      </c>
      <c r="B348" s="13">
        <v>39810</v>
      </c>
      <c r="C348" s="2">
        <v>60002</v>
      </c>
      <c r="D348" s="2">
        <v>9</v>
      </c>
      <c r="E348" s="2">
        <v>8</v>
      </c>
      <c r="F348" s="2">
        <v>12</v>
      </c>
      <c r="G348" s="2">
        <v>11</v>
      </c>
      <c r="H348" s="2">
        <v>11</v>
      </c>
      <c r="I348" s="84">
        <f>(D348*'General Data'!$B$4)+(Valencia!E348*'General Data'!$C$4)+(Valencia!F348*'General Data'!$D$4)+(Valencia!G348*'General Data'!$E$4)+(Valencia!H348*'General Data'!$F$4)</f>
        <v>186.49999999999997</v>
      </c>
      <c r="J348" s="4">
        <f>VLOOKUP(I348,'Tarrif for Outgoing Transport'!$A$22:$G$32,Valencia!C348-59998,TRUE)</f>
        <v>0.254</v>
      </c>
      <c r="K348" s="82">
        <f t="shared" si="10"/>
        <v>47.370999999999995</v>
      </c>
      <c r="L348" s="4">
        <f>VLOOKUP(I348,'Tarrif for Outgoing Transport'!$A$40:$L$49,C348-59993,TRUE)</f>
        <v>0.307</v>
      </c>
      <c r="M348" s="4">
        <f t="shared" si="11"/>
        <v>57.255499999999991</v>
      </c>
      <c r="N348" s="2">
        <f>VLOOKUP(C348,'Transport Time'!$F$3:$H$7,3,FALSE)</f>
        <v>1</v>
      </c>
      <c r="O348" s="2">
        <f>VLOOKUP(C348,'Transport Time'!$K$3:$M$12,3,FALSE)</f>
        <v>2</v>
      </c>
      <c r="P348" s="2">
        <f>VLOOKUP(C348,'Data for CO2 Calculation'!$F$3:$H$7,3,FALSE)</f>
        <v>355</v>
      </c>
      <c r="Q348" s="3">
        <f>I348*P348*'Data for CO2 Calculation'!$B$17</f>
        <v>3608.3087499999992</v>
      </c>
      <c r="R348" s="2">
        <f>VLOOKUP(C348,'Data for CO2 Calculation'!$K$3:$M$12,3,FALSE)</f>
        <v>1275</v>
      </c>
      <c r="S348" s="3">
        <f>I348*R348*'Data for CO2 Calculation'!$B$17</f>
        <v>12959.418749999999</v>
      </c>
    </row>
    <row r="349" spans="1:19" x14ac:dyDescent="0.2">
      <c r="A349" s="2" t="s">
        <v>830</v>
      </c>
      <c r="B349" s="13">
        <v>39450</v>
      </c>
      <c r="C349" s="2">
        <v>60003</v>
      </c>
      <c r="D349" s="2">
        <v>9</v>
      </c>
      <c r="E349" s="2">
        <v>14</v>
      </c>
      <c r="F349" s="2">
        <v>9</v>
      </c>
      <c r="G349" s="2">
        <v>11</v>
      </c>
      <c r="H349" s="2">
        <v>14</v>
      </c>
      <c r="I349" s="84">
        <f>(D349*'General Data'!$B$4)+(Valencia!E349*'General Data'!$C$4)+(Valencia!F349*'General Data'!$D$4)+(Valencia!G349*'General Data'!$E$4)+(Valencia!H349*'General Data'!$F$4)</f>
        <v>214.7</v>
      </c>
      <c r="J349" s="4">
        <f>VLOOKUP(I349,'Tarrif for Outgoing Transport'!$A$22:$G$32,Valencia!C349-59998,TRUE)</f>
        <v>0.25600000000000001</v>
      </c>
      <c r="K349" s="82">
        <f t="shared" si="10"/>
        <v>54.963200000000001</v>
      </c>
      <c r="L349" s="4">
        <f>VLOOKUP(I349,'Tarrif for Outgoing Transport'!$A$40:$L$49,C349-59993,TRUE)</f>
        <v>0.28999999999999998</v>
      </c>
      <c r="M349" s="4">
        <f t="shared" si="11"/>
        <v>62.262999999999991</v>
      </c>
      <c r="N349" s="2">
        <f>VLOOKUP(C349,'Transport Time'!$F$3:$H$7,3,FALSE)</f>
        <v>2</v>
      </c>
      <c r="O349" s="2">
        <f>VLOOKUP(C349,'Transport Time'!$K$3:$M$12,3,FALSE)</f>
        <v>1</v>
      </c>
      <c r="P349" s="2">
        <f>VLOOKUP(C349,'Data for CO2 Calculation'!$F$3:$H$7,3,FALSE)</f>
        <v>846</v>
      </c>
      <c r="Q349" s="3">
        <f>I349*P349*'Data for CO2 Calculation'!$B$17</f>
        <v>9899.1728999999996</v>
      </c>
      <c r="R349" s="2">
        <f>VLOOKUP(C349,'Data for CO2 Calculation'!$K$3:$M$12,3,FALSE)</f>
        <v>775</v>
      </c>
      <c r="S349" s="3">
        <f>I349*R349*'Data for CO2 Calculation'!$B$17</f>
        <v>9068.3912500000006</v>
      </c>
    </row>
    <row r="350" spans="1:19" x14ac:dyDescent="0.2">
      <c r="A350" s="2" t="s">
        <v>684</v>
      </c>
      <c r="B350" s="13">
        <v>39706</v>
      </c>
      <c r="C350" s="2">
        <v>60005</v>
      </c>
      <c r="D350" s="2">
        <v>0</v>
      </c>
      <c r="E350" s="2">
        <v>8</v>
      </c>
      <c r="F350" s="2">
        <v>12</v>
      </c>
      <c r="G350" s="2">
        <v>11</v>
      </c>
      <c r="H350" s="2">
        <v>9</v>
      </c>
      <c r="I350" s="84">
        <f>(D350*'General Data'!$B$4)+(Valencia!E350*'General Data'!$C$4)+(Valencia!F350*'General Data'!$D$4)+(Valencia!G350*'General Data'!$E$4)+(Valencia!H350*'General Data'!$F$4)</f>
        <v>156.6</v>
      </c>
      <c r="J350" s="4">
        <f>VLOOKUP(I350,'Tarrif for Outgoing Transport'!$A$22:$G$32,Valencia!C350-59998,TRUE)</f>
        <v>0.24399999999999999</v>
      </c>
      <c r="K350" s="82">
        <f t="shared" si="10"/>
        <v>38.2104</v>
      </c>
      <c r="L350" s="4">
        <f>VLOOKUP(I350,'Tarrif for Outgoing Transport'!$A$40:$L$49,C350-59993,TRUE)</f>
        <v>0.38900000000000001</v>
      </c>
      <c r="M350" s="4">
        <f t="shared" si="11"/>
        <v>60.917400000000001</v>
      </c>
      <c r="N350" s="2">
        <f>VLOOKUP(C350,'Transport Time'!$F$3:$H$7,3,FALSE)</f>
        <v>2</v>
      </c>
      <c r="O350" s="2">
        <f>VLOOKUP(C350,'Transport Time'!$K$3:$M$12,3,FALSE)</f>
        <v>1</v>
      </c>
      <c r="P350" s="2">
        <f>VLOOKUP(C350,'Data for CO2 Calculation'!$F$3:$H$7,3,FALSE)</f>
        <v>779</v>
      </c>
      <c r="Q350" s="3">
        <f>I350*P350*'Data for CO2 Calculation'!$B$17</f>
        <v>6648.5312999999996</v>
      </c>
      <c r="R350" s="2">
        <f>VLOOKUP(C350,'Data for CO2 Calculation'!$K$3:$M$12,3,FALSE)</f>
        <v>584</v>
      </c>
      <c r="S350" s="3">
        <f>I350*R350*'Data for CO2 Calculation'!$B$17</f>
        <v>4984.2647999999999</v>
      </c>
    </row>
    <row r="351" spans="1:19" x14ac:dyDescent="0.2">
      <c r="A351" s="2" t="s">
        <v>831</v>
      </c>
      <c r="B351" s="13">
        <v>39453</v>
      </c>
      <c r="C351" s="2">
        <v>60003</v>
      </c>
      <c r="D351" s="2">
        <v>9</v>
      </c>
      <c r="E351" s="2">
        <v>8</v>
      </c>
      <c r="F351" s="2">
        <v>0</v>
      </c>
      <c r="G351" s="2">
        <v>11</v>
      </c>
      <c r="H351" s="2">
        <v>9</v>
      </c>
      <c r="I351" s="84">
        <f>(D351*'General Data'!$B$4)+(Valencia!E351*'General Data'!$C$4)+(Valencia!F351*'General Data'!$D$4)+(Valencia!G351*'General Data'!$E$4)+(Valencia!H351*'General Data'!$F$4)</f>
        <v>131.69999999999999</v>
      </c>
      <c r="J351" s="4">
        <f>VLOOKUP(I351,'Tarrif for Outgoing Transport'!$A$22:$G$32,Valencia!C351-59998,TRUE)</f>
        <v>0.25600000000000001</v>
      </c>
      <c r="K351" s="82">
        <f t="shared" si="10"/>
        <v>33.715199999999996</v>
      </c>
      <c r="L351" s="4">
        <f>VLOOKUP(I351,'Tarrif for Outgoing Transport'!$A$40:$L$49,C351-59993,TRUE)</f>
        <v>0.28999999999999998</v>
      </c>
      <c r="M351" s="4">
        <f t="shared" si="11"/>
        <v>38.192999999999991</v>
      </c>
      <c r="N351" s="2">
        <f>VLOOKUP(C351,'Transport Time'!$F$3:$H$7,3,FALSE)</f>
        <v>2</v>
      </c>
      <c r="O351" s="2">
        <f>VLOOKUP(C351,'Transport Time'!$K$3:$M$12,3,FALSE)</f>
        <v>1</v>
      </c>
      <c r="P351" s="2">
        <f>VLOOKUP(C351,'Data for CO2 Calculation'!$F$3:$H$7,3,FALSE)</f>
        <v>846</v>
      </c>
      <c r="Q351" s="3">
        <f>I351*P351*'Data for CO2 Calculation'!$B$17</f>
        <v>6072.2919000000002</v>
      </c>
      <c r="R351" s="2">
        <f>VLOOKUP(C351,'Data for CO2 Calculation'!$K$3:$M$12,3,FALSE)</f>
        <v>775</v>
      </c>
      <c r="S351" s="3">
        <f>I351*R351*'Data for CO2 Calculation'!$B$17</f>
        <v>5562.6787499999991</v>
      </c>
    </row>
    <row r="352" spans="1:19" x14ac:dyDescent="0.2">
      <c r="A352" s="2" t="s">
        <v>685</v>
      </c>
      <c r="B352" s="13">
        <v>39707</v>
      </c>
      <c r="C352" s="2">
        <v>60004</v>
      </c>
      <c r="D352" s="2">
        <v>9</v>
      </c>
      <c r="E352" s="2">
        <v>8</v>
      </c>
      <c r="F352" s="2">
        <v>12</v>
      </c>
      <c r="G352" s="2">
        <v>11</v>
      </c>
      <c r="H352" s="2">
        <v>9</v>
      </c>
      <c r="I352" s="84">
        <f>(D352*'General Data'!$B$4)+(Valencia!E352*'General Data'!$C$4)+(Valencia!F352*'General Data'!$D$4)+(Valencia!G352*'General Data'!$E$4)+(Valencia!H352*'General Data'!$F$4)</f>
        <v>177.29999999999998</v>
      </c>
      <c r="J352" s="4">
        <f>VLOOKUP(I352,'Tarrif for Outgoing Transport'!$A$22:$G$32,Valencia!C352-59998,TRUE)</f>
        <v>0.252</v>
      </c>
      <c r="K352" s="82">
        <f t="shared" si="10"/>
        <v>44.679599999999994</v>
      </c>
      <c r="L352" s="4">
        <f>VLOOKUP(I352,'Tarrif for Outgoing Transport'!$A$40:$L$49,C352-59993,TRUE)</f>
        <v>0.3</v>
      </c>
      <c r="M352" s="4">
        <f t="shared" si="11"/>
        <v>53.189999999999991</v>
      </c>
      <c r="N352" s="2">
        <f>VLOOKUP(C352,'Transport Time'!$F$3:$H$7,3,FALSE)</f>
        <v>2</v>
      </c>
      <c r="O352" s="2">
        <f>VLOOKUP(C352,'Transport Time'!$K$3:$M$12,3,FALSE)</f>
        <v>2</v>
      </c>
      <c r="P352" s="2">
        <f>VLOOKUP(C352,'Data for CO2 Calculation'!$F$3:$H$7,3,FALSE)</f>
        <v>882</v>
      </c>
      <c r="Q352" s="3">
        <f>I352*P352*'Data for CO2 Calculation'!$B$17</f>
        <v>8522.6336999999985</v>
      </c>
      <c r="R352" s="2">
        <f>VLOOKUP(C352,'Data for CO2 Calculation'!$K$3:$M$12,3,FALSE)</f>
        <v>1735</v>
      </c>
      <c r="S352" s="3">
        <f>I352*R352*'Data for CO2 Calculation'!$B$17</f>
        <v>16765.044749999997</v>
      </c>
    </row>
    <row r="353" spans="1:19" x14ac:dyDescent="0.2">
      <c r="A353" s="2" t="s">
        <v>688</v>
      </c>
      <c r="B353" s="13">
        <v>39708</v>
      </c>
      <c r="C353" s="2">
        <v>60005</v>
      </c>
      <c r="D353" s="2">
        <v>9</v>
      </c>
      <c r="E353" s="2">
        <v>8</v>
      </c>
      <c r="F353" s="2">
        <v>12</v>
      </c>
      <c r="G353" s="2">
        <v>11</v>
      </c>
      <c r="H353" s="2">
        <v>18</v>
      </c>
      <c r="I353" s="84">
        <f>(D353*'General Data'!$B$4)+(Valencia!E353*'General Data'!$C$4)+(Valencia!F353*'General Data'!$D$4)+(Valencia!G353*'General Data'!$E$4)+(Valencia!H353*'General Data'!$F$4)</f>
        <v>218.7</v>
      </c>
      <c r="J353" s="4">
        <f>VLOOKUP(I353,'Tarrif for Outgoing Transport'!$A$22:$G$32,Valencia!C353-59998,TRUE)</f>
        <v>0.24399999999999999</v>
      </c>
      <c r="K353" s="82">
        <f t="shared" si="10"/>
        <v>53.362799999999993</v>
      </c>
      <c r="L353" s="4">
        <f>VLOOKUP(I353,'Tarrif for Outgoing Transport'!$A$40:$L$49,C353-59993,TRUE)</f>
        <v>0.38900000000000001</v>
      </c>
      <c r="M353" s="4">
        <f t="shared" si="11"/>
        <v>85.074299999999994</v>
      </c>
      <c r="N353" s="2">
        <f>VLOOKUP(C353,'Transport Time'!$F$3:$H$7,3,FALSE)</f>
        <v>2</v>
      </c>
      <c r="O353" s="2">
        <f>VLOOKUP(C353,'Transport Time'!$K$3:$M$12,3,FALSE)</f>
        <v>1</v>
      </c>
      <c r="P353" s="2">
        <f>VLOOKUP(C353,'Data for CO2 Calculation'!$F$3:$H$7,3,FALSE)</f>
        <v>779</v>
      </c>
      <c r="Q353" s="3">
        <f>I353*P353*'Data for CO2 Calculation'!$B$17</f>
        <v>9285.0178500000002</v>
      </c>
      <c r="R353" s="2">
        <f>VLOOKUP(C353,'Data for CO2 Calculation'!$K$3:$M$12,3,FALSE)</f>
        <v>584</v>
      </c>
      <c r="S353" s="3">
        <f>I353*R353*'Data for CO2 Calculation'!$B$17</f>
        <v>6960.7835999999998</v>
      </c>
    </row>
    <row r="354" spans="1:19" x14ac:dyDescent="0.2">
      <c r="A354" s="2" t="s">
        <v>832</v>
      </c>
      <c r="B354" s="13">
        <v>39457</v>
      </c>
      <c r="C354" s="2">
        <v>60003</v>
      </c>
      <c r="D354" s="2">
        <v>9</v>
      </c>
      <c r="E354" s="2">
        <v>8</v>
      </c>
      <c r="F354" s="2">
        <v>12</v>
      </c>
      <c r="G354" s="2">
        <v>11</v>
      </c>
      <c r="H354" s="2">
        <v>9</v>
      </c>
      <c r="I354" s="84">
        <f>(D354*'General Data'!$B$4)+(Valencia!E354*'General Data'!$C$4)+(Valencia!F354*'General Data'!$D$4)+(Valencia!G354*'General Data'!$E$4)+(Valencia!H354*'General Data'!$F$4)</f>
        <v>177.29999999999998</v>
      </c>
      <c r="J354" s="4">
        <f>VLOOKUP(I354,'Tarrif for Outgoing Transport'!$A$22:$G$32,Valencia!C354-59998,TRUE)</f>
        <v>0.25600000000000001</v>
      </c>
      <c r="K354" s="82">
        <f t="shared" si="10"/>
        <v>45.388799999999996</v>
      </c>
      <c r="L354" s="4">
        <f>VLOOKUP(I354,'Tarrif for Outgoing Transport'!$A$40:$L$49,C354-59993,TRUE)</f>
        <v>0.28999999999999998</v>
      </c>
      <c r="M354" s="4">
        <f t="shared" si="11"/>
        <v>51.416999999999994</v>
      </c>
      <c r="N354" s="2">
        <f>VLOOKUP(C354,'Transport Time'!$F$3:$H$7,3,FALSE)</f>
        <v>2</v>
      </c>
      <c r="O354" s="2">
        <f>VLOOKUP(C354,'Transport Time'!$K$3:$M$12,3,FALSE)</f>
        <v>1</v>
      </c>
      <c r="P354" s="2">
        <f>VLOOKUP(C354,'Data for CO2 Calculation'!$F$3:$H$7,3,FALSE)</f>
        <v>846</v>
      </c>
      <c r="Q354" s="3">
        <f>I354*P354*'Data for CO2 Calculation'!$B$17</f>
        <v>8174.771099999999</v>
      </c>
      <c r="R354" s="2">
        <f>VLOOKUP(C354,'Data for CO2 Calculation'!$K$3:$M$12,3,FALSE)</f>
        <v>775</v>
      </c>
      <c r="S354" s="3">
        <f>I354*R354*'Data for CO2 Calculation'!$B$17</f>
        <v>7488.7087499999998</v>
      </c>
    </row>
    <row r="355" spans="1:19" x14ac:dyDescent="0.2">
      <c r="A355" s="2" t="s">
        <v>833</v>
      </c>
      <c r="B355" s="13">
        <v>39458</v>
      </c>
      <c r="C355" s="2">
        <v>60003</v>
      </c>
      <c r="D355" s="2">
        <v>9</v>
      </c>
      <c r="E355" s="2">
        <v>15</v>
      </c>
      <c r="F355" s="2">
        <v>12</v>
      </c>
      <c r="G355" s="2">
        <v>9</v>
      </c>
      <c r="H355" s="2">
        <v>9</v>
      </c>
      <c r="I355" s="84">
        <f>(D355*'General Data'!$B$4)+(Valencia!E355*'General Data'!$C$4)+(Valencia!F355*'General Data'!$D$4)+(Valencia!G355*'General Data'!$E$4)+(Valencia!H355*'General Data'!$F$4)</f>
        <v>201.00000000000003</v>
      </c>
      <c r="J355" s="4">
        <f>VLOOKUP(I355,'Tarrif for Outgoing Transport'!$A$22:$G$32,Valencia!C355-59998,TRUE)</f>
        <v>0.25600000000000001</v>
      </c>
      <c r="K355" s="82">
        <f t="shared" si="10"/>
        <v>51.45600000000001</v>
      </c>
      <c r="L355" s="4">
        <f>VLOOKUP(I355,'Tarrif for Outgoing Transport'!$A$40:$L$49,C355-59993,TRUE)</f>
        <v>0.28999999999999998</v>
      </c>
      <c r="M355" s="4">
        <f t="shared" si="11"/>
        <v>58.290000000000006</v>
      </c>
      <c r="N355" s="2">
        <f>VLOOKUP(C355,'Transport Time'!$F$3:$H$7,3,FALSE)</f>
        <v>2</v>
      </c>
      <c r="O355" s="2">
        <f>VLOOKUP(C355,'Transport Time'!$K$3:$M$12,3,FALSE)</f>
        <v>1</v>
      </c>
      <c r="P355" s="2">
        <f>VLOOKUP(C355,'Data for CO2 Calculation'!$F$3:$H$7,3,FALSE)</f>
        <v>846</v>
      </c>
      <c r="Q355" s="3">
        <f>I355*P355*'Data for CO2 Calculation'!$B$17</f>
        <v>9267.5070000000014</v>
      </c>
      <c r="R355" s="2">
        <f>VLOOKUP(C355,'Data for CO2 Calculation'!$K$3:$M$12,3,FALSE)</f>
        <v>775</v>
      </c>
      <c r="S355" s="3">
        <f>I355*R355*'Data for CO2 Calculation'!$B$17</f>
        <v>8489.7375000000011</v>
      </c>
    </row>
    <row r="356" spans="1:19" x14ac:dyDescent="0.2">
      <c r="A356" s="2" t="s">
        <v>834</v>
      </c>
      <c r="B356" s="13">
        <v>39711</v>
      </c>
      <c r="C356" s="2">
        <v>60005</v>
      </c>
      <c r="D356" s="2">
        <v>9</v>
      </c>
      <c r="E356" s="2">
        <v>11</v>
      </c>
      <c r="F356" s="2">
        <v>12</v>
      </c>
      <c r="G356" s="2">
        <v>11</v>
      </c>
      <c r="H356" s="2">
        <v>11</v>
      </c>
      <c r="I356" s="84">
        <f>(D356*'General Data'!$B$4)+(Valencia!E356*'General Data'!$C$4)+(Valencia!F356*'General Data'!$D$4)+(Valencia!G356*'General Data'!$E$4)+(Valencia!H356*'General Data'!$F$4)</f>
        <v>199.4</v>
      </c>
      <c r="J356" s="4">
        <f>VLOOKUP(I356,'Tarrif for Outgoing Transport'!$A$22:$G$32,Valencia!C356-59998,TRUE)</f>
        <v>0.24399999999999999</v>
      </c>
      <c r="K356" s="82">
        <f t="shared" si="10"/>
        <v>48.653599999999997</v>
      </c>
      <c r="L356" s="4">
        <f>VLOOKUP(I356,'Tarrif for Outgoing Transport'!$A$40:$L$49,C356-59993,TRUE)</f>
        <v>0.38900000000000001</v>
      </c>
      <c r="M356" s="4">
        <f t="shared" si="11"/>
        <v>77.566600000000008</v>
      </c>
      <c r="N356" s="2">
        <f>VLOOKUP(C356,'Transport Time'!$F$3:$H$7,3,FALSE)</f>
        <v>2</v>
      </c>
      <c r="O356" s="2">
        <f>VLOOKUP(C356,'Transport Time'!$K$3:$M$12,3,FALSE)</f>
        <v>1</v>
      </c>
      <c r="P356" s="2">
        <f>VLOOKUP(C356,'Data for CO2 Calculation'!$F$3:$H$7,3,FALSE)</f>
        <v>779</v>
      </c>
      <c r="Q356" s="3">
        <f>I356*P356*'Data for CO2 Calculation'!$B$17</f>
        <v>8465.6267000000007</v>
      </c>
      <c r="R356" s="2">
        <f>VLOOKUP(C356,'Data for CO2 Calculation'!$K$3:$M$12,3,FALSE)</f>
        <v>584</v>
      </c>
      <c r="S356" s="3">
        <f>I356*R356*'Data for CO2 Calculation'!$B$17</f>
        <v>6346.5032000000001</v>
      </c>
    </row>
    <row r="357" spans="1:19" x14ac:dyDescent="0.2">
      <c r="A357" s="2" t="s">
        <v>835</v>
      </c>
      <c r="B357" s="13">
        <v>39467</v>
      </c>
      <c r="C357" s="2">
        <v>60003</v>
      </c>
      <c r="D357" s="2">
        <v>5</v>
      </c>
      <c r="E357" s="2">
        <v>8</v>
      </c>
      <c r="F357" s="2">
        <v>12</v>
      </c>
      <c r="G357" s="2">
        <v>12</v>
      </c>
      <c r="H357" s="2">
        <v>4</v>
      </c>
      <c r="I357" s="84">
        <f>(D357*'General Data'!$B$4)+(Valencia!E357*'General Data'!$C$4)+(Valencia!F357*'General Data'!$D$4)+(Valencia!G357*'General Data'!$E$4)+(Valencia!H357*'General Data'!$F$4)</f>
        <v>148.30000000000001</v>
      </c>
      <c r="J357" s="4">
        <f>VLOOKUP(I357,'Tarrif for Outgoing Transport'!$A$22:$G$32,Valencia!C357-59998,TRUE)</f>
        <v>0.25600000000000001</v>
      </c>
      <c r="K357" s="82">
        <f t="shared" si="10"/>
        <v>37.964800000000004</v>
      </c>
      <c r="L357" s="4">
        <f>VLOOKUP(I357,'Tarrif for Outgoing Transport'!$A$40:$L$49,C357-59993,TRUE)</f>
        <v>0.28999999999999998</v>
      </c>
      <c r="M357" s="4">
        <f t="shared" si="11"/>
        <v>43.006999999999998</v>
      </c>
      <c r="N357" s="2">
        <f>VLOOKUP(C357,'Transport Time'!$F$3:$H$7,3,FALSE)</f>
        <v>2</v>
      </c>
      <c r="O357" s="2">
        <f>VLOOKUP(C357,'Transport Time'!$K$3:$M$12,3,FALSE)</f>
        <v>1</v>
      </c>
      <c r="P357" s="2">
        <f>VLOOKUP(C357,'Data for CO2 Calculation'!$F$3:$H$7,3,FALSE)</f>
        <v>846</v>
      </c>
      <c r="Q357" s="3">
        <f>I357*P357*'Data for CO2 Calculation'!$B$17</f>
        <v>6837.6680999999999</v>
      </c>
      <c r="R357" s="2">
        <f>VLOOKUP(C357,'Data for CO2 Calculation'!$K$3:$M$12,3,FALSE)</f>
        <v>775</v>
      </c>
      <c r="S357" s="3">
        <f>I357*R357*'Data for CO2 Calculation'!$B$17</f>
        <v>6263.8212500000009</v>
      </c>
    </row>
    <row r="358" spans="1:19" x14ac:dyDescent="0.2">
      <c r="A358" s="2" t="s">
        <v>625</v>
      </c>
      <c r="B358" s="13">
        <v>39713</v>
      </c>
      <c r="C358" s="2">
        <v>60005</v>
      </c>
      <c r="D358" s="2">
        <v>9</v>
      </c>
      <c r="E358" s="2">
        <v>11</v>
      </c>
      <c r="F358" s="2">
        <v>12</v>
      </c>
      <c r="G358" s="2">
        <v>11</v>
      </c>
      <c r="H358" s="2">
        <v>11</v>
      </c>
      <c r="I358" s="84">
        <f>(D358*'General Data'!$B$4)+(Valencia!E358*'General Data'!$C$4)+(Valencia!F358*'General Data'!$D$4)+(Valencia!G358*'General Data'!$E$4)+(Valencia!H358*'General Data'!$F$4)</f>
        <v>199.4</v>
      </c>
      <c r="J358" s="4">
        <f>VLOOKUP(I358,'Tarrif for Outgoing Transport'!$A$22:$G$32,Valencia!C358-59998,TRUE)</f>
        <v>0.24399999999999999</v>
      </c>
      <c r="K358" s="82">
        <f t="shared" si="10"/>
        <v>48.653599999999997</v>
      </c>
      <c r="L358" s="4">
        <f>VLOOKUP(I358,'Tarrif for Outgoing Transport'!$A$40:$L$49,C358-59993,TRUE)</f>
        <v>0.38900000000000001</v>
      </c>
      <c r="M358" s="4">
        <f t="shared" si="11"/>
        <v>77.566600000000008</v>
      </c>
      <c r="N358" s="2">
        <f>VLOOKUP(C358,'Transport Time'!$F$3:$H$7,3,FALSE)</f>
        <v>2</v>
      </c>
      <c r="O358" s="2">
        <f>VLOOKUP(C358,'Transport Time'!$K$3:$M$12,3,FALSE)</f>
        <v>1</v>
      </c>
      <c r="P358" s="2">
        <f>VLOOKUP(C358,'Data for CO2 Calculation'!$F$3:$H$7,3,FALSE)</f>
        <v>779</v>
      </c>
      <c r="Q358" s="3">
        <f>I358*P358*'Data for CO2 Calculation'!$B$17</f>
        <v>8465.6267000000007</v>
      </c>
      <c r="R358" s="2">
        <f>VLOOKUP(C358,'Data for CO2 Calculation'!$K$3:$M$12,3,FALSE)</f>
        <v>584</v>
      </c>
      <c r="S358" s="3">
        <f>I358*R358*'Data for CO2 Calculation'!$B$17</f>
        <v>6346.5032000000001</v>
      </c>
    </row>
    <row r="359" spans="1:19" x14ac:dyDescent="0.2">
      <c r="A359" s="2" t="s">
        <v>836</v>
      </c>
      <c r="B359" s="13">
        <v>39468</v>
      </c>
      <c r="C359" s="2">
        <v>60003</v>
      </c>
      <c r="D359" s="2">
        <v>8</v>
      </c>
      <c r="E359" s="2">
        <v>8</v>
      </c>
      <c r="F359" s="2">
        <v>8</v>
      </c>
      <c r="G359" s="2">
        <v>12</v>
      </c>
      <c r="H359" s="2">
        <v>11</v>
      </c>
      <c r="I359" s="84">
        <f>(D359*'General Data'!$B$4)+(Valencia!E359*'General Data'!$C$4)+(Valencia!F359*'General Data'!$D$4)+(Valencia!G359*'General Data'!$E$4)+(Valencia!H359*'General Data'!$F$4)</f>
        <v>172.2</v>
      </c>
      <c r="J359" s="4">
        <f>VLOOKUP(I359,'Tarrif for Outgoing Transport'!$A$22:$G$32,Valencia!C359-59998,TRUE)</f>
        <v>0.25600000000000001</v>
      </c>
      <c r="K359" s="82">
        <f t="shared" si="10"/>
        <v>44.083199999999998</v>
      </c>
      <c r="L359" s="4">
        <f>VLOOKUP(I359,'Tarrif for Outgoing Transport'!$A$40:$L$49,C359-59993,TRUE)</f>
        <v>0.28999999999999998</v>
      </c>
      <c r="M359" s="4">
        <f t="shared" si="11"/>
        <v>49.937999999999995</v>
      </c>
      <c r="N359" s="2">
        <f>VLOOKUP(C359,'Transport Time'!$F$3:$H$7,3,FALSE)</f>
        <v>2</v>
      </c>
      <c r="O359" s="2">
        <f>VLOOKUP(C359,'Transport Time'!$K$3:$M$12,3,FALSE)</f>
        <v>1</v>
      </c>
      <c r="P359" s="2">
        <f>VLOOKUP(C359,'Data for CO2 Calculation'!$F$3:$H$7,3,FALSE)</f>
        <v>846</v>
      </c>
      <c r="Q359" s="3">
        <f>I359*P359*'Data for CO2 Calculation'!$B$17</f>
        <v>7939.625399999999</v>
      </c>
      <c r="R359" s="2">
        <f>VLOOKUP(C359,'Data for CO2 Calculation'!$K$3:$M$12,3,FALSE)</f>
        <v>775</v>
      </c>
      <c r="S359" s="3">
        <f>I359*R359*'Data for CO2 Calculation'!$B$17</f>
        <v>7273.2974999999997</v>
      </c>
    </row>
    <row r="360" spans="1:19" x14ac:dyDescent="0.2">
      <c r="A360" s="2" t="s">
        <v>630</v>
      </c>
      <c r="B360" s="13">
        <v>39714</v>
      </c>
      <c r="C360" s="2">
        <v>60005</v>
      </c>
      <c r="D360" s="2">
        <v>9</v>
      </c>
      <c r="E360" s="2">
        <v>12</v>
      </c>
      <c r="F360" s="2">
        <v>12</v>
      </c>
      <c r="G360" s="2">
        <v>11</v>
      </c>
      <c r="H360" s="2">
        <v>9</v>
      </c>
      <c r="I360" s="84">
        <f>(D360*'General Data'!$B$4)+(Valencia!E360*'General Data'!$C$4)+(Valencia!F360*'General Data'!$D$4)+(Valencia!G360*'General Data'!$E$4)+(Valencia!H360*'General Data'!$F$4)</f>
        <v>194.5</v>
      </c>
      <c r="J360" s="4">
        <f>VLOOKUP(I360,'Tarrif for Outgoing Transport'!$A$22:$G$32,Valencia!C360-59998,TRUE)</f>
        <v>0.24399999999999999</v>
      </c>
      <c r="K360" s="82">
        <f t="shared" si="10"/>
        <v>47.457999999999998</v>
      </c>
      <c r="L360" s="4">
        <f>VLOOKUP(I360,'Tarrif for Outgoing Transport'!$A$40:$L$49,C360-59993,TRUE)</f>
        <v>0.38900000000000001</v>
      </c>
      <c r="M360" s="4">
        <f t="shared" si="11"/>
        <v>75.660499999999999</v>
      </c>
      <c r="N360" s="2">
        <f>VLOOKUP(C360,'Transport Time'!$F$3:$H$7,3,FALSE)</f>
        <v>2</v>
      </c>
      <c r="O360" s="2">
        <f>VLOOKUP(C360,'Transport Time'!$K$3:$M$12,3,FALSE)</f>
        <v>1</v>
      </c>
      <c r="P360" s="2">
        <f>VLOOKUP(C360,'Data for CO2 Calculation'!$F$3:$H$7,3,FALSE)</f>
        <v>779</v>
      </c>
      <c r="Q360" s="3">
        <f>I360*P360*'Data for CO2 Calculation'!$B$17</f>
        <v>8257.5947500000002</v>
      </c>
      <c r="R360" s="2">
        <f>VLOOKUP(C360,'Data for CO2 Calculation'!$K$3:$M$12,3,FALSE)</f>
        <v>584</v>
      </c>
      <c r="S360" s="3">
        <f>I360*R360*'Data for CO2 Calculation'!$B$17</f>
        <v>6190.5460000000003</v>
      </c>
    </row>
    <row r="361" spans="1:19" x14ac:dyDescent="0.2">
      <c r="A361" s="2" t="s">
        <v>586</v>
      </c>
      <c r="B361" s="13">
        <v>39479</v>
      </c>
      <c r="C361" s="2">
        <v>60003</v>
      </c>
      <c r="D361" s="2">
        <v>0</v>
      </c>
      <c r="E361" s="2">
        <v>7</v>
      </c>
      <c r="F361" s="2">
        <v>12</v>
      </c>
      <c r="G361" s="2">
        <v>11</v>
      </c>
      <c r="H361" s="2">
        <v>2</v>
      </c>
      <c r="I361" s="84">
        <f>(D361*'General Data'!$B$4)+(Valencia!E361*'General Data'!$C$4)+(Valencia!F361*'General Data'!$D$4)+(Valencia!G361*'General Data'!$E$4)+(Valencia!H361*'General Data'!$F$4)</f>
        <v>120.1</v>
      </c>
      <c r="J361" s="4">
        <f>VLOOKUP(I361,'Tarrif for Outgoing Transport'!$A$22:$G$32,Valencia!C361-59998,TRUE)</f>
        <v>0.25600000000000001</v>
      </c>
      <c r="K361" s="82">
        <f t="shared" si="10"/>
        <v>30.7456</v>
      </c>
      <c r="L361" s="4">
        <f>VLOOKUP(I361,'Tarrif for Outgoing Transport'!$A$40:$L$49,C361-59993,TRUE)</f>
        <v>0.28999999999999998</v>
      </c>
      <c r="M361" s="4">
        <f t="shared" si="11"/>
        <v>34.828999999999994</v>
      </c>
      <c r="N361" s="2">
        <f>VLOOKUP(C361,'Transport Time'!$F$3:$H$7,3,FALSE)</f>
        <v>2</v>
      </c>
      <c r="O361" s="2">
        <f>VLOOKUP(C361,'Transport Time'!$K$3:$M$12,3,FALSE)</f>
        <v>1</v>
      </c>
      <c r="P361" s="2">
        <f>VLOOKUP(C361,'Data for CO2 Calculation'!$F$3:$H$7,3,FALSE)</f>
        <v>846</v>
      </c>
      <c r="Q361" s="3">
        <f>I361*P361*'Data for CO2 Calculation'!$B$17</f>
        <v>5537.4506999999994</v>
      </c>
      <c r="R361" s="2">
        <f>VLOOKUP(C361,'Data for CO2 Calculation'!$K$3:$M$12,3,FALSE)</f>
        <v>775</v>
      </c>
      <c r="S361" s="3">
        <f>I361*R361*'Data for CO2 Calculation'!$B$17</f>
        <v>5072.7237500000001</v>
      </c>
    </row>
    <row r="362" spans="1:19" x14ac:dyDescent="0.2">
      <c r="A362" s="2" t="s">
        <v>806</v>
      </c>
      <c r="B362" s="13">
        <v>39480</v>
      </c>
      <c r="C362" s="2">
        <v>60003</v>
      </c>
      <c r="D362" s="2">
        <v>9</v>
      </c>
      <c r="E362" s="2">
        <v>8</v>
      </c>
      <c r="F362" s="2">
        <v>12</v>
      </c>
      <c r="G362" s="2">
        <v>11</v>
      </c>
      <c r="H362" s="2">
        <v>11</v>
      </c>
      <c r="I362" s="84">
        <f>(D362*'General Data'!$B$4)+(Valencia!E362*'General Data'!$C$4)+(Valencia!F362*'General Data'!$D$4)+(Valencia!G362*'General Data'!$E$4)+(Valencia!H362*'General Data'!$F$4)</f>
        <v>186.49999999999997</v>
      </c>
      <c r="J362" s="4">
        <f>VLOOKUP(I362,'Tarrif for Outgoing Transport'!$A$22:$G$32,Valencia!C362-59998,TRUE)</f>
        <v>0.25600000000000001</v>
      </c>
      <c r="K362" s="82">
        <f t="shared" si="10"/>
        <v>47.743999999999993</v>
      </c>
      <c r="L362" s="4">
        <f>VLOOKUP(I362,'Tarrif for Outgoing Transport'!$A$40:$L$49,C362-59993,TRUE)</f>
        <v>0.28999999999999998</v>
      </c>
      <c r="M362" s="4">
        <f t="shared" si="11"/>
        <v>54.084999999999987</v>
      </c>
      <c r="N362" s="2">
        <f>VLOOKUP(C362,'Transport Time'!$F$3:$H$7,3,FALSE)</f>
        <v>2</v>
      </c>
      <c r="O362" s="2">
        <f>VLOOKUP(C362,'Transport Time'!$K$3:$M$12,3,FALSE)</f>
        <v>1</v>
      </c>
      <c r="P362" s="2">
        <f>VLOOKUP(C362,'Data for CO2 Calculation'!$F$3:$H$7,3,FALSE)</f>
        <v>846</v>
      </c>
      <c r="Q362" s="3">
        <f>I362*P362*'Data for CO2 Calculation'!$B$17</f>
        <v>8598.9554999999982</v>
      </c>
      <c r="R362" s="2">
        <f>VLOOKUP(C362,'Data for CO2 Calculation'!$K$3:$M$12,3,FALSE)</f>
        <v>775</v>
      </c>
      <c r="S362" s="3">
        <f>I362*R362*'Data for CO2 Calculation'!$B$17</f>
        <v>7877.293749999998</v>
      </c>
    </row>
    <row r="363" spans="1:19" x14ac:dyDescent="0.2">
      <c r="A363" s="2" t="s">
        <v>590</v>
      </c>
      <c r="B363" s="13">
        <v>39486</v>
      </c>
      <c r="C363" s="2">
        <v>60003</v>
      </c>
      <c r="D363" s="2">
        <v>9</v>
      </c>
      <c r="E363" s="2">
        <v>12</v>
      </c>
      <c r="F363" s="2">
        <v>12</v>
      </c>
      <c r="G363" s="2">
        <v>15</v>
      </c>
      <c r="H363" s="2">
        <v>11</v>
      </c>
      <c r="I363" s="84">
        <f>(D363*'General Data'!$B$4)+(Valencia!E363*'General Data'!$C$4)+(Valencia!F363*'General Data'!$D$4)+(Valencia!G363*'General Data'!$E$4)+(Valencia!H363*'General Data'!$F$4)</f>
        <v>216.49999999999997</v>
      </c>
      <c r="J363" s="4">
        <f>VLOOKUP(I363,'Tarrif for Outgoing Transport'!$A$22:$G$32,Valencia!C363-59998,TRUE)</f>
        <v>0.25600000000000001</v>
      </c>
      <c r="K363" s="82">
        <f t="shared" si="10"/>
        <v>55.423999999999992</v>
      </c>
      <c r="L363" s="4">
        <f>VLOOKUP(I363,'Tarrif for Outgoing Transport'!$A$40:$L$49,C363-59993,TRUE)</f>
        <v>0.28999999999999998</v>
      </c>
      <c r="M363" s="4">
        <f t="shared" si="11"/>
        <v>62.784999999999989</v>
      </c>
      <c r="N363" s="2">
        <f>VLOOKUP(C363,'Transport Time'!$F$3:$H$7,3,FALSE)</f>
        <v>2</v>
      </c>
      <c r="O363" s="2">
        <f>VLOOKUP(C363,'Transport Time'!$K$3:$M$12,3,FALSE)</f>
        <v>1</v>
      </c>
      <c r="P363" s="2">
        <f>VLOOKUP(C363,'Data for CO2 Calculation'!$F$3:$H$7,3,FALSE)</f>
        <v>846</v>
      </c>
      <c r="Q363" s="3">
        <f>I363*P363*'Data for CO2 Calculation'!$B$17</f>
        <v>9982.1654999999992</v>
      </c>
      <c r="R363" s="2">
        <f>VLOOKUP(C363,'Data for CO2 Calculation'!$K$3:$M$12,3,FALSE)</f>
        <v>775</v>
      </c>
      <c r="S363" s="3">
        <f>I363*R363*'Data for CO2 Calculation'!$B$17</f>
        <v>9144.4187499999989</v>
      </c>
    </row>
    <row r="364" spans="1:19" x14ac:dyDescent="0.2">
      <c r="A364" s="2" t="s">
        <v>551</v>
      </c>
      <c r="B364" s="13">
        <v>39717</v>
      </c>
      <c r="C364" s="2">
        <v>60004</v>
      </c>
      <c r="D364" s="2">
        <v>9</v>
      </c>
      <c r="E364" s="2">
        <v>8</v>
      </c>
      <c r="F364" s="2">
        <v>12</v>
      </c>
      <c r="G364" s="2">
        <v>11</v>
      </c>
      <c r="H364" s="2">
        <v>11</v>
      </c>
      <c r="I364" s="84">
        <f>(D364*'General Data'!$B$4)+(Valencia!E364*'General Data'!$C$4)+(Valencia!F364*'General Data'!$D$4)+(Valencia!G364*'General Data'!$E$4)+(Valencia!H364*'General Data'!$F$4)</f>
        <v>186.49999999999997</v>
      </c>
      <c r="J364" s="4">
        <f>VLOOKUP(I364,'Tarrif for Outgoing Transport'!$A$22:$G$32,Valencia!C364-59998,TRUE)</f>
        <v>0.252</v>
      </c>
      <c r="K364" s="82">
        <f t="shared" si="10"/>
        <v>46.99799999999999</v>
      </c>
      <c r="L364" s="4">
        <f>VLOOKUP(I364,'Tarrif for Outgoing Transport'!$A$40:$L$49,C364-59993,TRUE)</f>
        <v>0.3</v>
      </c>
      <c r="M364" s="4">
        <f t="shared" si="11"/>
        <v>55.949999999999989</v>
      </c>
      <c r="N364" s="2">
        <f>VLOOKUP(C364,'Transport Time'!$F$3:$H$7,3,FALSE)</f>
        <v>2</v>
      </c>
      <c r="O364" s="2">
        <f>VLOOKUP(C364,'Transport Time'!$K$3:$M$12,3,FALSE)</f>
        <v>2</v>
      </c>
      <c r="P364" s="2">
        <f>VLOOKUP(C364,'Data for CO2 Calculation'!$F$3:$H$7,3,FALSE)</f>
        <v>882</v>
      </c>
      <c r="Q364" s="3">
        <f>I364*P364*'Data for CO2 Calculation'!$B$17</f>
        <v>8964.8684999999987</v>
      </c>
      <c r="R364" s="2">
        <f>VLOOKUP(C364,'Data for CO2 Calculation'!$K$3:$M$12,3,FALSE)</f>
        <v>1735</v>
      </c>
      <c r="S364" s="3">
        <f>I364*R364*'Data for CO2 Calculation'!$B$17</f>
        <v>17634.973749999997</v>
      </c>
    </row>
    <row r="365" spans="1:19" x14ac:dyDescent="0.2">
      <c r="A365" s="2" t="s">
        <v>837</v>
      </c>
      <c r="B365" s="13">
        <v>39497</v>
      </c>
      <c r="C365" s="2">
        <v>60003</v>
      </c>
      <c r="D365" s="2">
        <v>9</v>
      </c>
      <c r="E365" s="2">
        <v>8</v>
      </c>
      <c r="F365" s="2">
        <v>20</v>
      </c>
      <c r="G365" s="2">
        <v>11</v>
      </c>
      <c r="H365" s="2">
        <v>9</v>
      </c>
      <c r="I365" s="84">
        <f>(D365*'General Data'!$B$4)+(Valencia!E365*'General Data'!$C$4)+(Valencia!F365*'General Data'!$D$4)+(Valencia!G365*'General Data'!$E$4)+(Valencia!H365*'General Data'!$F$4)</f>
        <v>207.70000000000002</v>
      </c>
      <c r="J365" s="4">
        <f>VLOOKUP(I365,'Tarrif for Outgoing Transport'!$A$22:$G$32,Valencia!C365-59998,TRUE)</f>
        <v>0.25600000000000001</v>
      </c>
      <c r="K365" s="82">
        <f t="shared" si="10"/>
        <v>53.171200000000006</v>
      </c>
      <c r="L365" s="4">
        <f>VLOOKUP(I365,'Tarrif for Outgoing Transport'!$A$40:$L$49,C365-59993,TRUE)</f>
        <v>0.28999999999999998</v>
      </c>
      <c r="M365" s="4">
        <f t="shared" si="11"/>
        <v>60.233000000000004</v>
      </c>
      <c r="N365" s="2">
        <f>VLOOKUP(C365,'Transport Time'!$F$3:$H$7,3,FALSE)</f>
        <v>2</v>
      </c>
      <c r="O365" s="2">
        <f>VLOOKUP(C365,'Transport Time'!$K$3:$M$12,3,FALSE)</f>
        <v>1</v>
      </c>
      <c r="P365" s="2">
        <f>VLOOKUP(C365,'Data for CO2 Calculation'!$F$3:$H$7,3,FALSE)</f>
        <v>846</v>
      </c>
      <c r="Q365" s="3">
        <f>I365*P365*'Data for CO2 Calculation'!$B$17</f>
        <v>9576.4238999999998</v>
      </c>
      <c r="R365" s="2">
        <f>VLOOKUP(C365,'Data for CO2 Calculation'!$K$3:$M$12,3,FALSE)</f>
        <v>775</v>
      </c>
      <c r="S365" s="3">
        <f>I365*R365*'Data for CO2 Calculation'!$B$17</f>
        <v>8772.7287500000002</v>
      </c>
    </row>
    <row r="366" spans="1:19" x14ac:dyDescent="0.2">
      <c r="A366" s="2" t="s">
        <v>838</v>
      </c>
      <c r="B366" s="13">
        <v>39499</v>
      </c>
      <c r="C366" s="2">
        <v>60003</v>
      </c>
      <c r="D366" s="2">
        <v>9</v>
      </c>
      <c r="E366" s="2">
        <v>8</v>
      </c>
      <c r="F366" s="2">
        <v>12</v>
      </c>
      <c r="G366" s="2">
        <v>11</v>
      </c>
      <c r="H366" s="2">
        <v>21</v>
      </c>
      <c r="I366" s="84">
        <f>(D366*'General Data'!$B$4)+(Valencia!E366*'General Data'!$C$4)+(Valencia!F366*'General Data'!$D$4)+(Valencia!G366*'General Data'!$E$4)+(Valencia!H366*'General Data'!$F$4)</f>
        <v>232.49999999999997</v>
      </c>
      <c r="J366" s="4">
        <f>VLOOKUP(I366,'Tarrif for Outgoing Transport'!$A$22:$G$32,Valencia!C366-59998,TRUE)</f>
        <v>0.25600000000000001</v>
      </c>
      <c r="K366" s="82">
        <f t="shared" si="10"/>
        <v>59.519999999999996</v>
      </c>
      <c r="L366" s="4">
        <f>VLOOKUP(I366,'Tarrif for Outgoing Transport'!$A$40:$L$49,C366-59993,TRUE)</f>
        <v>0.28999999999999998</v>
      </c>
      <c r="M366" s="4">
        <f t="shared" si="11"/>
        <v>67.424999999999983</v>
      </c>
      <c r="N366" s="2">
        <f>VLOOKUP(C366,'Transport Time'!$F$3:$H$7,3,FALSE)</f>
        <v>2</v>
      </c>
      <c r="O366" s="2">
        <f>VLOOKUP(C366,'Transport Time'!$K$3:$M$12,3,FALSE)</f>
        <v>1</v>
      </c>
      <c r="P366" s="2">
        <f>VLOOKUP(C366,'Data for CO2 Calculation'!$F$3:$H$7,3,FALSE)</f>
        <v>846</v>
      </c>
      <c r="Q366" s="3">
        <f>I366*P366*'Data for CO2 Calculation'!$B$17</f>
        <v>10719.877499999999</v>
      </c>
      <c r="R366" s="2">
        <f>VLOOKUP(C366,'Data for CO2 Calculation'!$K$3:$M$12,3,FALSE)</f>
        <v>775</v>
      </c>
      <c r="S366" s="3">
        <f>I366*R366*'Data for CO2 Calculation'!$B$17</f>
        <v>9820.2187499999982</v>
      </c>
    </row>
    <row r="367" spans="1:19" x14ac:dyDescent="0.2">
      <c r="A367" s="2" t="s">
        <v>839</v>
      </c>
      <c r="B367" s="13">
        <v>39506</v>
      </c>
      <c r="C367" s="2">
        <v>60003</v>
      </c>
      <c r="D367" s="2">
        <v>0</v>
      </c>
      <c r="E367" s="2">
        <v>8</v>
      </c>
      <c r="F367" s="2">
        <v>12</v>
      </c>
      <c r="G367" s="2">
        <v>0</v>
      </c>
      <c r="H367" s="2">
        <v>9</v>
      </c>
      <c r="I367" s="84">
        <f>(D367*'General Data'!$B$4)+(Valencia!E367*'General Data'!$C$4)+(Valencia!F367*'General Data'!$D$4)+(Valencia!G367*'General Data'!$E$4)+(Valencia!H367*'General Data'!$F$4)</f>
        <v>121.4</v>
      </c>
      <c r="J367" s="4">
        <f>VLOOKUP(I367,'Tarrif for Outgoing Transport'!$A$22:$G$32,Valencia!C367-59998,TRUE)</f>
        <v>0.25600000000000001</v>
      </c>
      <c r="K367" s="82">
        <f t="shared" si="10"/>
        <v>31.078400000000002</v>
      </c>
      <c r="L367" s="4">
        <f>VLOOKUP(I367,'Tarrif for Outgoing Transport'!$A$40:$L$49,C367-59993,TRUE)</f>
        <v>0.28999999999999998</v>
      </c>
      <c r="M367" s="4">
        <f t="shared" si="11"/>
        <v>35.205999999999996</v>
      </c>
      <c r="N367" s="2">
        <f>VLOOKUP(C367,'Transport Time'!$F$3:$H$7,3,FALSE)</f>
        <v>2</v>
      </c>
      <c r="O367" s="2">
        <f>VLOOKUP(C367,'Transport Time'!$K$3:$M$12,3,FALSE)</f>
        <v>1</v>
      </c>
      <c r="P367" s="2">
        <f>VLOOKUP(C367,'Data for CO2 Calculation'!$F$3:$H$7,3,FALSE)</f>
        <v>846</v>
      </c>
      <c r="Q367" s="3">
        <f>I367*P367*'Data for CO2 Calculation'!$B$17</f>
        <v>5597.3898000000008</v>
      </c>
      <c r="R367" s="2">
        <f>VLOOKUP(C367,'Data for CO2 Calculation'!$K$3:$M$12,3,FALSE)</f>
        <v>775</v>
      </c>
      <c r="S367" s="3">
        <f>I367*R367*'Data for CO2 Calculation'!$B$17</f>
        <v>5127.6324999999997</v>
      </c>
    </row>
    <row r="368" spans="1:19" x14ac:dyDescent="0.2">
      <c r="A368" s="2" t="s">
        <v>587</v>
      </c>
      <c r="B368" s="13">
        <v>39510</v>
      </c>
      <c r="C368" s="2">
        <v>60003</v>
      </c>
      <c r="D368" s="2">
        <v>4</v>
      </c>
      <c r="E368" s="2">
        <v>8</v>
      </c>
      <c r="F368" s="2">
        <v>8</v>
      </c>
      <c r="G368" s="2">
        <v>21</v>
      </c>
      <c r="H368" s="2">
        <v>14</v>
      </c>
      <c r="I368" s="84">
        <f>(D368*'General Data'!$B$4)+(Valencia!E368*'General Data'!$C$4)+(Valencia!F368*'General Data'!$D$4)+(Valencia!G368*'General Data'!$E$4)+(Valencia!H368*'General Data'!$F$4)</f>
        <v>205.59999999999997</v>
      </c>
      <c r="J368" s="4">
        <f>VLOOKUP(I368,'Tarrif for Outgoing Transport'!$A$22:$G$32,Valencia!C368-59998,TRUE)</f>
        <v>0.25600000000000001</v>
      </c>
      <c r="K368" s="82">
        <f t="shared" si="10"/>
        <v>52.633599999999994</v>
      </c>
      <c r="L368" s="4">
        <f>VLOOKUP(I368,'Tarrif for Outgoing Transport'!$A$40:$L$49,C368-59993,TRUE)</f>
        <v>0.28999999999999998</v>
      </c>
      <c r="M368" s="4">
        <f t="shared" si="11"/>
        <v>59.623999999999988</v>
      </c>
      <c r="N368" s="2">
        <f>VLOOKUP(C368,'Transport Time'!$F$3:$H$7,3,FALSE)</f>
        <v>2</v>
      </c>
      <c r="O368" s="2">
        <f>VLOOKUP(C368,'Transport Time'!$K$3:$M$12,3,FALSE)</f>
        <v>1</v>
      </c>
      <c r="P368" s="2">
        <f>VLOOKUP(C368,'Data for CO2 Calculation'!$F$3:$H$7,3,FALSE)</f>
        <v>846</v>
      </c>
      <c r="Q368" s="3">
        <f>I368*P368*'Data for CO2 Calculation'!$B$17</f>
        <v>9479.5991999999987</v>
      </c>
      <c r="R368" s="2">
        <f>VLOOKUP(C368,'Data for CO2 Calculation'!$K$3:$M$12,3,FALSE)</f>
        <v>775</v>
      </c>
      <c r="S368" s="3">
        <f>I368*R368*'Data for CO2 Calculation'!$B$17</f>
        <v>8684.0299999999988</v>
      </c>
    </row>
    <row r="369" spans="1:19" x14ac:dyDescent="0.2">
      <c r="A369" s="2" t="s">
        <v>814</v>
      </c>
      <c r="B369" s="13">
        <v>39511</v>
      </c>
      <c r="C369" s="2">
        <v>60003</v>
      </c>
      <c r="D369" s="2">
        <v>9</v>
      </c>
      <c r="E369" s="2">
        <v>8</v>
      </c>
      <c r="F369" s="2">
        <v>12</v>
      </c>
      <c r="G369" s="2">
        <v>11</v>
      </c>
      <c r="H369" s="2">
        <v>8</v>
      </c>
      <c r="I369" s="84">
        <f>(D369*'General Data'!$B$4)+(Valencia!E369*'General Data'!$C$4)+(Valencia!F369*'General Data'!$D$4)+(Valencia!G369*'General Data'!$E$4)+(Valencia!H369*'General Data'!$F$4)</f>
        <v>172.7</v>
      </c>
      <c r="J369" s="4">
        <f>VLOOKUP(I369,'Tarrif for Outgoing Transport'!$A$22:$G$32,Valencia!C369-59998,TRUE)</f>
        <v>0.25600000000000001</v>
      </c>
      <c r="K369" s="82">
        <f t="shared" si="10"/>
        <v>44.211199999999998</v>
      </c>
      <c r="L369" s="4">
        <f>VLOOKUP(I369,'Tarrif for Outgoing Transport'!$A$40:$L$49,C369-59993,TRUE)</f>
        <v>0.28999999999999998</v>
      </c>
      <c r="M369" s="4">
        <f t="shared" si="11"/>
        <v>50.082999999999991</v>
      </c>
      <c r="N369" s="2">
        <f>VLOOKUP(C369,'Transport Time'!$F$3:$H$7,3,FALSE)</f>
        <v>2</v>
      </c>
      <c r="O369" s="2">
        <f>VLOOKUP(C369,'Transport Time'!$K$3:$M$12,3,FALSE)</f>
        <v>1</v>
      </c>
      <c r="P369" s="2">
        <f>VLOOKUP(C369,'Data for CO2 Calculation'!$F$3:$H$7,3,FALSE)</f>
        <v>846</v>
      </c>
      <c r="Q369" s="3">
        <f>I369*P369*'Data for CO2 Calculation'!$B$17</f>
        <v>7962.678899999999</v>
      </c>
      <c r="R369" s="2">
        <f>VLOOKUP(C369,'Data for CO2 Calculation'!$K$3:$M$12,3,FALSE)</f>
        <v>775</v>
      </c>
      <c r="S369" s="3">
        <f>I369*R369*'Data for CO2 Calculation'!$B$17</f>
        <v>7294.4162500000002</v>
      </c>
    </row>
    <row r="370" spans="1:19" x14ac:dyDescent="0.2">
      <c r="A370" s="2" t="s">
        <v>697</v>
      </c>
      <c r="B370" s="13">
        <v>39721</v>
      </c>
      <c r="C370" s="2">
        <v>60005</v>
      </c>
      <c r="D370" s="2">
        <v>9</v>
      </c>
      <c r="E370" s="2">
        <v>6</v>
      </c>
      <c r="F370" s="2">
        <v>12</v>
      </c>
      <c r="G370" s="2">
        <v>11</v>
      </c>
      <c r="H370" s="2">
        <v>9</v>
      </c>
      <c r="I370" s="84">
        <f>(D370*'General Data'!$B$4)+(Valencia!E370*'General Data'!$C$4)+(Valencia!F370*'General Data'!$D$4)+(Valencia!G370*'General Data'!$E$4)+(Valencia!H370*'General Data'!$F$4)</f>
        <v>168.7</v>
      </c>
      <c r="J370" s="4">
        <f>VLOOKUP(I370,'Tarrif for Outgoing Transport'!$A$22:$G$32,Valencia!C370-59998,TRUE)</f>
        <v>0.24399999999999999</v>
      </c>
      <c r="K370" s="82">
        <f t="shared" si="10"/>
        <v>41.162799999999997</v>
      </c>
      <c r="L370" s="4">
        <f>VLOOKUP(I370,'Tarrif for Outgoing Transport'!$A$40:$L$49,C370-59993,TRUE)</f>
        <v>0.38900000000000001</v>
      </c>
      <c r="M370" s="4">
        <f t="shared" si="11"/>
        <v>65.624299999999991</v>
      </c>
      <c r="N370" s="2">
        <f>VLOOKUP(C370,'Transport Time'!$F$3:$H$7,3,FALSE)</f>
        <v>2</v>
      </c>
      <c r="O370" s="2">
        <f>VLOOKUP(C370,'Transport Time'!$K$3:$M$12,3,FALSE)</f>
        <v>1</v>
      </c>
      <c r="P370" s="2">
        <f>VLOOKUP(C370,'Data for CO2 Calculation'!$F$3:$H$7,3,FALSE)</f>
        <v>779</v>
      </c>
      <c r="Q370" s="3">
        <f>I370*P370*'Data for CO2 Calculation'!$B$17</f>
        <v>7162.2428499999996</v>
      </c>
      <c r="R370" s="2">
        <f>VLOOKUP(C370,'Data for CO2 Calculation'!$K$3:$M$12,3,FALSE)</f>
        <v>584</v>
      </c>
      <c r="S370" s="3">
        <f>I370*R370*'Data for CO2 Calculation'!$B$17</f>
        <v>5369.3835999999992</v>
      </c>
    </row>
    <row r="371" spans="1:19" x14ac:dyDescent="0.2">
      <c r="A371" s="2" t="s">
        <v>840</v>
      </c>
      <c r="B371" s="13">
        <v>39514</v>
      </c>
      <c r="C371" s="2">
        <v>60003</v>
      </c>
      <c r="D371" s="2">
        <v>12</v>
      </c>
      <c r="E371" s="2">
        <v>9</v>
      </c>
      <c r="F371" s="2">
        <v>0</v>
      </c>
      <c r="G371" s="2">
        <v>6</v>
      </c>
      <c r="H371" s="2">
        <v>9</v>
      </c>
      <c r="I371" s="84">
        <f>(D371*'General Data'!$B$4)+(Valencia!E371*'General Data'!$C$4)+(Valencia!F371*'General Data'!$D$4)+(Valencia!G371*'General Data'!$E$4)+(Valencia!H371*'General Data'!$F$4)</f>
        <v>126.9</v>
      </c>
      <c r="J371" s="4">
        <f>VLOOKUP(I371,'Tarrif for Outgoing Transport'!$A$22:$G$32,Valencia!C371-59998,TRUE)</f>
        <v>0.25600000000000001</v>
      </c>
      <c r="K371" s="82">
        <f t="shared" si="10"/>
        <v>32.486400000000003</v>
      </c>
      <c r="L371" s="4">
        <f>VLOOKUP(I371,'Tarrif for Outgoing Transport'!$A$40:$L$49,C371-59993,TRUE)</f>
        <v>0.28999999999999998</v>
      </c>
      <c r="M371" s="4">
        <f t="shared" si="11"/>
        <v>36.801000000000002</v>
      </c>
      <c r="N371" s="2">
        <f>VLOOKUP(C371,'Transport Time'!$F$3:$H$7,3,FALSE)</f>
        <v>2</v>
      </c>
      <c r="O371" s="2">
        <f>VLOOKUP(C371,'Transport Time'!$K$3:$M$12,3,FALSE)</f>
        <v>1</v>
      </c>
      <c r="P371" s="2">
        <f>VLOOKUP(C371,'Data for CO2 Calculation'!$F$3:$H$7,3,FALSE)</f>
        <v>846</v>
      </c>
      <c r="Q371" s="3">
        <f>I371*P371*'Data for CO2 Calculation'!$B$17</f>
        <v>5850.9783000000007</v>
      </c>
      <c r="R371" s="2">
        <f>VLOOKUP(C371,'Data for CO2 Calculation'!$K$3:$M$12,3,FALSE)</f>
        <v>775</v>
      </c>
      <c r="S371" s="3">
        <f>I371*R371*'Data for CO2 Calculation'!$B$17</f>
        <v>5359.9387500000003</v>
      </c>
    </row>
    <row r="372" spans="1:19" x14ac:dyDescent="0.2">
      <c r="A372" s="2" t="s">
        <v>841</v>
      </c>
      <c r="B372" s="13">
        <v>39522</v>
      </c>
      <c r="C372" s="2">
        <v>60003</v>
      </c>
      <c r="D372" s="2">
        <v>12</v>
      </c>
      <c r="E372" s="2">
        <v>9</v>
      </c>
      <c r="F372" s="2">
        <v>12</v>
      </c>
      <c r="G372" s="2">
        <v>9</v>
      </c>
      <c r="H372" s="2">
        <v>0</v>
      </c>
      <c r="I372" s="84">
        <f>(D372*'General Data'!$B$4)+(Valencia!E372*'General Data'!$C$4)+(Valencia!F372*'General Data'!$D$4)+(Valencia!G372*'General Data'!$E$4)+(Valencia!H372*'General Data'!$F$4)</f>
        <v>140.69999999999999</v>
      </c>
      <c r="J372" s="4">
        <f>VLOOKUP(I372,'Tarrif for Outgoing Transport'!$A$22:$G$32,Valencia!C372-59998,TRUE)</f>
        <v>0.25600000000000001</v>
      </c>
      <c r="K372" s="82">
        <f t="shared" si="10"/>
        <v>36.019199999999998</v>
      </c>
      <c r="L372" s="4">
        <f>VLOOKUP(I372,'Tarrif for Outgoing Transport'!$A$40:$L$49,C372-59993,TRUE)</f>
        <v>0.28999999999999998</v>
      </c>
      <c r="M372" s="4">
        <f t="shared" si="11"/>
        <v>40.802999999999997</v>
      </c>
      <c r="N372" s="2">
        <f>VLOOKUP(C372,'Transport Time'!$F$3:$H$7,3,FALSE)</f>
        <v>2</v>
      </c>
      <c r="O372" s="2">
        <f>VLOOKUP(C372,'Transport Time'!$K$3:$M$12,3,FALSE)</f>
        <v>1</v>
      </c>
      <c r="P372" s="2">
        <f>VLOOKUP(C372,'Data for CO2 Calculation'!$F$3:$H$7,3,FALSE)</f>
        <v>846</v>
      </c>
      <c r="Q372" s="3">
        <f>I372*P372*'Data for CO2 Calculation'!$B$17</f>
        <v>6487.2548999999999</v>
      </c>
      <c r="R372" s="2">
        <f>VLOOKUP(C372,'Data for CO2 Calculation'!$K$3:$M$12,3,FALSE)</f>
        <v>775</v>
      </c>
      <c r="S372" s="3">
        <f>I372*R372*'Data for CO2 Calculation'!$B$17</f>
        <v>5942.8162499999989</v>
      </c>
    </row>
    <row r="373" spans="1:19" x14ac:dyDescent="0.2">
      <c r="A373" s="2" t="s">
        <v>640</v>
      </c>
      <c r="B373" s="13">
        <v>39726</v>
      </c>
      <c r="C373" s="2">
        <v>60004</v>
      </c>
      <c r="D373" s="2">
        <v>9</v>
      </c>
      <c r="E373" s="2">
        <v>9</v>
      </c>
      <c r="F373" s="2">
        <v>12</v>
      </c>
      <c r="G373" s="2">
        <v>11</v>
      </c>
      <c r="H373" s="2">
        <v>7</v>
      </c>
      <c r="I373" s="84">
        <f>(D373*'General Data'!$B$4)+(Valencia!E373*'General Data'!$C$4)+(Valencia!F373*'General Data'!$D$4)+(Valencia!G373*'General Data'!$E$4)+(Valencia!H373*'General Data'!$F$4)</f>
        <v>172.39999999999998</v>
      </c>
      <c r="J373" s="4">
        <f>VLOOKUP(I373,'Tarrif for Outgoing Transport'!$A$22:$G$32,Valencia!C373-59998,TRUE)</f>
        <v>0.252</v>
      </c>
      <c r="K373" s="82">
        <f t="shared" si="10"/>
        <v>43.444799999999994</v>
      </c>
      <c r="L373" s="4">
        <f>VLOOKUP(I373,'Tarrif for Outgoing Transport'!$A$40:$L$49,C373-59993,TRUE)</f>
        <v>0.3</v>
      </c>
      <c r="M373" s="4">
        <f t="shared" si="11"/>
        <v>51.719999999999992</v>
      </c>
      <c r="N373" s="2">
        <f>VLOOKUP(C373,'Transport Time'!$F$3:$H$7,3,FALSE)</f>
        <v>2</v>
      </c>
      <c r="O373" s="2">
        <f>VLOOKUP(C373,'Transport Time'!$K$3:$M$12,3,FALSE)</f>
        <v>2</v>
      </c>
      <c r="P373" s="2">
        <f>VLOOKUP(C373,'Data for CO2 Calculation'!$F$3:$H$7,3,FALSE)</f>
        <v>882</v>
      </c>
      <c r="Q373" s="3">
        <f>I373*P373*'Data for CO2 Calculation'!$B$17</f>
        <v>8287.0955999999987</v>
      </c>
      <c r="R373" s="2">
        <f>VLOOKUP(C373,'Data for CO2 Calculation'!$K$3:$M$12,3,FALSE)</f>
        <v>1735</v>
      </c>
      <c r="S373" s="3">
        <f>I373*R373*'Data for CO2 Calculation'!$B$17</f>
        <v>16301.712999999996</v>
      </c>
    </row>
    <row r="374" spans="1:19" x14ac:dyDescent="0.2">
      <c r="A374" s="2" t="s">
        <v>696</v>
      </c>
      <c r="B374" s="13">
        <v>39524</v>
      </c>
      <c r="C374" s="2">
        <v>60003</v>
      </c>
      <c r="D374" s="2">
        <v>12</v>
      </c>
      <c r="E374" s="2">
        <v>0</v>
      </c>
      <c r="F374" s="2">
        <v>12</v>
      </c>
      <c r="G374" s="2">
        <v>11</v>
      </c>
      <c r="H374" s="2">
        <v>9</v>
      </c>
      <c r="I374" s="84">
        <f>(D374*'General Data'!$B$4)+(Valencia!E374*'General Data'!$C$4)+(Valencia!F374*'General Data'!$D$4)+(Valencia!G374*'General Data'!$E$4)+(Valencia!H374*'General Data'!$F$4)</f>
        <v>149.79999999999998</v>
      </c>
      <c r="J374" s="4">
        <f>VLOOKUP(I374,'Tarrif for Outgoing Transport'!$A$22:$G$32,Valencia!C374-59998,TRUE)</f>
        <v>0.25600000000000001</v>
      </c>
      <c r="K374" s="82">
        <f t="shared" si="10"/>
        <v>38.348799999999997</v>
      </c>
      <c r="L374" s="4">
        <f>VLOOKUP(I374,'Tarrif for Outgoing Transport'!$A$40:$L$49,C374-59993,TRUE)</f>
        <v>0.28999999999999998</v>
      </c>
      <c r="M374" s="4">
        <f t="shared" si="11"/>
        <v>43.441999999999993</v>
      </c>
      <c r="N374" s="2">
        <f>VLOOKUP(C374,'Transport Time'!$F$3:$H$7,3,FALSE)</f>
        <v>2</v>
      </c>
      <c r="O374" s="2">
        <f>VLOOKUP(C374,'Transport Time'!$K$3:$M$12,3,FALSE)</f>
        <v>1</v>
      </c>
      <c r="P374" s="2">
        <f>VLOOKUP(C374,'Data for CO2 Calculation'!$F$3:$H$7,3,FALSE)</f>
        <v>846</v>
      </c>
      <c r="Q374" s="3">
        <f>I374*P374*'Data for CO2 Calculation'!$B$17</f>
        <v>6906.8285999999989</v>
      </c>
      <c r="R374" s="2">
        <f>VLOOKUP(C374,'Data for CO2 Calculation'!$K$3:$M$12,3,FALSE)</f>
        <v>775</v>
      </c>
      <c r="S374" s="3">
        <f>I374*R374*'Data for CO2 Calculation'!$B$17</f>
        <v>6327.1774999999989</v>
      </c>
    </row>
    <row r="375" spans="1:19" x14ac:dyDescent="0.2">
      <c r="A375" s="2" t="s">
        <v>804</v>
      </c>
      <c r="B375" s="13">
        <v>39526</v>
      </c>
      <c r="C375" s="2">
        <v>60003</v>
      </c>
      <c r="D375" s="2">
        <v>6</v>
      </c>
      <c r="E375" s="2">
        <v>10</v>
      </c>
      <c r="F375" s="2">
        <v>12</v>
      </c>
      <c r="G375" s="2">
        <v>11</v>
      </c>
      <c r="H375" s="2">
        <v>9</v>
      </c>
      <c r="I375" s="84">
        <f>(D375*'General Data'!$B$4)+(Valencia!E375*'General Data'!$C$4)+(Valencia!F375*'General Data'!$D$4)+(Valencia!G375*'General Data'!$E$4)+(Valencia!H375*'General Data'!$F$4)</f>
        <v>179</v>
      </c>
      <c r="J375" s="4">
        <f>VLOOKUP(I375,'Tarrif for Outgoing Transport'!$A$22:$G$32,Valencia!C375-59998,TRUE)</f>
        <v>0.25600000000000001</v>
      </c>
      <c r="K375" s="82">
        <f t="shared" si="10"/>
        <v>45.823999999999998</v>
      </c>
      <c r="L375" s="4">
        <f>VLOOKUP(I375,'Tarrif for Outgoing Transport'!$A$40:$L$49,C375-59993,TRUE)</f>
        <v>0.28999999999999998</v>
      </c>
      <c r="M375" s="4">
        <f t="shared" si="11"/>
        <v>51.91</v>
      </c>
      <c r="N375" s="2">
        <f>VLOOKUP(C375,'Transport Time'!$F$3:$H$7,3,FALSE)</f>
        <v>2</v>
      </c>
      <c r="O375" s="2">
        <f>VLOOKUP(C375,'Transport Time'!$K$3:$M$12,3,FALSE)</f>
        <v>1</v>
      </c>
      <c r="P375" s="2">
        <f>VLOOKUP(C375,'Data for CO2 Calculation'!$F$3:$H$7,3,FALSE)</f>
        <v>846</v>
      </c>
      <c r="Q375" s="3">
        <f>I375*P375*'Data for CO2 Calculation'!$B$17</f>
        <v>8253.1530000000002</v>
      </c>
      <c r="R375" s="2">
        <f>VLOOKUP(C375,'Data for CO2 Calculation'!$K$3:$M$12,3,FALSE)</f>
        <v>775</v>
      </c>
      <c r="S375" s="3">
        <f>I375*R375*'Data for CO2 Calculation'!$B$17</f>
        <v>7560.5124999999998</v>
      </c>
    </row>
    <row r="376" spans="1:19" x14ac:dyDescent="0.2">
      <c r="A376" s="2" t="s">
        <v>842</v>
      </c>
      <c r="B376" s="13">
        <v>39533</v>
      </c>
      <c r="C376" s="2">
        <v>60003</v>
      </c>
      <c r="D376" s="2">
        <v>9</v>
      </c>
      <c r="E376" s="2">
        <v>8</v>
      </c>
      <c r="F376" s="2">
        <v>11</v>
      </c>
      <c r="G376" s="2">
        <v>11</v>
      </c>
      <c r="H376" s="2">
        <v>19</v>
      </c>
      <c r="I376" s="84">
        <f>(D376*'General Data'!$B$4)+(Valencia!E376*'General Data'!$C$4)+(Valencia!F376*'General Data'!$D$4)+(Valencia!G376*'General Data'!$E$4)+(Valencia!H376*'General Data'!$F$4)</f>
        <v>219.5</v>
      </c>
      <c r="J376" s="4">
        <f>VLOOKUP(I376,'Tarrif for Outgoing Transport'!$A$22:$G$32,Valencia!C376-59998,TRUE)</f>
        <v>0.25600000000000001</v>
      </c>
      <c r="K376" s="82">
        <f t="shared" si="10"/>
        <v>56.192</v>
      </c>
      <c r="L376" s="4">
        <f>VLOOKUP(I376,'Tarrif for Outgoing Transport'!$A$40:$L$49,C376-59993,TRUE)</f>
        <v>0.28999999999999998</v>
      </c>
      <c r="M376" s="4">
        <f t="shared" si="11"/>
        <v>63.654999999999994</v>
      </c>
      <c r="N376" s="2">
        <f>VLOOKUP(C376,'Transport Time'!$F$3:$H$7,3,FALSE)</f>
        <v>2</v>
      </c>
      <c r="O376" s="2">
        <f>VLOOKUP(C376,'Transport Time'!$K$3:$M$12,3,FALSE)</f>
        <v>1</v>
      </c>
      <c r="P376" s="2">
        <f>VLOOKUP(C376,'Data for CO2 Calculation'!$F$3:$H$7,3,FALSE)</f>
        <v>846</v>
      </c>
      <c r="Q376" s="3">
        <f>I376*P376*'Data for CO2 Calculation'!$B$17</f>
        <v>10120.486499999999</v>
      </c>
      <c r="R376" s="2">
        <f>VLOOKUP(C376,'Data for CO2 Calculation'!$K$3:$M$12,3,FALSE)</f>
        <v>775</v>
      </c>
      <c r="S376" s="3">
        <f>I376*R376*'Data for CO2 Calculation'!$B$17</f>
        <v>9271.1312500000004</v>
      </c>
    </row>
    <row r="377" spans="1:19" x14ac:dyDescent="0.2">
      <c r="A377" s="2" t="s">
        <v>679</v>
      </c>
      <c r="B377" s="13">
        <v>39730</v>
      </c>
      <c r="C377" s="2">
        <v>60005</v>
      </c>
      <c r="D377" s="2">
        <v>9</v>
      </c>
      <c r="E377" s="2">
        <v>8</v>
      </c>
      <c r="F377" s="2">
        <v>12</v>
      </c>
      <c r="G377" s="2">
        <v>11</v>
      </c>
      <c r="H377" s="2">
        <v>4</v>
      </c>
      <c r="I377" s="84">
        <f>(D377*'General Data'!$B$4)+(Valencia!E377*'General Data'!$C$4)+(Valencia!F377*'General Data'!$D$4)+(Valencia!G377*'General Data'!$E$4)+(Valencia!H377*'General Data'!$F$4)</f>
        <v>154.29999999999998</v>
      </c>
      <c r="J377" s="4">
        <f>VLOOKUP(I377,'Tarrif for Outgoing Transport'!$A$22:$G$32,Valencia!C377-59998,TRUE)</f>
        <v>0.24399999999999999</v>
      </c>
      <c r="K377" s="82">
        <f t="shared" si="10"/>
        <v>37.649199999999993</v>
      </c>
      <c r="L377" s="4">
        <f>VLOOKUP(I377,'Tarrif for Outgoing Transport'!$A$40:$L$49,C377-59993,TRUE)</f>
        <v>0.38900000000000001</v>
      </c>
      <c r="M377" s="4">
        <f t="shared" si="11"/>
        <v>60.022699999999993</v>
      </c>
      <c r="N377" s="2">
        <f>VLOOKUP(C377,'Transport Time'!$F$3:$H$7,3,FALSE)</f>
        <v>2</v>
      </c>
      <c r="O377" s="2">
        <f>VLOOKUP(C377,'Transport Time'!$K$3:$M$12,3,FALSE)</f>
        <v>1</v>
      </c>
      <c r="P377" s="2">
        <f>VLOOKUP(C377,'Data for CO2 Calculation'!$F$3:$H$7,3,FALSE)</f>
        <v>779</v>
      </c>
      <c r="Q377" s="3">
        <f>I377*P377*'Data for CO2 Calculation'!$B$17</f>
        <v>6550.8836499999989</v>
      </c>
      <c r="R377" s="2">
        <f>VLOOKUP(C377,'Data for CO2 Calculation'!$K$3:$M$12,3,FALSE)</f>
        <v>584</v>
      </c>
      <c r="S377" s="3">
        <f>I377*R377*'Data for CO2 Calculation'!$B$17</f>
        <v>4911.0603999999994</v>
      </c>
    </row>
    <row r="378" spans="1:19" x14ac:dyDescent="0.2">
      <c r="A378" s="2" t="s">
        <v>843</v>
      </c>
      <c r="B378" s="13">
        <v>39731</v>
      </c>
      <c r="C378" s="2">
        <v>60005</v>
      </c>
      <c r="D378" s="2">
        <v>9</v>
      </c>
      <c r="E378" s="2">
        <v>0</v>
      </c>
      <c r="F378" s="2">
        <v>12</v>
      </c>
      <c r="G378" s="2">
        <v>11</v>
      </c>
      <c r="H378" s="2">
        <v>9</v>
      </c>
      <c r="I378" s="84">
        <f>(D378*'General Data'!$B$4)+(Valencia!E378*'General Data'!$C$4)+(Valencia!F378*'General Data'!$D$4)+(Valencia!G378*'General Data'!$E$4)+(Valencia!H378*'General Data'!$F$4)</f>
        <v>142.9</v>
      </c>
      <c r="J378" s="4">
        <f>VLOOKUP(I378,'Tarrif for Outgoing Transport'!$A$22:$G$32,Valencia!C378-59998,TRUE)</f>
        <v>0.24399999999999999</v>
      </c>
      <c r="K378" s="82">
        <f t="shared" si="10"/>
        <v>34.867600000000003</v>
      </c>
      <c r="L378" s="4">
        <f>VLOOKUP(I378,'Tarrif for Outgoing Transport'!$A$40:$L$49,C378-59993,TRUE)</f>
        <v>0.38900000000000001</v>
      </c>
      <c r="M378" s="4">
        <f t="shared" si="11"/>
        <v>55.588100000000004</v>
      </c>
      <c r="N378" s="2">
        <f>VLOOKUP(C378,'Transport Time'!$F$3:$H$7,3,FALSE)</f>
        <v>2</v>
      </c>
      <c r="O378" s="2">
        <f>VLOOKUP(C378,'Transport Time'!$K$3:$M$12,3,FALSE)</f>
        <v>1</v>
      </c>
      <c r="P378" s="2">
        <f>VLOOKUP(C378,'Data for CO2 Calculation'!$F$3:$H$7,3,FALSE)</f>
        <v>779</v>
      </c>
      <c r="Q378" s="3">
        <f>I378*P378*'Data for CO2 Calculation'!$B$17</f>
        <v>6066.89095</v>
      </c>
      <c r="R378" s="2">
        <f>VLOOKUP(C378,'Data for CO2 Calculation'!$K$3:$M$12,3,FALSE)</f>
        <v>584</v>
      </c>
      <c r="S378" s="3">
        <f>I378*R378*'Data for CO2 Calculation'!$B$17</f>
        <v>4548.2212</v>
      </c>
    </row>
    <row r="379" spans="1:19" x14ac:dyDescent="0.2">
      <c r="A379" s="2" t="s">
        <v>810</v>
      </c>
      <c r="B379" s="13">
        <v>39535</v>
      </c>
      <c r="C379" s="2">
        <v>60003</v>
      </c>
      <c r="D379" s="2">
        <v>0</v>
      </c>
      <c r="E379" s="2">
        <v>8</v>
      </c>
      <c r="F379" s="2">
        <v>12</v>
      </c>
      <c r="G379" s="2">
        <v>11</v>
      </c>
      <c r="H379" s="2">
        <v>9</v>
      </c>
      <c r="I379" s="84">
        <f>(D379*'General Data'!$B$4)+(Valencia!E379*'General Data'!$C$4)+(Valencia!F379*'General Data'!$D$4)+(Valencia!G379*'General Data'!$E$4)+(Valencia!H379*'General Data'!$F$4)</f>
        <v>156.6</v>
      </c>
      <c r="J379" s="4">
        <f>VLOOKUP(I379,'Tarrif for Outgoing Transport'!$A$22:$G$32,Valencia!C379-59998,TRUE)</f>
        <v>0.25600000000000001</v>
      </c>
      <c r="K379" s="82">
        <f t="shared" si="10"/>
        <v>40.089599999999997</v>
      </c>
      <c r="L379" s="4">
        <f>VLOOKUP(I379,'Tarrif for Outgoing Transport'!$A$40:$L$49,C379-59993,TRUE)</f>
        <v>0.28999999999999998</v>
      </c>
      <c r="M379" s="4">
        <f t="shared" si="11"/>
        <v>45.413999999999994</v>
      </c>
      <c r="N379" s="2">
        <f>VLOOKUP(C379,'Transport Time'!$F$3:$H$7,3,FALSE)</f>
        <v>2</v>
      </c>
      <c r="O379" s="2">
        <f>VLOOKUP(C379,'Transport Time'!$K$3:$M$12,3,FALSE)</f>
        <v>1</v>
      </c>
      <c r="P379" s="2">
        <f>VLOOKUP(C379,'Data for CO2 Calculation'!$F$3:$H$7,3,FALSE)</f>
        <v>846</v>
      </c>
      <c r="Q379" s="3">
        <f>I379*P379*'Data for CO2 Calculation'!$B$17</f>
        <v>7220.3562000000002</v>
      </c>
      <c r="R379" s="2">
        <f>VLOOKUP(C379,'Data for CO2 Calculation'!$K$3:$M$12,3,FALSE)</f>
        <v>775</v>
      </c>
      <c r="S379" s="3">
        <f>I379*R379*'Data for CO2 Calculation'!$B$17</f>
        <v>6614.3924999999999</v>
      </c>
    </row>
    <row r="380" spans="1:19" x14ac:dyDescent="0.2">
      <c r="A380" s="2" t="s">
        <v>844</v>
      </c>
      <c r="B380" s="13">
        <v>39732</v>
      </c>
      <c r="C380" s="2">
        <v>60005</v>
      </c>
      <c r="D380" s="2">
        <v>9</v>
      </c>
      <c r="E380" s="2">
        <v>9</v>
      </c>
      <c r="F380" s="2">
        <v>12</v>
      </c>
      <c r="G380" s="2">
        <v>9</v>
      </c>
      <c r="H380" s="2">
        <v>9</v>
      </c>
      <c r="I380" s="84">
        <f>(D380*'General Data'!$B$4)+(Valencia!E380*'General Data'!$C$4)+(Valencia!F380*'General Data'!$D$4)+(Valencia!G380*'General Data'!$E$4)+(Valencia!H380*'General Data'!$F$4)</f>
        <v>175.2</v>
      </c>
      <c r="J380" s="4">
        <f>VLOOKUP(I380,'Tarrif for Outgoing Transport'!$A$22:$G$32,Valencia!C380-59998,TRUE)</f>
        <v>0.24399999999999999</v>
      </c>
      <c r="K380" s="82">
        <f t="shared" si="10"/>
        <v>42.748799999999996</v>
      </c>
      <c r="L380" s="4">
        <f>VLOOKUP(I380,'Tarrif for Outgoing Transport'!$A$40:$L$49,C380-59993,TRUE)</f>
        <v>0.38900000000000001</v>
      </c>
      <c r="M380" s="4">
        <f t="shared" si="11"/>
        <v>68.152799999999999</v>
      </c>
      <c r="N380" s="2">
        <f>VLOOKUP(C380,'Transport Time'!$F$3:$H$7,3,FALSE)</f>
        <v>2</v>
      </c>
      <c r="O380" s="2">
        <f>VLOOKUP(C380,'Transport Time'!$K$3:$M$12,3,FALSE)</f>
        <v>1</v>
      </c>
      <c r="P380" s="2">
        <f>VLOOKUP(C380,'Data for CO2 Calculation'!$F$3:$H$7,3,FALSE)</f>
        <v>779</v>
      </c>
      <c r="Q380" s="3">
        <f>I380*P380*'Data for CO2 Calculation'!$B$17</f>
        <v>7438.2035999999989</v>
      </c>
      <c r="R380" s="2">
        <f>VLOOKUP(C380,'Data for CO2 Calculation'!$K$3:$M$12,3,FALSE)</f>
        <v>584</v>
      </c>
      <c r="S380" s="3">
        <f>I380*R380*'Data for CO2 Calculation'!$B$17</f>
        <v>5576.2655999999997</v>
      </c>
    </row>
    <row r="381" spans="1:19" x14ac:dyDescent="0.2">
      <c r="A381" s="2" t="s">
        <v>845</v>
      </c>
      <c r="B381" s="13">
        <v>39536</v>
      </c>
      <c r="C381" s="2">
        <v>60003</v>
      </c>
      <c r="D381" s="2">
        <v>10</v>
      </c>
      <c r="E381" s="2">
        <v>8</v>
      </c>
      <c r="F381" s="2">
        <v>11</v>
      </c>
      <c r="G381" s="2">
        <v>11</v>
      </c>
      <c r="H381" s="2">
        <v>15</v>
      </c>
      <c r="I381" s="84">
        <f>(D381*'General Data'!$B$4)+(Valencia!E381*'General Data'!$C$4)+(Valencia!F381*'General Data'!$D$4)+(Valencia!G381*'General Data'!$E$4)+(Valencia!H381*'General Data'!$F$4)</f>
        <v>203.39999999999998</v>
      </c>
      <c r="J381" s="4">
        <f>VLOOKUP(I381,'Tarrif for Outgoing Transport'!$A$22:$G$32,Valencia!C381-59998,TRUE)</f>
        <v>0.25600000000000001</v>
      </c>
      <c r="K381" s="82">
        <f t="shared" si="10"/>
        <v>52.070399999999992</v>
      </c>
      <c r="L381" s="4">
        <f>VLOOKUP(I381,'Tarrif for Outgoing Transport'!$A$40:$L$49,C381-59993,TRUE)</f>
        <v>0.28999999999999998</v>
      </c>
      <c r="M381" s="4">
        <f t="shared" si="11"/>
        <v>58.98599999999999</v>
      </c>
      <c r="N381" s="2">
        <f>VLOOKUP(C381,'Transport Time'!$F$3:$H$7,3,FALSE)</f>
        <v>2</v>
      </c>
      <c r="O381" s="2">
        <f>VLOOKUP(C381,'Transport Time'!$K$3:$M$12,3,FALSE)</f>
        <v>1</v>
      </c>
      <c r="P381" s="2">
        <f>VLOOKUP(C381,'Data for CO2 Calculation'!$F$3:$H$7,3,FALSE)</f>
        <v>846</v>
      </c>
      <c r="Q381" s="3">
        <f>I381*P381*'Data for CO2 Calculation'!$B$17</f>
        <v>9378.1638000000003</v>
      </c>
      <c r="R381" s="2">
        <f>VLOOKUP(C381,'Data for CO2 Calculation'!$K$3:$M$12,3,FALSE)</f>
        <v>775</v>
      </c>
      <c r="S381" s="3">
        <f>I381*R381*'Data for CO2 Calculation'!$B$17</f>
        <v>8591.1074999999983</v>
      </c>
    </row>
    <row r="382" spans="1:19" x14ac:dyDescent="0.2">
      <c r="A382" s="2" t="s">
        <v>846</v>
      </c>
      <c r="B382" s="13">
        <v>39733</v>
      </c>
      <c r="C382" s="2">
        <v>60005</v>
      </c>
      <c r="D382" s="2">
        <v>9</v>
      </c>
      <c r="E382" s="2">
        <v>8</v>
      </c>
      <c r="F382" s="2">
        <v>12</v>
      </c>
      <c r="G382" s="2">
        <v>12</v>
      </c>
      <c r="H382" s="2">
        <v>12</v>
      </c>
      <c r="I382" s="84">
        <f>(D382*'General Data'!$B$4)+(Valencia!E382*'General Data'!$C$4)+(Valencia!F382*'General Data'!$D$4)+(Valencia!G382*'General Data'!$E$4)+(Valencia!H382*'General Data'!$F$4)</f>
        <v>194.29999999999998</v>
      </c>
      <c r="J382" s="4">
        <f>VLOOKUP(I382,'Tarrif for Outgoing Transport'!$A$22:$G$32,Valencia!C382-59998,TRUE)</f>
        <v>0.24399999999999999</v>
      </c>
      <c r="K382" s="82">
        <f t="shared" si="10"/>
        <v>47.409199999999991</v>
      </c>
      <c r="L382" s="4">
        <f>VLOOKUP(I382,'Tarrif for Outgoing Transport'!$A$40:$L$49,C382-59993,TRUE)</f>
        <v>0.38900000000000001</v>
      </c>
      <c r="M382" s="4">
        <f t="shared" si="11"/>
        <v>75.582700000000003</v>
      </c>
      <c r="N382" s="2">
        <f>VLOOKUP(C382,'Transport Time'!$F$3:$H$7,3,FALSE)</f>
        <v>2</v>
      </c>
      <c r="O382" s="2">
        <f>VLOOKUP(C382,'Transport Time'!$K$3:$M$12,3,FALSE)</f>
        <v>1</v>
      </c>
      <c r="P382" s="2">
        <f>VLOOKUP(C382,'Data for CO2 Calculation'!$F$3:$H$7,3,FALSE)</f>
        <v>779</v>
      </c>
      <c r="Q382" s="3">
        <f>I382*P382*'Data for CO2 Calculation'!$B$17</f>
        <v>8249.1036499999991</v>
      </c>
      <c r="R382" s="2">
        <f>VLOOKUP(C382,'Data for CO2 Calculation'!$K$3:$M$12,3,FALSE)</f>
        <v>584</v>
      </c>
      <c r="S382" s="3">
        <f>I382*R382*'Data for CO2 Calculation'!$B$17</f>
        <v>6184.1804000000002</v>
      </c>
    </row>
    <row r="383" spans="1:19" x14ac:dyDescent="0.2">
      <c r="A383" s="2" t="s">
        <v>656</v>
      </c>
      <c r="B383" s="13">
        <v>39542</v>
      </c>
      <c r="C383" s="2">
        <v>60003</v>
      </c>
      <c r="D383" s="2">
        <v>11</v>
      </c>
      <c r="E383" s="2">
        <v>8</v>
      </c>
      <c r="F383" s="2">
        <v>12</v>
      </c>
      <c r="G383" s="2">
        <v>6</v>
      </c>
      <c r="H383" s="2">
        <v>9</v>
      </c>
      <c r="I383" s="84">
        <f>(D383*'General Data'!$B$4)+(Valencia!E383*'General Data'!$C$4)+(Valencia!F383*'General Data'!$D$4)+(Valencia!G383*'General Data'!$E$4)+(Valencia!H383*'General Data'!$F$4)</f>
        <v>165.89999999999998</v>
      </c>
      <c r="J383" s="4">
        <f>VLOOKUP(I383,'Tarrif for Outgoing Transport'!$A$22:$G$32,Valencia!C383-59998,TRUE)</f>
        <v>0.25600000000000001</v>
      </c>
      <c r="K383" s="82">
        <f t="shared" si="10"/>
        <v>42.470399999999998</v>
      </c>
      <c r="L383" s="4">
        <f>VLOOKUP(I383,'Tarrif for Outgoing Transport'!$A$40:$L$49,C383-59993,TRUE)</f>
        <v>0.28999999999999998</v>
      </c>
      <c r="M383" s="4">
        <f t="shared" si="11"/>
        <v>48.11099999999999</v>
      </c>
      <c r="N383" s="2">
        <f>VLOOKUP(C383,'Transport Time'!$F$3:$H$7,3,FALSE)</f>
        <v>2</v>
      </c>
      <c r="O383" s="2">
        <f>VLOOKUP(C383,'Transport Time'!$K$3:$M$12,3,FALSE)</f>
        <v>1</v>
      </c>
      <c r="P383" s="2">
        <f>VLOOKUP(C383,'Data for CO2 Calculation'!$F$3:$H$7,3,FALSE)</f>
        <v>846</v>
      </c>
      <c r="Q383" s="3">
        <f>I383*P383*'Data for CO2 Calculation'!$B$17</f>
        <v>7649.1512999999995</v>
      </c>
      <c r="R383" s="2">
        <f>VLOOKUP(C383,'Data for CO2 Calculation'!$K$3:$M$12,3,FALSE)</f>
        <v>775</v>
      </c>
      <c r="S383" s="3">
        <f>I383*R383*'Data for CO2 Calculation'!$B$17</f>
        <v>7007.2012499999992</v>
      </c>
    </row>
    <row r="384" spans="1:19" x14ac:dyDescent="0.2">
      <c r="A384" s="2" t="s">
        <v>847</v>
      </c>
      <c r="B384" s="13">
        <v>39734</v>
      </c>
      <c r="C384" s="2">
        <v>60005</v>
      </c>
      <c r="D384" s="2">
        <v>9</v>
      </c>
      <c r="E384" s="2">
        <v>11</v>
      </c>
      <c r="F384" s="2">
        <v>12</v>
      </c>
      <c r="G384" s="2">
        <v>12</v>
      </c>
      <c r="H384" s="2">
        <v>9</v>
      </c>
      <c r="I384" s="84">
        <f>(D384*'General Data'!$B$4)+(Valencia!E384*'General Data'!$C$4)+(Valencia!F384*'General Data'!$D$4)+(Valencia!G384*'General Data'!$E$4)+(Valencia!H384*'General Data'!$F$4)</f>
        <v>193.4</v>
      </c>
      <c r="J384" s="4">
        <f>VLOOKUP(I384,'Tarrif for Outgoing Transport'!$A$22:$G$32,Valencia!C384-59998,TRUE)</f>
        <v>0.24399999999999999</v>
      </c>
      <c r="K384" s="82">
        <f t="shared" si="10"/>
        <v>47.189599999999999</v>
      </c>
      <c r="L384" s="4">
        <f>VLOOKUP(I384,'Tarrif for Outgoing Transport'!$A$40:$L$49,C384-59993,TRUE)</f>
        <v>0.38900000000000001</v>
      </c>
      <c r="M384" s="4">
        <f t="shared" si="11"/>
        <v>75.232600000000005</v>
      </c>
      <c r="N384" s="2">
        <f>VLOOKUP(C384,'Transport Time'!$F$3:$H$7,3,FALSE)</f>
        <v>2</v>
      </c>
      <c r="O384" s="2">
        <f>VLOOKUP(C384,'Transport Time'!$K$3:$M$12,3,FALSE)</f>
        <v>1</v>
      </c>
      <c r="P384" s="2">
        <f>VLOOKUP(C384,'Data for CO2 Calculation'!$F$3:$H$7,3,FALSE)</f>
        <v>779</v>
      </c>
      <c r="Q384" s="3">
        <f>I384*P384*'Data for CO2 Calculation'!$B$17</f>
        <v>8210.8937000000005</v>
      </c>
      <c r="R384" s="2">
        <f>VLOOKUP(C384,'Data for CO2 Calculation'!$K$3:$M$12,3,FALSE)</f>
        <v>584</v>
      </c>
      <c r="S384" s="3">
        <f>I384*R384*'Data for CO2 Calculation'!$B$17</f>
        <v>6155.5352000000003</v>
      </c>
    </row>
    <row r="385" spans="1:19" x14ac:dyDescent="0.2">
      <c r="A385" s="2" t="s">
        <v>848</v>
      </c>
      <c r="B385" s="13">
        <v>39543</v>
      </c>
      <c r="C385" s="2">
        <v>60003</v>
      </c>
      <c r="D385" s="2">
        <v>9</v>
      </c>
      <c r="E385" s="2">
        <v>8</v>
      </c>
      <c r="F385" s="2">
        <v>12</v>
      </c>
      <c r="G385" s="2">
        <v>11</v>
      </c>
      <c r="H385" s="2">
        <v>9</v>
      </c>
      <c r="I385" s="84">
        <f>(D385*'General Data'!$B$4)+(Valencia!E385*'General Data'!$C$4)+(Valencia!F385*'General Data'!$D$4)+(Valencia!G385*'General Data'!$E$4)+(Valencia!H385*'General Data'!$F$4)</f>
        <v>177.29999999999998</v>
      </c>
      <c r="J385" s="4">
        <f>VLOOKUP(I385,'Tarrif for Outgoing Transport'!$A$22:$G$32,Valencia!C385-59998,TRUE)</f>
        <v>0.25600000000000001</v>
      </c>
      <c r="K385" s="82">
        <f t="shared" si="10"/>
        <v>45.388799999999996</v>
      </c>
      <c r="L385" s="4">
        <f>VLOOKUP(I385,'Tarrif for Outgoing Transport'!$A$40:$L$49,C385-59993,TRUE)</f>
        <v>0.28999999999999998</v>
      </c>
      <c r="M385" s="4">
        <f t="shared" si="11"/>
        <v>51.416999999999994</v>
      </c>
      <c r="N385" s="2">
        <f>VLOOKUP(C385,'Transport Time'!$F$3:$H$7,3,FALSE)</f>
        <v>2</v>
      </c>
      <c r="O385" s="2">
        <f>VLOOKUP(C385,'Transport Time'!$K$3:$M$12,3,FALSE)</f>
        <v>1</v>
      </c>
      <c r="P385" s="2">
        <f>VLOOKUP(C385,'Data for CO2 Calculation'!$F$3:$H$7,3,FALSE)</f>
        <v>846</v>
      </c>
      <c r="Q385" s="3">
        <f>I385*P385*'Data for CO2 Calculation'!$B$17</f>
        <v>8174.771099999999</v>
      </c>
      <c r="R385" s="2">
        <f>VLOOKUP(C385,'Data for CO2 Calculation'!$K$3:$M$12,3,FALSE)</f>
        <v>775</v>
      </c>
      <c r="S385" s="3">
        <f>I385*R385*'Data for CO2 Calculation'!$B$17</f>
        <v>7488.7087499999998</v>
      </c>
    </row>
    <row r="386" spans="1:19" x14ac:dyDescent="0.2">
      <c r="A386" s="2" t="s">
        <v>849</v>
      </c>
      <c r="B386" s="13">
        <v>39736</v>
      </c>
      <c r="C386" s="2">
        <v>60004</v>
      </c>
      <c r="D386" s="2">
        <v>9</v>
      </c>
      <c r="E386" s="2">
        <v>8</v>
      </c>
      <c r="F386" s="2">
        <v>12</v>
      </c>
      <c r="G386" s="2">
        <v>12</v>
      </c>
      <c r="H386" s="2">
        <v>9</v>
      </c>
      <c r="I386" s="84">
        <f>(D386*'General Data'!$B$4)+(Valencia!E386*'General Data'!$C$4)+(Valencia!F386*'General Data'!$D$4)+(Valencia!G386*'General Data'!$E$4)+(Valencia!H386*'General Data'!$F$4)</f>
        <v>180.5</v>
      </c>
      <c r="J386" s="4">
        <f>VLOOKUP(I386,'Tarrif for Outgoing Transport'!$A$22:$G$32,Valencia!C386-59998,TRUE)</f>
        <v>0.252</v>
      </c>
      <c r="K386" s="82">
        <f t="shared" si="10"/>
        <v>45.485999999999997</v>
      </c>
      <c r="L386" s="4">
        <f>VLOOKUP(I386,'Tarrif for Outgoing Transport'!$A$40:$L$49,C386-59993,TRUE)</f>
        <v>0.3</v>
      </c>
      <c r="M386" s="4">
        <f t="shared" si="11"/>
        <v>54.15</v>
      </c>
      <c r="N386" s="2">
        <f>VLOOKUP(C386,'Transport Time'!$F$3:$H$7,3,FALSE)</f>
        <v>2</v>
      </c>
      <c r="O386" s="2">
        <f>VLOOKUP(C386,'Transport Time'!$K$3:$M$12,3,FALSE)</f>
        <v>2</v>
      </c>
      <c r="P386" s="2">
        <f>VLOOKUP(C386,'Data for CO2 Calculation'!$F$3:$H$7,3,FALSE)</f>
        <v>882</v>
      </c>
      <c r="Q386" s="3">
        <f>I386*P386*'Data for CO2 Calculation'!$B$17</f>
        <v>8676.4544999999998</v>
      </c>
      <c r="R386" s="2">
        <f>VLOOKUP(C386,'Data for CO2 Calculation'!$K$3:$M$12,3,FALSE)</f>
        <v>1735</v>
      </c>
      <c r="S386" s="3">
        <f>I386*R386*'Data for CO2 Calculation'!$B$17</f>
        <v>17067.62875</v>
      </c>
    </row>
    <row r="387" spans="1:19" x14ac:dyDescent="0.2">
      <c r="A387" s="2" t="s">
        <v>850</v>
      </c>
      <c r="B387" s="13">
        <v>39737</v>
      </c>
      <c r="C387" s="2">
        <v>60005</v>
      </c>
      <c r="D387" s="2">
        <v>9</v>
      </c>
      <c r="E387" s="2">
        <v>12</v>
      </c>
      <c r="F387" s="2">
        <v>12</v>
      </c>
      <c r="G387" s="2">
        <v>12</v>
      </c>
      <c r="H387" s="2">
        <v>15</v>
      </c>
      <c r="I387" s="84">
        <f>(D387*'General Data'!$B$4)+(Valencia!E387*'General Data'!$C$4)+(Valencia!F387*'General Data'!$D$4)+(Valencia!G387*'General Data'!$E$4)+(Valencia!H387*'General Data'!$F$4)</f>
        <v>225.3</v>
      </c>
      <c r="J387" s="4">
        <f>VLOOKUP(I387,'Tarrif for Outgoing Transport'!$A$22:$G$32,Valencia!C387-59998,TRUE)</f>
        <v>0.24399999999999999</v>
      </c>
      <c r="K387" s="82">
        <f t="shared" si="10"/>
        <v>54.973199999999999</v>
      </c>
      <c r="L387" s="4">
        <f>VLOOKUP(I387,'Tarrif for Outgoing Transport'!$A$40:$L$49,C387-59993,TRUE)</f>
        <v>0.38900000000000001</v>
      </c>
      <c r="M387" s="4">
        <f t="shared" si="11"/>
        <v>87.6417</v>
      </c>
      <c r="N387" s="2">
        <f>VLOOKUP(C387,'Transport Time'!$F$3:$H$7,3,FALSE)</f>
        <v>2</v>
      </c>
      <c r="O387" s="2">
        <f>VLOOKUP(C387,'Transport Time'!$K$3:$M$12,3,FALSE)</f>
        <v>1</v>
      </c>
      <c r="P387" s="2">
        <f>VLOOKUP(C387,'Data for CO2 Calculation'!$F$3:$H$7,3,FALSE)</f>
        <v>779</v>
      </c>
      <c r="Q387" s="3">
        <f>I387*P387*'Data for CO2 Calculation'!$B$17</f>
        <v>9565.22415</v>
      </c>
      <c r="R387" s="2">
        <f>VLOOKUP(C387,'Data for CO2 Calculation'!$K$3:$M$12,3,FALSE)</f>
        <v>584</v>
      </c>
      <c r="S387" s="3">
        <f>I387*R387*'Data for CO2 Calculation'!$B$17</f>
        <v>7170.8484000000008</v>
      </c>
    </row>
    <row r="388" spans="1:19" x14ac:dyDescent="0.2">
      <c r="A388" s="2" t="s">
        <v>632</v>
      </c>
      <c r="B388" s="13">
        <v>39547</v>
      </c>
      <c r="C388" s="2">
        <v>60003</v>
      </c>
      <c r="D388" s="2">
        <v>9</v>
      </c>
      <c r="E388" s="2">
        <v>15</v>
      </c>
      <c r="F388" s="2">
        <v>12</v>
      </c>
      <c r="G388" s="2">
        <v>12</v>
      </c>
      <c r="H388" s="2">
        <v>9</v>
      </c>
      <c r="I388" s="84">
        <f>(D388*'General Data'!$B$4)+(Valencia!E388*'General Data'!$C$4)+(Valencia!F388*'General Data'!$D$4)+(Valencia!G388*'General Data'!$E$4)+(Valencia!H388*'General Data'!$F$4)</f>
        <v>210.60000000000002</v>
      </c>
      <c r="J388" s="4">
        <f>VLOOKUP(I388,'Tarrif for Outgoing Transport'!$A$22:$G$32,Valencia!C388-59998,TRUE)</f>
        <v>0.25600000000000001</v>
      </c>
      <c r="K388" s="82">
        <f t="shared" si="10"/>
        <v>53.91360000000001</v>
      </c>
      <c r="L388" s="4">
        <f>VLOOKUP(I388,'Tarrif for Outgoing Transport'!$A$40:$L$49,C388-59993,TRUE)</f>
        <v>0.28999999999999998</v>
      </c>
      <c r="M388" s="4">
        <f t="shared" si="11"/>
        <v>61.074000000000005</v>
      </c>
      <c r="N388" s="2">
        <f>VLOOKUP(C388,'Transport Time'!$F$3:$H$7,3,FALSE)</f>
        <v>2</v>
      </c>
      <c r="O388" s="2">
        <f>VLOOKUP(C388,'Transport Time'!$K$3:$M$12,3,FALSE)</f>
        <v>1</v>
      </c>
      <c r="P388" s="2">
        <f>VLOOKUP(C388,'Data for CO2 Calculation'!$F$3:$H$7,3,FALSE)</f>
        <v>846</v>
      </c>
      <c r="Q388" s="3">
        <f>I388*P388*'Data for CO2 Calculation'!$B$17</f>
        <v>9710.1342000000004</v>
      </c>
      <c r="R388" s="2">
        <f>VLOOKUP(C388,'Data for CO2 Calculation'!$K$3:$M$12,3,FALSE)</f>
        <v>775</v>
      </c>
      <c r="S388" s="3">
        <f>I388*R388*'Data for CO2 Calculation'!$B$17</f>
        <v>8895.2175000000007</v>
      </c>
    </row>
    <row r="389" spans="1:19" x14ac:dyDescent="0.2">
      <c r="A389" s="2" t="s">
        <v>820</v>
      </c>
      <c r="B389" s="13">
        <v>39548</v>
      </c>
      <c r="C389" s="2">
        <v>60003</v>
      </c>
      <c r="D389" s="2">
        <v>9</v>
      </c>
      <c r="E389" s="2">
        <v>9</v>
      </c>
      <c r="F389" s="2">
        <v>12</v>
      </c>
      <c r="G389" s="2">
        <v>12</v>
      </c>
      <c r="H389" s="2">
        <v>10</v>
      </c>
      <c r="I389" s="84">
        <f>(D389*'General Data'!$B$4)+(Valencia!E389*'General Data'!$C$4)+(Valencia!F389*'General Data'!$D$4)+(Valencia!G389*'General Data'!$E$4)+(Valencia!H389*'General Data'!$F$4)</f>
        <v>189.39999999999998</v>
      </c>
      <c r="J389" s="4">
        <f>VLOOKUP(I389,'Tarrif for Outgoing Transport'!$A$22:$G$32,Valencia!C389-59998,TRUE)</f>
        <v>0.25600000000000001</v>
      </c>
      <c r="K389" s="82">
        <f t="shared" ref="K389:K452" si="12">IF(I389&gt;100,J389*I389,J389)</f>
        <v>48.486399999999996</v>
      </c>
      <c r="L389" s="4">
        <f>VLOOKUP(I389,'Tarrif for Outgoing Transport'!$A$40:$L$49,C389-59993,TRUE)</f>
        <v>0.28999999999999998</v>
      </c>
      <c r="M389" s="4">
        <f t="shared" ref="M389:M452" si="13">IF(I389&gt;100,I389*L389,L389)</f>
        <v>54.925999999999988</v>
      </c>
      <c r="N389" s="2">
        <f>VLOOKUP(C389,'Transport Time'!$F$3:$H$7,3,FALSE)</f>
        <v>2</v>
      </c>
      <c r="O389" s="2">
        <f>VLOOKUP(C389,'Transport Time'!$K$3:$M$12,3,FALSE)</f>
        <v>1</v>
      </c>
      <c r="P389" s="2">
        <f>VLOOKUP(C389,'Data for CO2 Calculation'!$F$3:$H$7,3,FALSE)</f>
        <v>846</v>
      </c>
      <c r="Q389" s="3">
        <f>I389*P389*'Data for CO2 Calculation'!$B$17</f>
        <v>8732.6657999999989</v>
      </c>
      <c r="R389" s="2">
        <f>VLOOKUP(C389,'Data for CO2 Calculation'!$K$3:$M$12,3,FALSE)</f>
        <v>775</v>
      </c>
      <c r="S389" s="3">
        <f>I389*R389*'Data for CO2 Calculation'!$B$17</f>
        <v>7999.7824999999984</v>
      </c>
    </row>
    <row r="390" spans="1:19" x14ac:dyDescent="0.2">
      <c r="A390" s="2" t="s">
        <v>851</v>
      </c>
      <c r="B390" s="13">
        <v>39741</v>
      </c>
      <c r="C390" s="2">
        <v>60005</v>
      </c>
      <c r="D390" s="2">
        <v>9</v>
      </c>
      <c r="E390" s="2">
        <v>7</v>
      </c>
      <c r="F390" s="2">
        <v>12</v>
      </c>
      <c r="G390" s="2">
        <v>11</v>
      </c>
      <c r="H390" s="2">
        <v>9</v>
      </c>
      <c r="I390" s="84">
        <f>(D390*'General Data'!$B$4)+(Valencia!E390*'General Data'!$C$4)+(Valencia!F390*'General Data'!$D$4)+(Valencia!G390*'General Data'!$E$4)+(Valencia!H390*'General Data'!$F$4)</f>
        <v>173</v>
      </c>
      <c r="J390" s="4">
        <f>VLOOKUP(I390,'Tarrif for Outgoing Transport'!$A$22:$G$32,Valencia!C390-59998,TRUE)</f>
        <v>0.24399999999999999</v>
      </c>
      <c r="K390" s="82">
        <f t="shared" si="12"/>
        <v>42.211999999999996</v>
      </c>
      <c r="L390" s="4">
        <f>VLOOKUP(I390,'Tarrif for Outgoing Transport'!$A$40:$L$49,C390-59993,TRUE)</f>
        <v>0.38900000000000001</v>
      </c>
      <c r="M390" s="4">
        <f t="shared" si="13"/>
        <v>67.296999999999997</v>
      </c>
      <c r="N390" s="2">
        <f>VLOOKUP(C390,'Transport Time'!$F$3:$H$7,3,FALSE)</f>
        <v>2</v>
      </c>
      <c r="O390" s="2">
        <f>VLOOKUP(C390,'Transport Time'!$K$3:$M$12,3,FALSE)</f>
        <v>1</v>
      </c>
      <c r="P390" s="2">
        <f>VLOOKUP(C390,'Data for CO2 Calculation'!$F$3:$H$7,3,FALSE)</f>
        <v>779</v>
      </c>
      <c r="Q390" s="3">
        <f>I390*P390*'Data for CO2 Calculation'!$B$17</f>
        <v>7344.8014999999996</v>
      </c>
      <c r="R390" s="2">
        <f>VLOOKUP(C390,'Data for CO2 Calculation'!$K$3:$M$12,3,FALSE)</f>
        <v>584</v>
      </c>
      <c r="S390" s="3">
        <f>I390*R390*'Data for CO2 Calculation'!$B$17</f>
        <v>5506.2439999999997</v>
      </c>
    </row>
    <row r="391" spans="1:19" x14ac:dyDescent="0.2">
      <c r="A391" s="2" t="s">
        <v>852</v>
      </c>
      <c r="B391" s="13">
        <v>39550</v>
      </c>
      <c r="C391" s="2">
        <v>60003</v>
      </c>
      <c r="D391" s="2">
        <v>9</v>
      </c>
      <c r="E391" s="2">
        <v>0</v>
      </c>
      <c r="F391" s="2">
        <v>12</v>
      </c>
      <c r="G391" s="2">
        <v>11</v>
      </c>
      <c r="H391" s="2">
        <v>9</v>
      </c>
      <c r="I391" s="84">
        <f>(D391*'General Data'!$B$4)+(Valencia!E391*'General Data'!$C$4)+(Valencia!F391*'General Data'!$D$4)+(Valencia!G391*'General Data'!$E$4)+(Valencia!H391*'General Data'!$F$4)</f>
        <v>142.9</v>
      </c>
      <c r="J391" s="4">
        <f>VLOOKUP(I391,'Tarrif for Outgoing Transport'!$A$22:$G$32,Valencia!C391-59998,TRUE)</f>
        <v>0.25600000000000001</v>
      </c>
      <c r="K391" s="82">
        <f t="shared" si="12"/>
        <v>36.5824</v>
      </c>
      <c r="L391" s="4">
        <f>VLOOKUP(I391,'Tarrif for Outgoing Transport'!$A$40:$L$49,C391-59993,TRUE)</f>
        <v>0.28999999999999998</v>
      </c>
      <c r="M391" s="4">
        <f t="shared" si="13"/>
        <v>41.440999999999995</v>
      </c>
      <c r="N391" s="2">
        <f>VLOOKUP(C391,'Transport Time'!$F$3:$H$7,3,FALSE)</f>
        <v>2</v>
      </c>
      <c r="O391" s="2">
        <f>VLOOKUP(C391,'Transport Time'!$K$3:$M$12,3,FALSE)</f>
        <v>1</v>
      </c>
      <c r="P391" s="2">
        <f>VLOOKUP(C391,'Data for CO2 Calculation'!$F$3:$H$7,3,FALSE)</f>
        <v>846</v>
      </c>
      <c r="Q391" s="3">
        <f>I391*P391*'Data for CO2 Calculation'!$B$17</f>
        <v>6588.6903000000002</v>
      </c>
      <c r="R391" s="2">
        <f>VLOOKUP(C391,'Data for CO2 Calculation'!$K$3:$M$12,3,FALSE)</f>
        <v>775</v>
      </c>
      <c r="S391" s="3">
        <f>I391*R391*'Data for CO2 Calculation'!$B$17</f>
        <v>6035.7387499999995</v>
      </c>
    </row>
    <row r="392" spans="1:19" x14ac:dyDescent="0.2">
      <c r="A392" s="2" t="s">
        <v>853</v>
      </c>
      <c r="B392" s="13">
        <v>39742</v>
      </c>
      <c r="C392" s="2">
        <v>60005</v>
      </c>
      <c r="D392" s="2">
        <v>9</v>
      </c>
      <c r="E392" s="2">
        <v>10</v>
      </c>
      <c r="F392" s="2">
        <v>12</v>
      </c>
      <c r="G392" s="2">
        <v>11</v>
      </c>
      <c r="H392" s="2">
        <v>10</v>
      </c>
      <c r="I392" s="84">
        <f>(D392*'General Data'!$B$4)+(Valencia!E392*'General Data'!$C$4)+(Valencia!F392*'General Data'!$D$4)+(Valencia!G392*'General Data'!$E$4)+(Valencia!H392*'General Data'!$F$4)</f>
        <v>190.5</v>
      </c>
      <c r="J392" s="4">
        <f>VLOOKUP(I392,'Tarrif for Outgoing Transport'!$A$22:$G$32,Valencia!C392-59998,TRUE)</f>
        <v>0.24399999999999999</v>
      </c>
      <c r="K392" s="82">
        <f t="shared" si="12"/>
        <v>46.481999999999999</v>
      </c>
      <c r="L392" s="4">
        <f>VLOOKUP(I392,'Tarrif for Outgoing Transport'!$A$40:$L$49,C392-59993,TRUE)</f>
        <v>0.38900000000000001</v>
      </c>
      <c r="M392" s="4">
        <f t="shared" si="13"/>
        <v>74.104500000000002</v>
      </c>
      <c r="N392" s="2">
        <f>VLOOKUP(C392,'Transport Time'!$F$3:$H$7,3,FALSE)</f>
        <v>2</v>
      </c>
      <c r="O392" s="2">
        <f>VLOOKUP(C392,'Transport Time'!$K$3:$M$12,3,FALSE)</f>
        <v>1</v>
      </c>
      <c r="P392" s="2">
        <f>VLOOKUP(C392,'Data for CO2 Calculation'!$F$3:$H$7,3,FALSE)</f>
        <v>779</v>
      </c>
      <c r="Q392" s="3">
        <f>I392*P392*'Data for CO2 Calculation'!$B$17</f>
        <v>8087.7727500000001</v>
      </c>
      <c r="R392" s="2">
        <f>VLOOKUP(C392,'Data for CO2 Calculation'!$K$3:$M$12,3,FALSE)</f>
        <v>584</v>
      </c>
      <c r="S392" s="3">
        <f>I392*R392*'Data for CO2 Calculation'!$B$17</f>
        <v>6063.2340000000004</v>
      </c>
    </row>
    <row r="393" spans="1:19" x14ac:dyDescent="0.2">
      <c r="A393" s="2" t="s">
        <v>854</v>
      </c>
      <c r="B393" s="13">
        <v>39554</v>
      </c>
      <c r="C393" s="2">
        <v>60003</v>
      </c>
      <c r="D393" s="2">
        <v>0</v>
      </c>
      <c r="E393" s="2">
        <v>8</v>
      </c>
      <c r="F393" s="2">
        <v>12</v>
      </c>
      <c r="G393" s="2">
        <v>11</v>
      </c>
      <c r="H393" s="2">
        <v>8</v>
      </c>
      <c r="I393" s="84">
        <f>(D393*'General Data'!$B$4)+(Valencia!E393*'General Data'!$C$4)+(Valencia!F393*'General Data'!$D$4)+(Valencia!G393*'General Data'!$E$4)+(Valencia!H393*'General Data'!$F$4)</f>
        <v>152</v>
      </c>
      <c r="J393" s="4">
        <f>VLOOKUP(I393,'Tarrif for Outgoing Transport'!$A$22:$G$32,Valencia!C393-59998,TRUE)</f>
        <v>0.25600000000000001</v>
      </c>
      <c r="K393" s="82">
        <f t="shared" si="12"/>
        <v>38.911999999999999</v>
      </c>
      <c r="L393" s="4">
        <f>VLOOKUP(I393,'Tarrif for Outgoing Transport'!$A$40:$L$49,C393-59993,TRUE)</f>
        <v>0.28999999999999998</v>
      </c>
      <c r="M393" s="4">
        <f t="shared" si="13"/>
        <v>44.08</v>
      </c>
      <c r="N393" s="2">
        <f>VLOOKUP(C393,'Transport Time'!$F$3:$H$7,3,FALSE)</f>
        <v>2</v>
      </c>
      <c r="O393" s="2">
        <f>VLOOKUP(C393,'Transport Time'!$K$3:$M$12,3,FALSE)</f>
        <v>1</v>
      </c>
      <c r="P393" s="2">
        <f>VLOOKUP(C393,'Data for CO2 Calculation'!$F$3:$H$7,3,FALSE)</f>
        <v>846</v>
      </c>
      <c r="Q393" s="3">
        <f>I393*P393*'Data for CO2 Calculation'!$B$17</f>
        <v>7008.2640000000001</v>
      </c>
      <c r="R393" s="2">
        <f>VLOOKUP(C393,'Data for CO2 Calculation'!$K$3:$M$12,3,FALSE)</f>
        <v>775</v>
      </c>
      <c r="S393" s="3">
        <f>I393*R393*'Data for CO2 Calculation'!$B$17</f>
        <v>6420.1</v>
      </c>
    </row>
    <row r="394" spans="1:19" x14ac:dyDescent="0.2">
      <c r="A394" s="2" t="s">
        <v>855</v>
      </c>
      <c r="B394" s="13">
        <v>39555</v>
      </c>
      <c r="C394" s="2">
        <v>60003</v>
      </c>
      <c r="D394" s="2">
        <v>10</v>
      </c>
      <c r="E394" s="2">
        <v>8</v>
      </c>
      <c r="F394" s="2">
        <v>12</v>
      </c>
      <c r="G394" s="2">
        <v>11</v>
      </c>
      <c r="H394" s="2">
        <v>8</v>
      </c>
      <c r="I394" s="84">
        <f>(D394*'General Data'!$B$4)+(Valencia!E394*'General Data'!$C$4)+(Valencia!F394*'General Data'!$D$4)+(Valencia!G394*'General Data'!$E$4)+(Valencia!H394*'General Data'!$F$4)</f>
        <v>175</v>
      </c>
      <c r="J394" s="4">
        <f>VLOOKUP(I394,'Tarrif for Outgoing Transport'!$A$22:$G$32,Valencia!C394-59998,TRUE)</f>
        <v>0.25600000000000001</v>
      </c>
      <c r="K394" s="82">
        <f t="shared" si="12"/>
        <v>44.800000000000004</v>
      </c>
      <c r="L394" s="4">
        <f>VLOOKUP(I394,'Tarrif for Outgoing Transport'!$A$40:$L$49,C394-59993,TRUE)</f>
        <v>0.28999999999999998</v>
      </c>
      <c r="M394" s="4">
        <f t="shared" si="13"/>
        <v>50.75</v>
      </c>
      <c r="N394" s="2">
        <f>VLOOKUP(C394,'Transport Time'!$F$3:$H$7,3,FALSE)</f>
        <v>2</v>
      </c>
      <c r="O394" s="2">
        <f>VLOOKUP(C394,'Transport Time'!$K$3:$M$12,3,FALSE)</f>
        <v>1</v>
      </c>
      <c r="P394" s="2">
        <f>VLOOKUP(C394,'Data for CO2 Calculation'!$F$3:$H$7,3,FALSE)</f>
        <v>846</v>
      </c>
      <c r="Q394" s="3">
        <f>I394*P394*'Data for CO2 Calculation'!$B$17</f>
        <v>8068.7250000000004</v>
      </c>
      <c r="R394" s="2">
        <f>VLOOKUP(C394,'Data for CO2 Calculation'!$K$3:$M$12,3,FALSE)</f>
        <v>775</v>
      </c>
      <c r="S394" s="3">
        <f>I394*R394*'Data for CO2 Calculation'!$B$17</f>
        <v>7391.5625</v>
      </c>
    </row>
    <row r="395" spans="1:19" x14ac:dyDescent="0.2">
      <c r="A395" s="2" t="s">
        <v>856</v>
      </c>
      <c r="B395" s="13">
        <v>39744</v>
      </c>
      <c r="C395" s="2">
        <v>60005</v>
      </c>
      <c r="D395" s="2">
        <v>9</v>
      </c>
      <c r="E395" s="2">
        <v>8</v>
      </c>
      <c r="F395" s="2">
        <v>12</v>
      </c>
      <c r="G395" s="2">
        <v>9</v>
      </c>
      <c r="H395" s="2">
        <v>8</v>
      </c>
      <c r="I395" s="84">
        <f>(D395*'General Data'!$B$4)+(Valencia!E395*'General Data'!$C$4)+(Valencia!F395*'General Data'!$D$4)+(Valencia!G395*'General Data'!$E$4)+(Valencia!H395*'General Data'!$F$4)</f>
        <v>166.3</v>
      </c>
      <c r="J395" s="4">
        <f>VLOOKUP(I395,'Tarrif for Outgoing Transport'!$A$22:$G$32,Valencia!C395-59998,TRUE)</f>
        <v>0.24399999999999999</v>
      </c>
      <c r="K395" s="82">
        <f t="shared" si="12"/>
        <v>40.577200000000005</v>
      </c>
      <c r="L395" s="4">
        <f>VLOOKUP(I395,'Tarrif for Outgoing Transport'!$A$40:$L$49,C395-59993,TRUE)</f>
        <v>0.38900000000000001</v>
      </c>
      <c r="M395" s="4">
        <f t="shared" si="13"/>
        <v>64.690700000000007</v>
      </c>
      <c r="N395" s="2">
        <f>VLOOKUP(C395,'Transport Time'!$F$3:$H$7,3,FALSE)</f>
        <v>2</v>
      </c>
      <c r="O395" s="2">
        <f>VLOOKUP(C395,'Transport Time'!$K$3:$M$12,3,FALSE)</f>
        <v>1</v>
      </c>
      <c r="P395" s="2">
        <f>VLOOKUP(C395,'Data for CO2 Calculation'!$F$3:$H$7,3,FALSE)</f>
        <v>779</v>
      </c>
      <c r="Q395" s="3">
        <f>I395*P395*'Data for CO2 Calculation'!$B$17</f>
        <v>7060.349650000001</v>
      </c>
      <c r="R395" s="2">
        <f>VLOOKUP(C395,'Data for CO2 Calculation'!$K$3:$M$12,3,FALSE)</f>
        <v>584</v>
      </c>
      <c r="S395" s="3">
        <f>I395*R395*'Data for CO2 Calculation'!$B$17</f>
        <v>5292.9964000000009</v>
      </c>
    </row>
    <row r="396" spans="1:19" x14ac:dyDescent="0.2">
      <c r="A396" s="2" t="s">
        <v>834</v>
      </c>
      <c r="B396" s="13">
        <v>39561</v>
      </c>
      <c r="C396" s="2">
        <v>60003</v>
      </c>
      <c r="D396" s="2">
        <v>9</v>
      </c>
      <c r="E396" s="2">
        <v>9</v>
      </c>
      <c r="F396" s="2">
        <v>8</v>
      </c>
      <c r="G396" s="2">
        <v>11</v>
      </c>
      <c r="H396" s="2">
        <v>0</v>
      </c>
      <c r="I396" s="84">
        <f>(D396*'General Data'!$B$4)+(Valencia!E396*'General Data'!$C$4)+(Valencia!F396*'General Data'!$D$4)+(Valencia!G396*'General Data'!$E$4)+(Valencia!H396*'General Data'!$F$4)</f>
        <v>124.99999999999999</v>
      </c>
      <c r="J396" s="4">
        <f>VLOOKUP(I396,'Tarrif for Outgoing Transport'!$A$22:$G$32,Valencia!C396-59998,TRUE)</f>
        <v>0.25600000000000001</v>
      </c>
      <c r="K396" s="82">
        <f t="shared" si="12"/>
        <v>31.999999999999996</v>
      </c>
      <c r="L396" s="4">
        <f>VLOOKUP(I396,'Tarrif for Outgoing Transport'!$A$40:$L$49,C396-59993,TRUE)</f>
        <v>0.28999999999999998</v>
      </c>
      <c r="M396" s="4">
        <f t="shared" si="13"/>
        <v>36.249999999999993</v>
      </c>
      <c r="N396" s="2">
        <f>VLOOKUP(C396,'Transport Time'!$F$3:$H$7,3,FALSE)</f>
        <v>2</v>
      </c>
      <c r="O396" s="2">
        <f>VLOOKUP(C396,'Transport Time'!$K$3:$M$12,3,FALSE)</f>
        <v>1</v>
      </c>
      <c r="P396" s="2">
        <f>VLOOKUP(C396,'Data for CO2 Calculation'!$F$3:$H$7,3,FALSE)</f>
        <v>846</v>
      </c>
      <c r="Q396" s="3">
        <f>I396*P396*'Data for CO2 Calculation'!$B$17</f>
        <v>5763.3749999999991</v>
      </c>
      <c r="R396" s="2">
        <f>VLOOKUP(C396,'Data for CO2 Calculation'!$K$3:$M$12,3,FALSE)</f>
        <v>775</v>
      </c>
      <c r="S396" s="3">
        <f>I396*R396*'Data for CO2 Calculation'!$B$17</f>
        <v>5279.6874999999991</v>
      </c>
    </row>
    <row r="397" spans="1:19" x14ac:dyDescent="0.2">
      <c r="A397" s="2" t="s">
        <v>857</v>
      </c>
      <c r="B397" s="13">
        <v>39561</v>
      </c>
      <c r="C397" s="2">
        <v>60003</v>
      </c>
      <c r="D397" s="2">
        <v>9</v>
      </c>
      <c r="E397" s="2">
        <v>15</v>
      </c>
      <c r="F397" s="2">
        <v>12</v>
      </c>
      <c r="G397" s="2">
        <v>20</v>
      </c>
      <c r="H397" s="2">
        <v>0</v>
      </c>
      <c r="I397" s="84">
        <f>(D397*'General Data'!$B$4)+(Valencia!E397*'General Data'!$C$4)+(Valencia!F397*'General Data'!$D$4)+(Valencia!G397*'General Data'!$E$4)+(Valencia!H397*'General Data'!$F$4)</f>
        <v>194.8</v>
      </c>
      <c r="J397" s="4">
        <f>VLOOKUP(I397,'Tarrif for Outgoing Transport'!$A$22:$G$32,Valencia!C397-59998,TRUE)</f>
        <v>0.25600000000000001</v>
      </c>
      <c r="K397" s="82">
        <f t="shared" si="12"/>
        <v>49.868800000000007</v>
      </c>
      <c r="L397" s="4">
        <f>VLOOKUP(I397,'Tarrif for Outgoing Transport'!$A$40:$L$49,C397-59993,TRUE)</f>
        <v>0.28999999999999998</v>
      </c>
      <c r="M397" s="4">
        <f t="shared" si="13"/>
        <v>56.491999999999997</v>
      </c>
      <c r="N397" s="2">
        <f>VLOOKUP(C397,'Transport Time'!$F$3:$H$7,3,FALSE)</f>
        <v>2</v>
      </c>
      <c r="O397" s="2">
        <f>VLOOKUP(C397,'Transport Time'!$K$3:$M$12,3,FALSE)</f>
        <v>1</v>
      </c>
      <c r="P397" s="2">
        <f>VLOOKUP(C397,'Data for CO2 Calculation'!$F$3:$H$7,3,FALSE)</f>
        <v>846</v>
      </c>
      <c r="Q397" s="3">
        <f>I397*P397*'Data for CO2 Calculation'!$B$17</f>
        <v>8981.6436000000012</v>
      </c>
      <c r="R397" s="2">
        <f>VLOOKUP(C397,'Data for CO2 Calculation'!$K$3:$M$12,3,FALSE)</f>
        <v>775</v>
      </c>
      <c r="S397" s="3">
        <f>I397*R397*'Data for CO2 Calculation'!$B$17</f>
        <v>8227.8649999999998</v>
      </c>
    </row>
    <row r="398" spans="1:19" x14ac:dyDescent="0.2">
      <c r="A398" s="2" t="s">
        <v>858</v>
      </c>
      <c r="B398" s="13">
        <v>39747</v>
      </c>
      <c r="C398" s="2">
        <v>60004</v>
      </c>
      <c r="D398" s="2">
        <v>12</v>
      </c>
      <c r="E398" s="2">
        <v>8</v>
      </c>
      <c r="F398" s="2">
        <v>12</v>
      </c>
      <c r="G398" s="2">
        <v>12</v>
      </c>
      <c r="H398" s="2">
        <v>9</v>
      </c>
      <c r="I398" s="84">
        <f>(D398*'General Data'!$B$4)+(Valencia!E398*'General Data'!$C$4)+(Valencia!F398*'General Data'!$D$4)+(Valencia!G398*'General Data'!$E$4)+(Valencia!H398*'General Data'!$F$4)</f>
        <v>187.4</v>
      </c>
      <c r="J398" s="4">
        <f>VLOOKUP(I398,'Tarrif for Outgoing Transport'!$A$22:$G$32,Valencia!C398-59998,TRUE)</f>
        <v>0.252</v>
      </c>
      <c r="K398" s="82">
        <f t="shared" si="12"/>
        <v>47.224800000000002</v>
      </c>
      <c r="L398" s="4">
        <f>VLOOKUP(I398,'Tarrif for Outgoing Transport'!$A$40:$L$49,C398-59993,TRUE)</f>
        <v>0.3</v>
      </c>
      <c r="M398" s="4">
        <f t="shared" si="13"/>
        <v>56.22</v>
      </c>
      <c r="N398" s="2">
        <f>VLOOKUP(C398,'Transport Time'!$F$3:$H$7,3,FALSE)</f>
        <v>2</v>
      </c>
      <c r="O398" s="2">
        <f>VLOOKUP(C398,'Transport Time'!$K$3:$M$12,3,FALSE)</f>
        <v>2</v>
      </c>
      <c r="P398" s="2">
        <f>VLOOKUP(C398,'Data for CO2 Calculation'!$F$3:$H$7,3,FALSE)</f>
        <v>882</v>
      </c>
      <c r="Q398" s="3">
        <f>I398*P398*'Data for CO2 Calculation'!$B$17</f>
        <v>9008.1306000000004</v>
      </c>
      <c r="R398" s="2">
        <f>VLOOKUP(C398,'Data for CO2 Calculation'!$K$3:$M$12,3,FALSE)</f>
        <v>1735</v>
      </c>
      <c r="S398" s="3">
        <f>I398*R398*'Data for CO2 Calculation'!$B$17</f>
        <v>17720.075499999999</v>
      </c>
    </row>
    <row r="399" spans="1:19" x14ac:dyDescent="0.2">
      <c r="A399" s="2" t="s">
        <v>805</v>
      </c>
      <c r="B399" s="13">
        <v>39565</v>
      </c>
      <c r="C399" s="2">
        <v>60003</v>
      </c>
      <c r="D399" s="2">
        <v>8</v>
      </c>
      <c r="E399" s="2">
        <v>8</v>
      </c>
      <c r="F399" s="2">
        <v>12</v>
      </c>
      <c r="G399" s="2">
        <v>11</v>
      </c>
      <c r="H399" s="2">
        <v>11</v>
      </c>
      <c r="I399" s="84">
        <f>(D399*'General Data'!$B$4)+(Valencia!E399*'General Data'!$C$4)+(Valencia!F399*'General Data'!$D$4)+(Valencia!G399*'General Data'!$E$4)+(Valencia!H399*'General Data'!$F$4)</f>
        <v>184.2</v>
      </c>
      <c r="J399" s="4">
        <f>VLOOKUP(I399,'Tarrif for Outgoing Transport'!$A$22:$G$32,Valencia!C399-59998,TRUE)</f>
        <v>0.25600000000000001</v>
      </c>
      <c r="K399" s="82">
        <f t="shared" si="12"/>
        <v>47.155200000000001</v>
      </c>
      <c r="L399" s="4">
        <f>VLOOKUP(I399,'Tarrif for Outgoing Transport'!$A$40:$L$49,C399-59993,TRUE)</f>
        <v>0.28999999999999998</v>
      </c>
      <c r="M399" s="4">
        <f t="shared" si="13"/>
        <v>53.417999999999992</v>
      </c>
      <c r="N399" s="2">
        <f>VLOOKUP(C399,'Transport Time'!$F$3:$H$7,3,FALSE)</f>
        <v>2</v>
      </c>
      <c r="O399" s="2">
        <f>VLOOKUP(C399,'Transport Time'!$K$3:$M$12,3,FALSE)</f>
        <v>1</v>
      </c>
      <c r="P399" s="2">
        <f>VLOOKUP(C399,'Data for CO2 Calculation'!$F$3:$H$7,3,FALSE)</f>
        <v>846</v>
      </c>
      <c r="Q399" s="3">
        <f>I399*P399*'Data for CO2 Calculation'!$B$17</f>
        <v>8492.9093999999986</v>
      </c>
      <c r="R399" s="2">
        <f>VLOOKUP(C399,'Data for CO2 Calculation'!$K$3:$M$12,3,FALSE)</f>
        <v>775</v>
      </c>
      <c r="S399" s="3">
        <f>I399*R399*'Data for CO2 Calculation'!$B$17</f>
        <v>7780.1475</v>
      </c>
    </row>
    <row r="400" spans="1:19" x14ac:dyDescent="0.2">
      <c r="A400" s="2" t="s">
        <v>859</v>
      </c>
      <c r="B400" s="13">
        <v>39574</v>
      </c>
      <c r="C400" s="2">
        <v>60003</v>
      </c>
      <c r="D400" s="2">
        <v>12</v>
      </c>
      <c r="E400" s="2">
        <v>18</v>
      </c>
      <c r="F400" s="2">
        <v>15</v>
      </c>
      <c r="G400" s="2">
        <v>21</v>
      </c>
      <c r="H400" s="2">
        <v>19</v>
      </c>
      <c r="I400" s="84">
        <f>(D400*'General Data'!$B$4)+(Valencia!E400*'General Data'!$C$4)+(Valencia!F400*'General Data'!$D$4)+(Valencia!G400*'General Data'!$E$4)+(Valencia!H400*'General Data'!$F$4)</f>
        <v>316.59999999999997</v>
      </c>
      <c r="J400" s="4">
        <f>VLOOKUP(I400,'Tarrif for Outgoing Transport'!$A$22:$G$32,Valencia!C400-59998,TRUE)</f>
        <v>0.224</v>
      </c>
      <c r="K400" s="82">
        <f t="shared" si="12"/>
        <v>70.918399999999991</v>
      </c>
      <c r="L400" s="4">
        <f>VLOOKUP(I400,'Tarrif for Outgoing Transport'!$A$40:$L$49,C400-59993,TRUE)</f>
        <v>0.24</v>
      </c>
      <c r="M400" s="4">
        <f t="shared" si="13"/>
        <v>75.983999999999995</v>
      </c>
      <c r="N400" s="2">
        <f>VLOOKUP(C400,'Transport Time'!$F$3:$H$7,3,FALSE)</f>
        <v>2</v>
      </c>
      <c r="O400" s="2">
        <f>VLOOKUP(C400,'Transport Time'!$K$3:$M$12,3,FALSE)</f>
        <v>1</v>
      </c>
      <c r="P400" s="2">
        <f>VLOOKUP(C400,'Data for CO2 Calculation'!$F$3:$H$7,3,FALSE)</f>
        <v>846</v>
      </c>
      <c r="Q400" s="3">
        <f>I400*P400*'Data for CO2 Calculation'!$B$17</f>
        <v>14597.476199999999</v>
      </c>
      <c r="R400" s="2">
        <f>VLOOKUP(C400,'Data for CO2 Calculation'!$K$3:$M$12,3,FALSE)</f>
        <v>775</v>
      </c>
      <c r="S400" s="3">
        <f>I400*R400*'Data for CO2 Calculation'!$B$17</f>
        <v>13372.392499999998</v>
      </c>
    </row>
    <row r="401" spans="1:19" x14ac:dyDescent="0.2">
      <c r="A401" s="2" t="s">
        <v>860</v>
      </c>
      <c r="B401" s="13">
        <v>39575</v>
      </c>
      <c r="C401" s="2">
        <v>60003</v>
      </c>
      <c r="D401" s="2">
        <v>7</v>
      </c>
      <c r="E401" s="2">
        <v>8</v>
      </c>
      <c r="F401" s="2">
        <v>13</v>
      </c>
      <c r="G401" s="2">
        <v>15</v>
      </c>
      <c r="H401" s="2">
        <v>9</v>
      </c>
      <c r="I401" s="84">
        <f>(D401*'General Data'!$B$4)+(Valencia!E401*'General Data'!$C$4)+(Valencia!F401*'General Data'!$D$4)+(Valencia!G401*'General Data'!$E$4)+(Valencia!H401*'General Data'!$F$4)</f>
        <v>189.3</v>
      </c>
      <c r="J401" s="4">
        <f>VLOOKUP(I401,'Tarrif for Outgoing Transport'!$A$22:$G$32,Valencia!C401-59998,TRUE)</f>
        <v>0.25600000000000001</v>
      </c>
      <c r="K401" s="82">
        <f t="shared" si="12"/>
        <v>48.460800000000006</v>
      </c>
      <c r="L401" s="4">
        <f>VLOOKUP(I401,'Tarrif for Outgoing Transport'!$A$40:$L$49,C401-59993,TRUE)</f>
        <v>0.28999999999999998</v>
      </c>
      <c r="M401" s="4">
        <f t="shared" si="13"/>
        <v>54.896999999999998</v>
      </c>
      <c r="N401" s="2">
        <f>VLOOKUP(C401,'Transport Time'!$F$3:$H$7,3,FALSE)</f>
        <v>2</v>
      </c>
      <c r="O401" s="2">
        <f>VLOOKUP(C401,'Transport Time'!$K$3:$M$12,3,FALSE)</f>
        <v>1</v>
      </c>
      <c r="P401" s="2">
        <f>VLOOKUP(C401,'Data for CO2 Calculation'!$F$3:$H$7,3,FALSE)</f>
        <v>846</v>
      </c>
      <c r="Q401" s="3">
        <f>I401*P401*'Data for CO2 Calculation'!$B$17</f>
        <v>8728.0551000000014</v>
      </c>
      <c r="R401" s="2">
        <f>VLOOKUP(C401,'Data for CO2 Calculation'!$K$3:$M$12,3,FALSE)</f>
        <v>775</v>
      </c>
      <c r="S401" s="3">
        <f>I401*R401*'Data for CO2 Calculation'!$B$17</f>
        <v>7995.5587500000001</v>
      </c>
    </row>
    <row r="402" spans="1:19" x14ac:dyDescent="0.2">
      <c r="A402" s="2" t="s">
        <v>861</v>
      </c>
      <c r="B402" s="13">
        <v>39580</v>
      </c>
      <c r="C402" s="2">
        <v>60003</v>
      </c>
      <c r="D402" s="2">
        <v>9</v>
      </c>
      <c r="E402" s="2">
        <v>8</v>
      </c>
      <c r="F402" s="2">
        <v>10</v>
      </c>
      <c r="G402" s="2">
        <v>12</v>
      </c>
      <c r="H402" s="2">
        <v>9</v>
      </c>
      <c r="I402" s="84">
        <f>(D402*'General Data'!$B$4)+(Valencia!E402*'General Data'!$C$4)+(Valencia!F402*'General Data'!$D$4)+(Valencia!G402*'General Data'!$E$4)+(Valencia!H402*'General Data'!$F$4)</f>
        <v>172.9</v>
      </c>
      <c r="J402" s="4">
        <f>VLOOKUP(I402,'Tarrif for Outgoing Transport'!$A$22:$G$32,Valencia!C402-59998,TRUE)</f>
        <v>0.25600000000000001</v>
      </c>
      <c r="K402" s="82">
        <f t="shared" si="12"/>
        <v>44.2624</v>
      </c>
      <c r="L402" s="4">
        <f>VLOOKUP(I402,'Tarrif for Outgoing Transport'!$A$40:$L$49,C402-59993,TRUE)</f>
        <v>0.28999999999999998</v>
      </c>
      <c r="M402" s="4">
        <f t="shared" si="13"/>
        <v>50.140999999999998</v>
      </c>
      <c r="N402" s="2">
        <f>VLOOKUP(C402,'Transport Time'!$F$3:$H$7,3,FALSE)</f>
        <v>2</v>
      </c>
      <c r="O402" s="2">
        <f>VLOOKUP(C402,'Transport Time'!$K$3:$M$12,3,FALSE)</f>
        <v>1</v>
      </c>
      <c r="P402" s="2">
        <f>VLOOKUP(C402,'Data for CO2 Calculation'!$F$3:$H$7,3,FALSE)</f>
        <v>846</v>
      </c>
      <c r="Q402" s="3">
        <f>I402*P402*'Data for CO2 Calculation'!$B$17</f>
        <v>7971.9002999999993</v>
      </c>
      <c r="R402" s="2">
        <f>VLOOKUP(C402,'Data for CO2 Calculation'!$K$3:$M$12,3,FALSE)</f>
        <v>775</v>
      </c>
      <c r="S402" s="3">
        <f>I402*R402*'Data for CO2 Calculation'!$B$17</f>
        <v>7302.8637499999995</v>
      </c>
    </row>
    <row r="403" spans="1:19" x14ac:dyDescent="0.2">
      <c r="A403" s="2" t="s">
        <v>862</v>
      </c>
      <c r="B403" s="13">
        <v>39749</v>
      </c>
      <c r="C403" s="2">
        <v>60005</v>
      </c>
      <c r="D403" s="2">
        <v>10</v>
      </c>
      <c r="E403" s="2">
        <v>15</v>
      </c>
      <c r="F403" s="2">
        <v>12</v>
      </c>
      <c r="G403" s="2">
        <v>11</v>
      </c>
      <c r="H403" s="2">
        <v>9</v>
      </c>
      <c r="I403" s="84">
        <f>(D403*'General Data'!$B$4)+(Valencia!E403*'General Data'!$C$4)+(Valencia!F403*'General Data'!$D$4)+(Valencia!G403*'General Data'!$E$4)+(Valencia!H403*'General Data'!$F$4)</f>
        <v>209.70000000000002</v>
      </c>
      <c r="J403" s="4">
        <f>VLOOKUP(I403,'Tarrif for Outgoing Transport'!$A$22:$G$32,Valencia!C403-59998,TRUE)</f>
        <v>0.24399999999999999</v>
      </c>
      <c r="K403" s="82">
        <f t="shared" si="12"/>
        <v>51.166800000000002</v>
      </c>
      <c r="L403" s="4">
        <f>VLOOKUP(I403,'Tarrif for Outgoing Transport'!$A$40:$L$49,C403-59993,TRUE)</f>
        <v>0.38900000000000001</v>
      </c>
      <c r="M403" s="4">
        <f t="shared" si="13"/>
        <v>81.573300000000003</v>
      </c>
      <c r="N403" s="2">
        <f>VLOOKUP(C403,'Transport Time'!$F$3:$H$7,3,FALSE)</f>
        <v>2</v>
      </c>
      <c r="O403" s="2">
        <f>VLOOKUP(C403,'Transport Time'!$K$3:$M$12,3,FALSE)</f>
        <v>1</v>
      </c>
      <c r="P403" s="2">
        <f>VLOOKUP(C403,'Data for CO2 Calculation'!$F$3:$H$7,3,FALSE)</f>
        <v>779</v>
      </c>
      <c r="Q403" s="3">
        <f>I403*P403*'Data for CO2 Calculation'!$B$17</f>
        <v>8902.9183500000017</v>
      </c>
      <c r="R403" s="2">
        <f>VLOOKUP(C403,'Data for CO2 Calculation'!$K$3:$M$12,3,FALSE)</f>
        <v>584</v>
      </c>
      <c r="S403" s="3">
        <f>I403*R403*'Data for CO2 Calculation'!$B$17</f>
        <v>6674.3316000000004</v>
      </c>
    </row>
    <row r="404" spans="1:19" x14ac:dyDescent="0.2">
      <c r="A404" s="2" t="s">
        <v>863</v>
      </c>
      <c r="B404" s="13">
        <v>39586</v>
      </c>
      <c r="C404" s="2">
        <v>60003</v>
      </c>
      <c r="D404" s="2">
        <v>9</v>
      </c>
      <c r="E404" s="2">
        <v>9</v>
      </c>
      <c r="F404" s="2">
        <v>12</v>
      </c>
      <c r="G404" s="2">
        <v>11</v>
      </c>
      <c r="H404" s="2">
        <v>9</v>
      </c>
      <c r="I404" s="84">
        <f>(D404*'General Data'!$B$4)+(Valencia!E404*'General Data'!$C$4)+(Valencia!F404*'General Data'!$D$4)+(Valencia!G404*'General Data'!$E$4)+(Valencia!H404*'General Data'!$F$4)</f>
        <v>181.6</v>
      </c>
      <c r="J404" s="4">
        <f>VLOOKUP(I404,'Tarrif for Outgoing Transport'!$A$22:$G$32,Valencia!C404-59998,TRUE)</f>
        <v>0.25600000000000001</v>
      </c>
      <c r="K404" s="82">
        <f t="shared" si="12"/>
        <v>46.489600000000003</v>
      </c>
      <c r="L404" s="4">
        <f>VLOOKUP(I404,'Tarrif for Outgoing Transport'!$A$40:$L$49,C404-59993,TRUE)</f>
        <v>0.28999999999999998</v>
      </c>
      <c r="M404" s="4">
        <f t="shared" si="13"/>
        <v>52.663999999999994</v>
      </c>
      <c r="N404" s="2">
        <f>VLOOKUP(C404,'Transport Time'!$F$3:$H$7,3,FALSE)</f>
        <v>2</v>
      </c>
      <c r="O404" s="2">
        <f>VLOOKUP(C404,'Transport Time'!$K$3:$M$12,3,FALSE)</f>
        <v>1</v>
      </c>
      <c r="P404" s="2">
        <f>VLOOKUP(C404,'Data for CO2 Calculation'!$F$3:$H$7,3,FALSE)</f>
        <v>846</v>
      </c>
      <c r="Q404" s="3">
        <f>I404*P404*'Data for CO2 Calculation'!$B$17</f>
        <v>8373.0311999999994</v>
      </c>
      <c r="R404" s="2">
        <f>VLOOKUP(C404,'Data for CO2 Calculation'!$K$3:$M$12,3,FALSE)</f>
        <v>775</v>
      </c>
      <c r="S404" s="3">
        <f>I404*R404*'Data for CO2 Calculation'!$B$17</f>
        <v>7670.33</v>
      </c>
    </row>
    <row r="405" spans="1:19" x14ac:dyDescent="0.2">
      <c r="A405" s="2" t="s">
        <v>864</v>
      </c>
      <c r="B405" s="13">
        <v>39750</v>
      </c>
      <c r="C405" s="2">
        <v>60004</v>
      </c>
      <c r="D405" s="2">
        <v>9</v>
      </c>
      <c r="E405" s="2">
        <v>15</v>
      </c>
      <c r="F405" s="2">
        <v>12</v>
      </c>
      <c r="G405" s="2">
        <v>11</v>
      </c>
      <c r="H405" s="2">
        <v>11</v>
      </c>
      <c r="I405" s="84">
        <f>(D405*'General Data'!$B$4)+(Valencia!E405*'General Data'!$C$4)+(Valencia!F405*'General Data'!$D$4)+(Valencia!G405*'General Data'!$E$4)+(Valencia!H405*'General Data'!$F$4)</f>
        <v>216.6</v>
      </c>
      <c r="J405" s="4">
        <f>VLOOKUP(I405,'Tarrif for Outgoing Transport'!$A$22:$G$32,Valencia!C405-59998,TRUE)</f>
        <v>0.252</v>
      </c>
      <c r="K405" s="82">
        <f t="shared" si="12"/>
        <v>54.583199999999998</v>
      </c>
      <c r="L405" s="4">
        <f>VLOOKUP(I405,'Tarrif for Outgoing Transport'!$A$40:$L$49,C405-59993,TRUE)</f>
        <v>0.3</v>
      </c>
      <c r="M405" s="4">
        <f t="shared" si="13"/>
        <v>64.97999999999999</v>
      </c>
      <c r="N405" s="2">
        <f>VLOOKUP(C405,'Transport Time'!$F$3:$H$7,3,FALSE)</f>
        <v>2</v>
      </c>
      <c r="O405" s="2">
        <f>VLOOKUP(C405,'Transport Time'!$K$3:$M$12,3,FALSE)</f>
        <v>2</v>
      </c>
      <c r="P405" s="2">
        <f>VLOOKUP(C405,'Data for CO2 Calculation'!$F$3:$H$7,3,FALSE)</f>
        <v>882</v>
      </c>
      <c r="Q405" s="3">
        <f>I405*P405*'Data for CO2 Calculation'!$B$17</f>
        <v>10411.7454</v>
      </c>
      <c r="R405" s="2">
        <f>VLOOKUP(C405,'Data for CO2 Calculation'!$K$3:$M$12,3,FALSE)</f>
        <v>1735</v>
      </c>
      <c r="S405" s="3">
        <f>I405*R405*'Data for CO2 Calculation'!$B$17</f>
        <v>20481.154500000001</v>
      </c>
    </row>
    <row r="406" spans="1:19" x14ac:dyDescent="0.2">
      <c r="A406" s="2" t="s">
        <v>865</v>
      </c>
      <c r="B406" s="13">
        <v>39750</v>
      </c>
      <c r="C406" s="2">
        <v>60005</v>
      </c>
      <c r="D406" s="2">
        <v>10</v>
      </c>
      <c r="E406" s="2">
        <v>8</v>
      </c>
      <c r="F406" s="2">
        <v>12</v>
      </c>
      <c r="G406" s="2">
        <v>11</v>
      </c>
      <c r="H406" s="2">
        <v>18</v>
      </c>
      <c r="I406" s="84">
        <f>(D406*'General Data'!$B$4)+(Valencia!E406*'General Data'!$C$4)+(Valencia!F406*'General Data'!$D$4)+(Valencia!G406*'General Data'!$E$4)+(Valencia!H406*'General Data'!$F$4)</f>
        <v>221</v>
      </c>
      <c r="J406" s="4">
        <f>VLOOKUP(I406,'Tarrif for Outgoing Transport'!$A$22:$G$32,Valencia!C406-59998,TRUE)</f>
        <v>0.24399999999999999</v>
      </c>
      <c r="K406" s="82">
        <f t="shared" si="12"/>
        <v>53.923999999999999</v>
      </c>
      <c r="L406" s="4">
        <f>VLOOKUP(I406,'Tarrif for Outgoing Transport'!$A$40:$L$49,C406-59993,TRUE)</f>
        <v>0.38900000000000001</v>
      </c>
      <c r="M406" s="4">
        <f t="shared" si="13"/>
        <v>85.969000000000008</v>
      </c>
      <c r="N406" s="2">
        <f>VLOOKUP(C406,'Transport Time'!$F$3:$H$7,3,FALSE)</f>
        <v>2</v>
      </c>
      <c r="O406" s="2">
        <f>VLOOKUP(C406,'Transport Time'!$K$3:$M$12,3,FALSE)</f>
        <v>1</v>
      </c>
      <c r="P406" s="2">
        <f>VLOOKUP(C406,'Data for CO2 Calculation'!$F$3:$H$7,3,FALSE)</f>
        <v>779</v>
      </c>
      <c r="Q406" s="3">
        <f>I406*P406*'Data for CO2 Calculation'!$B$17</f>
        <v>9382.6654999999992</v>
      </c>
      <c r="R406" s="2">
        <f>VLOOKUP(C406,'Data for CO2 Calculation'!$K$3:$M$12,3,FALSE)</f>
        <v>584</v>
      </c>
      <c r="S406" s="3">
        <f>I406*R406*'Data for CO2 Calculation'!$B$17</f>
        <v>7033.9880000000003</v>
      </c>
    </row>
    <row r="407" spans="1:19" x14ac:dyDescent="0.2">
      <c r="A407" s="2" t="s">
        <v>866</v>
      </c>
      <c r="B407" s="13">
        <v>39591</v>
      </c>
      <c r="C407" s="2">
        <v>60003</v>
      </c>
      <c r="D407" s="2">
        <v>15</v>
      </c>
      <c r="E407" s="2">
        <v>8</v>
      </c>
      <c r="F407" s="2">
        <v>19</v>
      </c>
      <c r="G407" s="2">
        <v>11</v>
      </c>
      <c r="H407" s="2">
        <v>9</v>
      </c>
      <c r="I407" s="84">
        <f>(D407*'General Data'!$B$4)+(Valencia!E407*'General Data'!$C$4)+(Valencia!F407*'General Data'!$D$4)+(Valencia!G407*'General Data'!$E$4)+(Valencia!H407*'General Data'!$F$4)</f>
        <v>217.70000000000002</v>
      </c>
      <c r="J407" s="4">
        <f>VLOOKUP(I407,'Tarrif for Outgoing Transport'!$A$22:$G$32,Valencia!C407-59998,TRUE)</f>
        <v>0.25600000000000001</v>
      </c>
      <c r="K407" s="82">
        <f t="shared" si="12"/>
        <v>55.731200000000008</v>
      </c>
      <c r="L407" s="4">
        <f>VLOOKUP(I407,'Tarrif for Outgoing Transport'!$A$40:$L$49,C407-59993,TRUE)</f>
        <v>0.28999999999999998</v>
      </c>
      <c r="M407" s="4">
        <f t="shared" si="13"/>
        <v>63.133000000000003</v>
      </c>
      <c r="N407" s="2">
        <f>VLOOKUP(C407,'Transport Time'!$F$3:$H$7,3,FALSE)</f>
        <v>2</v>
      </c>
      <c r="O407" s="2">
        <f>VLOOKUP(C407,'Transport Time'!$K$3:$M$12,3,FALSE)</f>
        <v>1</v>
      </c>
      <c r="P407" s="2">
        <f>VLOOKUP(C407,'Data for CO2 Calculation'!$F$3:$H$7,3,FALSE)</f>
        <v>846</v>
      </c>
      <c r="Q407" s="3">
        <f>I407*P407*'Data for CO2 Calculation'!$B$17</f>
        <v>10037.493900000001</v>
      </c>
      <c r="R407" s="2">
        <f>VLOOKUP(C407,'Data for CO2 Calculation'!$K$3:$M$12,3,FALSE)</f>
        <v>775</v>
      </c>
      <c r="S407" s="3">
        <f>I407*R407*'Data for CO2 Calculation'!$B$17</f>
        <v>9195.1037500000002</v>
      </c>
    </row>
    <row r="408" spans="1:19" x14ac:dyDescent="0.2">
      <c r="A408" s="2" t="s">
        <v>867</v>
      </c>
      <c r="B408" s="13">
        <v>39592</v>
      </c>
      <c r="C408" s="2">
        <v>60003</v>
      </c>
      <c r="D408" s="2">
        <v>9</v>
      </c>
      <c r="E408" s="2">
        <v>8</v>
      </c>
      <c r="F408" s="2">
        <v>10</v>
      </c>
      <c r="G408" s="2">
        <v>11</v>
      </c>
      <c r="H408" s="2">
        <v>9</v>
      </c>
      <c r="I408" s="84">
        <f>(D408*'General Data'!$B$4)+(Valencia!E408*'General Data'!$C$4)+(Valencia!F408*'General Data'!$D$4)+(Valencia!G408*'General Data'!$E$4)+(Valencia!H408*'General Data'!$F$4)</f>
        <v>169.70000000000002</v>
      </c>
      <c r="J408" s="4">
        <f>VLOOKUP(I408,'Tarrif for Outgoing Transport'!$A$22:$G$32,Valencia!C408-59998,TRUE)</f>
        <v>0.25600000000000001</v>
      </c>
      <c r="K408" s="82">
        <f t="shared" si="12"/>
        <v>43.443200000000004</v>
      </c>
      <c r="L408" s="4">
        <f>VLOOKUP(I408,'Tarrif for Outgoing Transport'!$A$40:$L$49,C408-59993,TRUE)</f>
        <v>0.28999999999999998</v>
      </c>
      <c r="M408" s="4">
        <f t="shared" si="13"/>
        <v>49.213000000000001</v>
      </c>
      <c r="N408" s="2">
        <f>VLOOKUP(C408,'Transport Time'!$F$3:$H$7,3,FALSE)</f>
        <v>2</v>
      </c>
      <c r="O408" s="2">
        <f>VLOOKUP(C408,'Transport Time'!$K$3:$M$12,3,FALSE)</f>
        <v>1</v>
      </c>
      <c r="P408" s="2">
        <f>VLOOKUP(C408,'Data for CO2 Calculation'!$F$3:$H$7,3,FALSE)</f>
        <v>846</v>
      </c>
      <c r="Q408" s="3">
        <f>I408*P408*'Data for CO2 Calculation'!$B$17</f>
        <v>7824.3579000000009</v>
      </c>
      <c r="R408" s="2">
        <f>VLOOKUP(C408,'Data for CO2 Calculation'!$K$3:$M$12,3,FALSE)</f>
        <v>775</v>
      </c>
      <c r="S408" s="3">
        <f>I408*R408*'Data for CO2 Calculation'!$B$17</f>
        <v>7167.7037499999997</v>
      </c>
    </row>
    <row r="409" spans="1:19" x14ac:dyDescent="0.2">
      <c r="A409" s="2" t="s">
        <v>868</v>
      </c>
      <c r="B409" s="13">
        <v>39752</v>
      </c>
      <c r="C409" s="2">
        <v>60005</v>
      </c>
      <c r="D409" s="2">
        <v>8</v>
      </c>
      <c r="E409" s="2">
        <v>5</v>
      </c>
      <c r="F409" s="2">
        <v>12</v>
      </c>
      <c r="G409" s="2">
        <v>11</v>
      </c>
      <c r="H409" s="2">
        <v>11</v>
      </c>
      <c r="I409" s="84">
        <f>(D409*'General Data'!$B$4)+(Valencia!E409*'General Data'!$C$4)+(Valencia!F409*'General Data'!$D$4)+(Valencia!G409*'General Data'!$E$4)+(Valencia!H409*'General Data'!$F$4)</f>
        <v>171.3</v>
      </c>
      <c r="J409" s="4">
        <f>VLOOKUP(I409,'Tarrif for Outgoing Transport'!$A$22:$G$32,Valencia!C409-59998,TRUE)</f>
        <v>0.24399999999999999</v>
      </c>
      <c r="K409" s="82">
        <f t="shared" si="12"/>
        <v>41.797200000000004</v>
      </c>
      <c r="L409" s="4">
        <f>VLOOKUP(I409,'Tarrif for Outgoing Transport'!$A$40:$L$49,C409-59993,TRUE)</f>
        <v>0.38900000000000001</v>
      </c>
      <c r="M409" s="4">
        <f t="shared" si="13"/>
        <v>66.6357</v>
      </c>
      <c r="N409" s="2">
        <f>VLOOKUP(C409,'Transport Time'!$F$3:$H$7,3,FALSE)</f>
        <v>2</v>
      </c>
      <c r="O409" s="2">
        <f>VLOOKUP(C409,'Transport Time'!$K$3:$M$12,3,FALSE)</f>
        <v>1</v>
      </c>
      <c r="P409" s="2">
        <f>VLOOKUP(C409,'Data for CO2 Calculation'!$F$3:$H$7,3,FALSE)</f>
        <v>779</v>
      </c>
      <c r="Q409" s="3">
        <f>I409*P409*'Data for CO2 Calculation'!$B$17</f>
        <v>7272.6271500000003</v>
      </c>
      <c r="R409" s="2">
        <f>VLOOKUP(C409,'Data for CO2 Calculation'!$K$3:$M$12,3,FALSE)</f>
        <v>584</v>
      </c>
      <c r="S409" s="3">
        <f>I409*R409*'Data for CO2 Calculation'!$B$17</f>
        <v>5452.1364000000003</v>
      </c>
    </row>
    <row r="410" spans="1:19" x14ac:dyDescent="0.2">
      <c r="A410" s="2" t="s">
        <v>869</v>
      </c>
      <c r="B410" s="13">
        <v>39601</v>
      </c>
      <c r="C410" s="2">
        <v>60003</v>
      </c>
      <c r="D410" s="2">
        <v>9</v>
      </c>
      <c r="E410" s="2">
        <v>8</v>
      </c>
      <c r="F410" s="2">
        <v>15</v>
      </c>
      <c r="G410" s="2">
        <v>11</v>
      </c>
      <c r="H410" s="2">
        <v>11</v>
      </c>
      <c r="I410" s="84">
        <f>(D410*'General Data'!$B$4)+(Valencia!E410*'General Data'!$C$4)+(Valencia!F410*'General Data'!$D$4)+(Valencia!G410*'General Data'!$E$4)+(Valencia!H410*'General Data'!$F$4)</f>
        <v>197.9</v>
      </c>
      <c r="J410" s="4">
        <f>VLOOKUP(I410,'Tarrif for Outgoing Transport'!$A$22:$G$32,Valencia!C410-59998,TRUE)</f>
        <v>0.25600000000000001</v>
      </c>
      <c r="K410" s="82">
        <f t="shared" si="12"/>
        <v>50.662400000000005</v>
      </c>
      <c r="L410" s="4">
        <f>VLOOKUP(I410,'Tarrif for Outgoing Transport'!$A$40:$L$49,C410-59993,TRUE)</f>
        <v>0.28999999999999998</v>
      </c>
      <c r="M410" s="4">
        <f t="shared" si="13"/>
        <v>57.390999999999998</v>
      </c>
      <c r="N410" s="2">
        <f>VLOOKUP(C410,'Transport Time'!$F$3:$H$7,3,FALSE)</f>
        <v>2</v>
      </c>
      <c r="O410" s="2">
        <f>VLOOKUP(C410,'Transport Time'!$K$3:$M$12,3,FALSE)</f>
        <v>1</v>
      </c>
      <c r="P410" s="2">
        <f>VLOOKUP(C410,'Data for CO2 Calculation'!$F$3:$H$7,3,FALSE)</f>
        <v>846</v>
      </c>
      <c r="Q410" s="3">
        <f>I410*P410*'Data for CO2 Calculation'!$B$17</f>
        <v>9124.5753000000004</v>
      </c>
      <c r="R410" s="2">
        <f>VLOOKUP(C410,'Data for CO2 Calculation'!$K$3:$M$12,3,FALSE)</f>
        <v>775</v>
      </c>
      <c r="S410" s="3">
        <f>I410*R410*'Data for CO2 Calculation'!$B$17</f>
        <v>8358.8012500000004</v>
      </c>
    </row>
    <row r="411" spans="1:19" x14ac:dyDescent="0.2">
      <c r="A411" s="2" t="s">
        <v>870</v>
      </c>
      <c r="B411" s="13">
        <v>39753</v>
      </c>
      <c r="C411" s="2">
        <v>60005</v>
      </c>
      <c r="D411" s="2">
        <v>9</v>
      </c>
      <c r="E411" s="2">
        <v>8</v>
      </c>
      <c r="F411" s="2">
        <v>12</v>
      </c>
      <c r="G411" s="2">
        <v>11</v>
      </c>
      <c r="H411" s="2">
        <v>9</v>
      </c>
      <c r="I411" s="84">
        <f>(D411*'General Data'!$B$4)+(Valencia!E411*'General Data'!$C$4)+(Valencia!F411*'General Data'!$D$4)+(Valencia!G411*'General Data'!$E$4)+(Valencia!H411*'General Data'!$F$4)</f>
        <v>177.29999999999998</v>
      </c>
      <c r="J411" s="4">
        <f>VLOOKUP(I411,'Tarrif for Outgoing Transport'!$A$22:$G$32,Valencia!C411-59998,TRUE)</f>
        <v>0.24399999999999999</v>
      </c>
      <c r="K411" s="82">
        <f t="shared" si="12"/>
        <v>43.261199999999995</v>
      </c>
      <c r="L411" s="4">
        <f>VLOOKUP(I411,'Tarrif for Outgoing Transport'!$A$40:$L$49,C411-59993,TRUE)</f>
        <v>0.38900000000000001</v>
      </c>
      <c r="M411" s="4">
        <f t="shared" si="13"/>
        <v>68.969699999999989</v>
      </c>
      <c r="N411" s="2">
        <f>VLOOKUP(C411,'Transport Time'!$F$3:$H$7,3,FALSE)</f>
        <v>2</v>
      </c>
      <c r="O411" s="2">
        <f>VLOOKUP(C411,'Transport Time'!$K$3:$M$12,3,FALSE)</f>
        <v>1</v>
      </c>
      <c r="P411" s="2">
        <f>VLOOKUP(C411,'Data for CO2 Calculation'!$F$3:$H$7,3,FALSE)</f>
        <v>779</v>
      </c>
      <c r="Q411" s="3">
        <f>I411*P411*'Data for CO2 Calculation'!$B$17</f>
        <v>7527.3601499999986</v>
      </c>
      <c r="R411" s="2">
        <f>VLOOKUP(C411,'Data for CO2 Calculation'!$K$3:$M$12,3,FALSE)</f>
        <v>584</v>
      </c>
      <c r="S411" s="3">
        <f>I411*R411*'Data for CO2 Calculation'!$B$17</f>
        <v>5643.1044000000002</v>
      </c>
    </row>
    <row r="412" spans="1:19" x14ac:dyDescent="0.2">
      <c r="A412" s="2" t="s">
        <v>871</v>
      </c>
      <c r="B412" s="13">
        <v>39754</v>
      </c>
      <c r="C412" s="2">
        <v>60004</v>
      </c>
      <c r="D412" s="2">
        <v>9</v>
      </c>
      <c r="E412" s="2">
        <v>8</v>
      </c>
      <c r="F412" s="2">
        <v>12</v>
      </c>
      <c r="G412" s="2">
        <v>11</v>
      </c>
      <c r="H412" s="2">
        <v>7</v>
      </c>
      <c r="I412" s="84">
        <f>(D412*'General Data'!$B$4)+(Valencia!E412*'General Data'!$C$4)+(Valencia!F412*'General Data'!$D$4)+(Valencia!G412*'General Data'!$E$4)+(Valencia!H412*'General Data'!$F$4)</f>
        <v>168.09999999999997</v>
      </c>
      <c r="J412" s="4">
        <f>VLOOKUP(I412,'Tarrif for Outgoing Transport'!$A$22:$G$32,Valencia!C412-59998,TRUE)</f>
        <v>0.252</v>
      </c>
      <c r="K412" s="82">
        <f t="shared" si="12"/>
        <v>42.36119999999999</v>
      </c>
      <c r="L412" s="4">
        <f>VLOOKUP(I412,'Tarrif for Outgoing Transport'!$A$40:$L$49,C412-59993,TRUE)</f>
        <v>0.3</v>
      </c>
      <c r="M412" s="4">
        <f t="shared" si="13"/>
        <v>50.429999999999986</v>
      </c>
      <c r="N412" s="2">
        <f>VLOOKUP(C412,'Transport Time'!$F$3:$H$7,3,FALSE)</f>
        <v>2</v>
      </c>
      <c r="O412" s="2">
        <f>VLOOKUP(C412,'Transport Time'!$K$3:$M$12,3,FALSE)</f>
        <v>2</v>
      </c>
      <c r="P412" s="2">
        <f>VLOOKUP(C412,'Data for CO2 Calculation'!$F$3:$H$7,3,FALSE)</f>
        <v>882</v>
      </c>
      <c r="Q412" s="3">
        <f>I412*P412*'Data for CO2 Calculation'!$B$17</f>
        <v>8080.3988999999992</v>
      </c>
      <c r="R412" s="2">
        <f>VLOOKUP(C412,'Data for CO2 Calculation'!$K$3:$M$12,3,FALSE)</f>
        <v>1735</v>
      </c>
      <c r="S412" s="3">
        <f>I412*R412*'Data for CO2 Calculation'!$B$17</f>
        <v>15895.115749999997</v>
      </c>
    </row>
    <row r="413" spans="1:19" x14ac:dyDescent="0.2">
      <c r="A413" s="2" t="s">
        <v>832</v>
      </c>
      <c r="B413" s="13">
        <v>39604</v>
      </c>
      <c r="C413" s="2">
        <v>60003</v>
      </c>
      <c r="D413" s="2">
        <v>9</v>
      </c>
      <c r="E413" s="2">
        <v>8</v>
      </c>
      <c r="F413" s="2">
        <v>19</v>
      </c>
      <c r="G413" s="2">
        <v>11</v>
      </c>
      <c r="H413" s="2">
        <v>6</v>
      </c>
      <c r="I413" s="84">
        <f>(D413*'General Data'!$B$4)+(Valencia!E413*'General Data'!$C$4)+(Valencia!F413*'General Data'!$D$4)+(Valencia!G413*'General Data'!$E$4)+(Valencia!H413*'General Data'!$F$4)</f>
        <v>190.1</v>
      </c>
      <c r="J413" s="4">
        <f>VLOOKUP(I413,'Tarrif for Outgoing Transport'!$A$22:$G$32,Valencia!C413-59998,TRUE)</f>
        <v>0.25600000000000001</v>
      </c>
      <c r="K413" s="82">
        <f t="shared" si="12"/>
        <v>48.665599999999998</v>
      </c>
      <c r="L413" s="4">
        <f>VLOOKUP(I413,'Tarrif for Outgoing Transport'!$A$40:$L$49,C413-59993,TRUE)</f>
        <v>0.28999999999999998</v>
      </c>
      <c r="M413" s="4">
        <f t="shared" si="13"/>
        <v>55.128999999999998</v>
      </c>
      <c r="N413" s="2">
        <f>VLOOKUP(C413,'Transport Time'!$F$3:$H$7,3,FALSE)</f>
        <v>2</v>
      </c>
      <c r="O413" s="2">
        <f>VLOOKUP(C413,'Transport Time'!$K$3:$M$12,3,FALSE)</f>
        <v>1</v>
      </c>
      <c r="P413" s="2">
        <f>VLOOKUP(C413,'Data for CO2 Calculation'!$F$3:$H$7,3,FALSE)</f>
        <v>846</v>
      </c>
      <c r="Q413" s="3">
        <f>I413*P413*'Data for CO2 Calculation'!$B$17</f>
        <v>8764.940700000001</v>
      </c>
      <c r="R413" s="2">
        <f>VLOOKUP(C413,'Data for CO2 Calculation'!$K$3:$M$12,3,FALSE)</f>
        <v>775</v>
      </c>
      <c r="S413" s="3">
        <f>I413*R413*'Data for CO2 Calculation'!$B$17</f>
        <v>8029.3487500000001</v>
      </c>
    </row>
    <row r="414" spans="1:19" x14ac:dyDescent="0.2">
      <c r="A414" s="2" t="s">
        <v>872</v>
      </c>
      <c r="B414" s="13">
        <v>39605</v>
      </c>
      <c r="C414" s="2">
        <v>60003</v>
      </c>
      <c r="D414" s="2">
        <v>15</v>
      </c>
      <c r="E414" s="2">
        <v>8</v>
      </c>
      <c r="F414" s="2">
        <v>8</v>
      </c>
      <c r="G414" s="2">
        <v>11</v>
      </c>
      <c r="H414" s="2">
        <v>5</v>
      </c>
      <c r="I414" s="84">
        <f>(D414*'General Data'!$B$4)+(Valencia!E414*'General Data'!$C$4)+(Valencia!F414*'General Data'!$D$4)+(Valencia!G414*'General Data'!$E$4)+(Valencia!H414*'General Data'!$F$4)</f>
        <v>157.5</v>
      </c>
      <c r="J414" s="4">
        <f>VLOOKUP(I414,'Tarrif for Outgoing Transport'!$A$22:$G$32,Valencia!C414-59998,TRUE)</f>
        <v>0.25600000000000001</v>
      </c>
      <c r="K414" s="82">
        <f t="shared" si="12"/>
        <v>40.32</v>
      </c>
      <c r="L414" s="4">
        <f>VLOOKUP(I414,'Tarrif for Outgoing Transport'!$A$40:$L$49,C414-59993,TRUE)</f>
        <v>0.28999999999999998</v>
      </c>
      <c r="M414" s="4">
        <f t="shared" si="13"/>
        <v>45.674999999999997</v>
      </c>
      <c r="N414" s="2">
        <f>VLOOKUP(C414,'Transport Time'!$F$3:$H$7,3,FALSE)</f>
        <v>2</v>
      </c>
      <c r="O414" s="2">
        <f>VLOOKUP(C414,'Transport Time'!$K$3:$M$12,3,FALSE)</f>
        <v>1</v>
      </c>
      <c r="P414" s="2">
        <f>VLOOKUP(C414,'Data for CO2 Calculation'!$F$3:$H$7,3,FALSE)</f>
        <v>846</v>
      </c>
      <c r="Q414" s="3">
        <f>I414*P414*'Data for CO2 Calculation'!$B$17</f>
        <v>7261.8525</v>
      </c>
      <c r="R414" s="2">
        <f>VLOOKUP(C414,'Data for CO2 Calculation'!$K$3:$M$12,3,FALSE)</f>
        <v>775</v>
      </c>
      <c r="S414" s="3">
        <f>I414*R414*'Data for CO2 Calculation'!$B$17</f>
        <v>6652.40625</v>
      </c>
    </row>
    <row r="415" spans="1:19" x14ac:dyDescent="0.2">
      <c r="A415" s="2" t="s">
        <v>873</v>
      </c>
      <c r="B415" s="13">
        <v>39607</v>
      </c>
      <c r="C415" s="2">
        <v>60003</v>
      </c>
      <c r="D415" s="2">
        <v>12</v>
      </c>
      <c r="E415" s="2">
        <v>8</v>
      </c>
      <c r="F415" s="2">
        <v>12</v>
      </c>
      <c r="G415" s="2">
        <v>6</v>
      </c>
      <c r="H415" s="2">
        <v>9</v>
      </c>
      <c r="I415" s="84">
        <f>(D415*'General Data'!$B$4)+(Valencia!E415*'General Data'!$C$4)+(Valencia!F415*'General Data'!$D$4)+(Valencia!G415*'General Data'!$E$4)+(Valencia!H415*'General Data'!$F$4)</f>
        <v>168.2</v>
      </c>
      <c r="J415" s="4">
        <f>VLOOKUP(I415,'Tarrif for Outgoing Transport'!$A$22:$G$32,Valencia!C415-59998,TRUE)</f>
        <v>0.25600000000000001</v>
      </c>
      <c r="K415" s="82">
        <f t="shared" si="12"/>
        <v>43.059199999999997</v>
      </c>
      <c r="L415" s="4">
        <f>VLOOKUP(I415,'Tarrif for Outgoing Transport'!$A$40:$L$49,C415-59993,TRUE)</f>
        <v>0.28999999999999998</v>
      </c>
      <c r="M415" s="4">
        <f t="shared" si="13"/>
        <v>48.777999999999992</v>
      </c>
      <c r="N415" s="2">
        <f>VLOOKUP(C415,'Transport Time'!$F$3:$H$7,3,FALSE)</f>
        <v>2</v>
      </c>
      <c r="O415" s="2">
        <f>VLOOKUP(C415,'Transport Time'!$K$3:$M$12,3,FALSE)</f>
        <v>1</v>
      </c>
      <c r="P415" s="2">
        <f>VLOOKUP(C415,'Data for CO2 Calculation'!$F$3:$H$7,3,FALSE)</f>
        <v>846</v>
      </c>
      <c r="Q415" s="3">
        <f>I415*P415*'Data for CO2 Calculation'!$B$17</f>
        <v>7755.1973999999991</v>
      </c>
      <c r="R415" s="2">
        <f>VLOOKUP(C415,'Data for CO2 Calculation'!$K$3:$M$12,3,FALSE)</f>
        <v>775</v>
      </c>
      <c r="S415" s="3">
        <f>I415*R415*'Data for CO2 Calculation'!$B$17</f>
        <v>7104.3474999999989</v>
      </c>
    </row>
    <row r="416" spans="1:19" x14ac:dyDescent="0.2">
      <c r="A416" s="2" t="s">
        <v>705</v>
      </c>
      <c r="B416" s="13">
        <v>39608</v>
      </c>
      <c r="C416" s="2">
        <v>60003</v>
      </c>
      <c r="D416" s="2">
        <v>9</v>
      </c>
      <c r="E416" s="2">
        <v>8</v>
      </c>
      <c r="F416" s="2">
        <v>12</v>
      </c>
      <c r="G416" s="2">
        <v>11</v>
      </c>
      <c r="H416" s="2">
        <v>9</v>
      </c>
      <c r="I416" s="84">
        <f>(D416*'General Data'!$B$4)+(Valencia!E416*'General Data'!$C$4)+(Valencia!F416*'General Data'!$D$4)+(Valencia!G416*'General Data'!$E$4)+(Valencia!H416*'General Data'!$F$4)</f>
        <v>177.29999999999998</v>
      </c>
      <c r="J416" s="4">
        <f>VLOOKUP(I416,'Tarrif for Outgoing Transport'!$A$22:$G$32,Valencia!C416-59998,TRUE)</f>
        <v>0.25600000000000001</v>
      </c>
      <c r="K416" s="82">
        <f t="shared" si="12"/>
        <v>45.388799999999996</v>
      </c>
      <c r="L416" s="4">
        <f>VLOOKUP(I416,'Tarrif for Outgoing Transport'!$A$40:$L$49,C416-59993,TRUE)</f>
        <v>0.28999999999999998</v>
      </c>
      <c r="M416" s="4">
        <f t="shared" si="13"/>
        <v>51.416999999999994</v>
      </c>
      <c r="N416" s="2">
        <f>VLOOKUP(C416,'Transport Time'!$F$3:$H$7,3,FALSE)</f>
        <v>2</v>
      </c>
      <c r="O416" s="2">
        <f>VLOOKUP(C416,'Transport Time'!$K$3:$M$12,3,FALSE)</f>
        <v>1</v>
      </c>
      <c r="P416" s="2">
        <f>VLOOKUP(C416,'Data for CO2 Calculation'!$F$3:$H$7,3,FALSE)</f>
        <v>846</v>
      </c>
      <c r="Q416" s="3">
        <f>I416*P416*'Data for CO2 Calculation'!$B$17</f>
        <v>8174.771099999999</v>
      </c>
      <c r="R416" s="2">
        <f>VLOOKUP(C416,'Data for CO2 Calculation'!$K$3:$M$12,3,FALSE)</f>
        <v>775</v>
      </c>
      <c r="S416" s="3">
        <f>I416*R416*'Data for CO2 Calculation'!$B$17</f>
        <v>7488.7087499999998</v>
      </c>
    </row>
    <row r="417" spans="1:19" x14ac:dyDescent="0.2">
      <c r="A417" s="2" t="s">
        <v>874</v>
      </c>
      <c r="B417" s="13">
        <v>39609</v>
      </c>
      <c r="C417" s="2">
        <v>60003</v>
      </c>
      <c r="D417" s="2">
        <v>9</v>
      </c>
      <c r="E417" s="2">
        <v>8</v>
      </c>
      <c r="F417" s="2">
        <v>12</v>
      </c>
      <c r="G417" s="2">
        <v>11</v>
      </c>
      <c r="H417" s="2">
        <v>11</v>
      </c>
      <c r="I417" s="84">
        <f>(D417*'General Data'!$B$4)+(Valencia!E417*'General Data'!$C$4)+(Valencia!F417*'General Data'!$D$4)+(Valencia!G417*'General Data'!$E$4)+(Valencia!H417*'General Data'!$F$4)</f>
        <v>186.49999999999997</v>
      </c>
      <c r="J417" s="4">
        <f>VLOOKUP(I417,'Tarrif for Outgoing Transport'!$A$22:$G$32,Valencia!C417-59998,TRUE)</f>
        <v>0.25600000000000001</v>
      </c>
      <c r="K417" s="82">
        <f t="shared" si="12"/>
        <v>47.743999999999993</v>
      </c>
      <c r="L417" s="4">
        <f>VLOOKUP(I417,'Tarrif for Outgoing Transport'!$A$40:$L$49,C417-59993,TRUE)</f>
        <v>0.28999999999999998</v>
      </c>
      <c r="M417" s="4">
        <f t="shared" si="13"/>
        <v>54.084999999999987</v>
      </c>
      <c r="N417" s="2">
        <f>VLOOKUP(C417,'Transport Time'!$F$3:$H$7,3,FALSE)</f>
        <v>2</v>
      </c>
      <c r="O417" s="2">
        <f>VLOOKUP(C417,'Transport Time'!$K$3:$M$12,3,FALSE)</f>
        <v>1</v>
      </c>
      <c r="P417" s="2">
        <f>VLOOKUP(C417,'Data for CO2 Calculation'!$F$3:$H$7,3,FALSE)</f>
        <v>846</v>
      </c>
      <c r="Q417" s="3">
        <f>I417*P417*'Data for CO2 Calculation'!$B$17</f>
        <v>8598.9554999999982</v>
      </c>
      <c r="R417" s="2">
        <f>VLOOKUP(C417,'Data for CO2 Calculation'!$K$3:$M$12,3,FALSE)</f>
        <v>775</v>
      </c>
      <c r="S417" s="3">
        <f>I417*R417*'Data for CO2 Calculation'!$B$17</f>
        <v>7877.293749999998</v>
      </c>
    </row>
    <row r="418" spans="1:19" x14ac:dyDescent="0.2">
      <c r="A418" s="2" t="s">
        <v>875</v>
      </c>
      <c r="B418" s="13">
        <v>39610</v>
      </c>
      <c r="C418" s="2">
        <v>60003</v>
      </c>
      <c r="D418" s="2">
        <v>13</v>
      </c>
      <c r="E418" s="2">
        <v>8</v>
      </c>
      <c r="F418" s="2">
        <v>12</v>
      </c>
      <c r="G418" s="2">
        <v>9</v>
      </c>
      <c r="H418" s="2">
        <v>11</v>
      </c>
      <c r="I418" s="84">
        <f>(D418*'General Data'!$B$4)+(Valencia!E418*'General Data'!$C$4)+(Valencia!F418*'General Data'!$D$4)+(Valencia!G418*'General Data'!$E$4)+(Valencia!H418*'General Data'!$F$4)</f>
        <v>189.29999999999998</v>
      </c>
      <c r="J418" s="4">
        <f>VLOOKUP(I418,'Tarrif for Outgoing Transport'!$A$22:$G$32,Valencia!C418-59998,TRUE)</f>
        <v>0.25600000000000001</v>
      </c>
      <c r="K418" s="82">
        <f t="shared" si="12"/>
        <v>48.460799999999999</v>
      </c>
      <c r="L418" s="4">
        <f>VLOOKUP(I418,'Tarrif for Outgoing Transport'!$A$40:$L$49,C418-59993,TRUE)</f>
        <v>0.28999999999999998</v>
      </c>
      <c r="M418" s="4">
        <f t="shared" si="13"/>
        <v>54.896999999999991</v>
      </c>
      <c r="N418" s="2">
        <f>VLOOKUP(C418,'Transport Time'!$F$3:$H$7,3,FALSE)</f>
        <v>2</v>
      </c>
      <c r="O418" s="2">
        <f>VLOOKUP(C418,'Transport Time'!$K$3:$M$12,3,FALSE)</f>
        <v>1</v>
      </c>
      <c r="P418" s="2">
        <f>VLOOKUP(C418,'Data for CO2 Calculation'!$F$3:$H$7,3,FALSE)</f>
        <v>846</v>
      </c>
      <c r="Q418" s="3">
        <f>I418*P418*'Data for CO2 Calculation'!$B$17</f>
        <v>8728.0550999999996</v>
      </c>
      <c r="R418" s="2">
        <f>VLOOKUP(C418,'Data for CO2 Calculation'!$K$3:$M$12,3,FALSE)</f>
        <v>775</v>
      </c>
      <c r="S418" s="3">
        <f>I418*R418*'Data for CO2 Calculation'!$B$17</f>
        <v>7995.5587500000001</v>
      </c>
    </row>
    <row r="419" spans="1:19" x14ac:dyDescent="0.2">
      <c r="A419" s="2" t="s">
        <v>876</v>
      </c>
      <c r="B419" s="13">
        <v>39611</v>
      </c>
      <c r="C419" s="2">
        <v>60003</v>
      </c>
      <c r="D419" s="2">
        <v>9</v>
      </c>
      <c r="E419" s="2">
        <v>8</v>
      </c>
      <c r="F419" s="2">
        <v>12</v>
      </c>
      <c r="G419" s="2">
        <v>12</v>
      </c>
      <c r="H419" s="2">
        <v>11</v>
      </c>
      <c r="I419" s="84">
        <f>(D419*'General Data'!$B$4)+(Valencia!E419*'General Data'!$C$4)+(Valencia!F419*'General Data'!$D$4)+(Valencia!G419*'General Data'!$E$4)+(Valencia!H419*'General Data'!$F$4)</f>
        <v>189.7</v>
      </c>
      <c r="J419" s="4">
        <f>VLOOKUP(I419,'Tarrif for Outgoing Transport'!$A$22:$G$32,Valencia!C419-59998,TRUE)</f>
        <v>0.25600000000000001</v>
      </c>
      <c r="K419" s="82">
        <f t="shared" si="12"/>
        <v>48.563199999999995</v>
      </c>
      <c r="L419" s="4">
        <f>VLOOKUP(I419,'Tarrif for Outgoing Transport'!$A$40:$L$49,C419-59993,TRUE)</f>
        <v>0.28999999999999998</v>
      </c>
      <c r="M419" s="4">
        <f t="shared" si="13"/>
        <v>55.012999999999991</v>
      </c>
      <c r="N419" s="2">
        <f>VLOOKUP(C419,'Transport Time'!$F$3:$H$7,3,FALSE)</f>
        <v>2</v>
      </c>
      <c r="O419" s="2">
        <f>VLOOKUP(C419,'Transport Time'!$K$3:$M$12,3,FALSE)</f>
        <v>1</v>
      </c>
      <c r="P419" s="2">
        <f>VLOOKUP(C419,'Data for CO2 Calculation'!$F$3:$H$7,3,FALSE)</f>
        <v>846</v>
      </c>
      <c r="Q419" s="3">
        <f>I419*P419*'Data for CO2 Calculation'!$B$17</f>
        <v>8746.4978999999985</v>
      </c>
      <c r="R419" s="2">
        <f>VLOOKUP(C419,'Data for CO2 Calculation'!$K$3:$M$12,3,FALSE)</f>
        <v>775</v>
      </c>
      <c r="S419" s="3">
        <f>I419*R419*'Data for CO2 Calculation'!$B$17</f>
        <v>8012.4537499999997</v>
      </c>
    </row>
    <row r="420" spans="1:19" x14ac:dyDescent="0.2">
      <c r="A420" s="2" t="s">
        <v>877</v>
      </c>
      <c r="B420" s="13">
        <v>39615</v>
      </c>
      <c r="C420" s="2">
        <v>60003</v>
      </c>
      <c r="D420" s="2">
        <v>9</v>
      </c>
      <c r="E420" s="2">
        <v>8</v>
      </c>
      <c r="F420" s="2">
        <v>12</v>
      </c>
      <c r="G420" s="2">
        <v>12</v>
      </c>
      <c r="H420" s="2">
        <v>9</v>
      </c>
      <c r="I420" s="84">
        <f>(D420*'General Data'!$B$4)+(Valencia!E420*'General Data'!$C$4)+(Valencia!F420*'General Data'!$D$4)+(Valencia!G420*'General Data'!$E$4)+(Valencia!H420*'General Data'!$F$4)</f>
        <v>180.5</v>
      </c>
      <c r="J420" s="4">
        <f>VLOOKUP(I420,'Tarrif for Outgoing Transport'!$A$22:$G$32,Valencia!C420-59998,TRUE)</f>
        <v>0.25600000000000001</v>
      </c>
      <c r="K420" s="82">
        <f t="shared" si="12"/>
        <v>46.207999999999998</v>
      </c>
      <c r="L420" s="4">
        <f>VLOOKUP(I420,'Tarrif for Outgoing Transport'!$A$40:$L$49,C420-59993,TRUE)</f>
        <v>0.28999999999999998</v>
      </c>
      <c r="M420" s="4">
        <f t="shared" si="13"/>
        <v>52.344999999999999</v>
      </c>
      <c r="N420" s="2">
        <f>VLOOKUP(C420,'Transport Time'!$F$3:$H$7,3,FALSE)</f>
        <v>2</v>
      </c>
      <c r="O420" s="2">
        <f>VLOOKUP(C420,'Transport Time'!$K$3:$M$12,3,FALSE)</f>
        <v>1</v>
      </c>
      <c r="P420" s="2">
        <f>VLOOKUP(C420,'Data for CO2 Calculation'!$F$3:$H$7,3,FALSE)</f>
        <v>846</v>
      </c>
      <c r="Q420" s="3">
        <f>I420*P420*'Data for CO2 Calculation'!$B$17</f>
        <v>8322.3135000000002</v>
      </c>
      <c r="R420" s="2">
        <f>VLOOKUP(C420,'Data for CO2 Calculation'!$K$3:$M$12,3,FALSE)</f>
        <v>775</v>
      </c>
      <c r="S420" s="3">
        <f>I420*R420*'Data for CO2 Calculation'!$B$17</f>
        <v>7623.8687499999996</v>
      </c>
    </row>
    <row r="421" spans="1:19" x14ac:dyDescent="0.2">
      <c r="A421" s="2" t="s">
        <v>878</v>
      </c>
      <c r="B421" s="13">
        <v>39622</v>
      </c>
      <c r="C421" s="2">
        <v>60003</v>
      </c>
      <c r="D421" s="2">
        <v>9</v>
      </c>
      <c r="E421" s="2">
        <v>8</v>
      </c>
      <c r="F421" s="2">
        <v>12</v>
      </c>
      <c r="G421" s="2">
        <v>11</v>
      </c>
      <c r="H421" s="2">
        <v>9</v>
      </c>
      <c r="I421" s="84">
        <f>(D421*'General Data'!$B$4)+(Valencia!E421*'General Data'!$C$4)+(Valencia!F421*'General Data'!$D$4)+(Valencia!G421*'General Data'!$E$4)+(Valencia!H421*'General Data'!$F$4)</f>
        <v>177.29999999999998</v>
      </c>
      <c r="J421" s="4">
        <f>VLOOKUP(I421,'Tarrif for Outgoing Transport'!$A$22:$G$32,Valencia!C421-59998,TRUE)</f>
        <v>0.25600000000000001</v>
      </c>
      <c r="K421" s="82">
        <f t="shared" si="12"/>
        <v>45.388799999999996</v>
      </c>
      <c r="L421" s="4">
        <f>VLOOKUP(I421,'Tarrif for Outgoing Transport'!$A$40:$L$49,C421-59993,TRUE)</f>
        <v>0.28999999999999998</v>
      </c>
      <c r="M421" s="4">
        <f t="shared" si="13"/>
        <v>51.416999999999994</v>
      </c>
      <c r="N421" s="2">
        <f>VLOOKUP(C421,'Transport Time'!$F$3:$H$7,3,FALSE)</f>
        <v>2</v>
      </c>
      <c r="O421" s="2">
        <f>VLOOKUP(C421,'Transport Time'!$K$3:$M$12,3,FALSE)</f>
        <v>1</v>
      </c>
      <c r="P421" s="2">
        <f>VLOOKUP(C421,'Data for CO2 Calculation'!$F$3:$H$7,3,FALSE)</f>
        <v>846</v>
      </c>
      <c r="Q421" s="3">
        <f>I421*P421*'Data for CO2 Calculation'!$B$17</f>
        <v>8174.771099999999</v>
      </c>
      <c r="R421" s="2">
        <f>VLOOKUP(C421,'Data for CO2 Calculation'!$K$3:$M$12,3,FALSE)</f>
        <v>775</v>
      </c>
      <c r="S421" s="3">
        <f>I421*R421*'Data for CO2 Calculation'!$B$17</f>
        <v>7488.7087499999998</v>
      </c>
    </row>
    <row r="422" spans="1:19" x14ac:dyDescent="0.2">
      <c r="A422" s="2" t="s">
        <v>879</v>
      </c>
      <c r="B422" s="13">
        <v>39627</v>
      </c>
      <c r="C422" s="2">
        <v>60003</v>
      </c>
      <c r="D422" s="2">
        <v>9</v>
      </c>
      <c r="E422" s="2">
        <v>8</v>
      </c>
      <c r="F422" s="2">
        <v>12</v>
      </c>
      <c r="G422" s="2">
        <v>11</v>
      </c>
      <c r="H422" s="2">
        <v>8</v>
      </c>
      <c r="I422" s="84">
        <f>(D422*'General Data'!$B$4)+(Valencia!E422*'General Data'!$C$4)+(Valencia!F422*'General Data'!$D$4)+(Valencia!G422*'General Data'!$E$4)+(Valencia!H422*'General Data'!$F$4)</f>
        <v>172.7</v>
      </c>
      <c r="J422" s="4">
        <f>VLOOKUP(I422,'Tarrif for Outgoing Transport'!$A$22:$G$32,Valencia!C422-59998,TRUE)</f>
        <v>0.25600000000000001</v>
      </c>
      <c r="K422" s="82">
        <f t="shared" si="12"/>
        <v>44.211199999999998</v>
      </c>
      <c r="L422" s="4">
        <f>VLOOKUP(I422,'Tarrif for Outgoing Transport'!$A$40:$L$49,C422-59993,TRUE)</f>
        <v>0.28999999999999998</v>
      </c>
      <c r="M422" s="4">
        <f t="shared" si="13"/>
        <v>50.082999999999991</v>
      </c>
      <c r="N422" s="2">
        <f>VLOOKUP(C422,'Transport Time'!$F$3:$H$7,3,FALSE)</f>
        <v>2</v>
      </c>
      <c r="O422" s="2">
        <f>VLOOKUP(C422,'Transport Time'!$K$3:$M$12,3,FALSE)</f>
        <v>1</v>
      </c>
      <c r="P422" s="2">
        <f>VLOOKUP(C422,'Data for CO2 Calculation'!$F$3:$H$7,3,FALSE)</f>
        <v>846</v>
      </c>
      <c r="Q422" s="3">
        <f>I422*P422*'Data for CO2 Calculation'!$B$17</f>
        <v>7962.678899999999</v>
      </c>
      <c r="R422" s="2">
        <f>VLOOKUP(C422,'Data for CO2 Calculation'!$K$3:$M$12,3,FALSE)</f>
        <v>775</v>
      </c>
      <c r="S422" s="3">
        <f>I422*R422*'Data for CO2 Calculation'!$B$17</f>
        <v>7294.4162500000002</v>
      </c>
    </row>
    <row r="423" spans="1:19" x14ac:dyDescent="0.2">
      <c r="A423" s="2" t="s">
        <v>698</v>
      </c>
      <c r="B423" s="13">
        <v>39761</v>
      </c>
      <c r="C423" s="2">
        <v>60005</v>
      </c>
      <c r="D423" s="2">
        <v>9</v>
      </c>
      <c r="E423" s="2">
        <v>0</v>
      </c>
      <c r="F423" s="2">
        <v>12</v>
      </c>
      <c r="G423" s="2">
        <v>6</v>
      </c>
      <c r="H423" s="2">
        <v>9</v>
      </c>
      <c r="I423" s="84">
        <f>(D423*'General Data'!$B$4)+(Valencia!E423*'General Data'!$C$4)+(Valencia!F423*'General Data'!$D$4)+(Valencia!G423*'General Data'!$E$4)+(Valencia!H423*'General Data'!$F$4)</f>
        <v>126.9</v>
      </c>
      <c r="J423" s="4">
        <f>VLOOKUP(I423,'Tarrif for Outgoing Transport'!$A$22:$G$32,Valencia!C423-59998,TRUE)</f>
        <v>0.24399999999999999</v>
      </c>
      <c r="K423" s="82">
        <f t="shared" si="12"/>
        <v>30.9636</v>
      </c>
      <c r="L423" s="4">
        <f>VLOOKUP(I423,'Tarrif for Outgoing Transport'!$A$40:$L$49,C423-59993,TRUE)</f>
        <v>0.38900000000000001</v>
      </c>
      <c r="M423" s="4">
        <f t="shared" si="13"/>
        <v>49.364100000000001</v>
      </c>
      <c r="N423" s="2">
        <f>VLOOKUP(C423,'Transport Time'!$F$3:$H$7,3,FALSE)</f>
        <v>2</v>
      </c>
      <c r="O423" s="2">
        <f>VLOOKUP(C423,'Transport Time'!$K$3:$M$12,3,FALSE)</f>
        <v>1</v>
      </c>
      <c r="P423" s="2">
        <f>VLOOKUP(C423,'Data for CO2 Calculation'!$F$3:$H$7,3,FALSE)</f>
        <v>779</v>
      </c>
      <c r="Q423" s="3">
        <f>I423*P423*'Data for CO2 Calculation'!$B$17</f>
        <v>5387.6029500000004</v>
      </c>
      <c r="R423" s="2">
        <f>VLOOKUP(C423,'Data for CO2 Calculation'!$K$3:$M$12,3,FALSE)</f>
        <v>584</v>
      </c>
      <c r="S423" s="3">
        <f>I423*R423*'Data for CO2 Calculation'!$B$17</f>
        <v>4038.9732000000004</v>
      </c>
    </row>
    <row r="424" spans="1:19" x14ac:dyDescent="0.2">
      <c r="A424" s="2" t="s">
        <v>734</v>
      </c>
      <c r="B424" s="13">
        <v>39632</v>
      </c>
      <c r="C424" s="2">
        <v>60003</v>
      </c>
      <c r="D424" s="2">
        <v>9</v>
      </c>
      <c r="E424" s="2">
        <v>8</v>
      </c>
      <c r="F424" s="2">
        <v>12</v>
      </c>
      <c r="G424" s="2">
        <v>11</v>
      </c>
      <c r="H424" s="2">
        <v>11</v>
      </c>
      <c r="I424" s="84">
        <f>(D424*'General Data'!$B$4)+(Valencia!E424*'General Data'!$C$4)+(Valencia!F424*'General Data'!$D$4)+(Valencia!G424*'General Data'!$E$4)+(Valencia!H424*'General Data'!$F$4)</f>
        <v>186.49999999999997</v>
      </c>
      <c r="J424" s="4">
        <f>VLOOKUP(I424,'Tarrif for Outgoing Transport'!$A$22:$G$32,Valencia!C424-59998,TRUE)</f>
        <v>0.25600000000000001</v>
      </c>
      <c r="K424" s="82">
        <f t="shared" si="12"/>
        <v>47.743999999999993</v>
      </c>
      <c r="L424" s="4">
        <f>VLOOKUP(I424,'Tarrif for Outgoing Transport'!$A$40:$L$49,C424-59993,TRUE)</f>
        <v>0.28999999999999998</v>
      </c>
      <c r="M424" s="4">
        <f t="shared" si="13"/>
        <v>54.084999999999987</v>
      </c>
      <c r="N424" s="2">
        <f>VLOOKUP(C424,'Transport Time'!$F$3:$H$7,3,FALSE)</f>
        <v>2</v>
      </c>
      <c r="O424" s="2">
        <f>VLOOKUP(C424,'Transport Time'!$K$3:$M$12,3,FALSE)</f>
        <v>1</v>
      </c>
      <c r="P424" s="2">
        <f>VLOOKUP(C424,'Data for CO2 Calculation'!$F$3:$H$7,3,FALSE)</f>
        <v>846</v>
      </c>
      <c r="Q424" s="3">
        <f>I424*P424*'Data for CO2 Calculation'!$B$17</f>
        <v>8598.9554999999982</v>
      </c>
      <c r="R424" s="2">
        <f>VLOOKUP(C424,'Data for CO2 Calculation'!$K$3:$M$12,3,FALSE)</f>
        <v>775</v>
      </c>
      <c r="S424" s="3">
        <f>I424*R424*'Data for CO2 Calculation'!$B$17</f>
        <v>7877.293749999998</v>
      </c>
    </row>
    <row r="425" spans="1:19" x14ac:dyDescent="0.2">
      <c r="A425" s="2" t="s">
        <v>702</v>
      </c>
      <c r="B425" s="13">
        <v>39633</v>
      </c>
      <c r="C425" s="2">
        <v>60003</v>
      </c>
      <c r="D425" s="2">
        <v>9</v>
      </c>
      <c r="E425" s="2">
        <v>8</v>
      </c>
      <c r="F425" s="2">
        <v>12</v>
      </c>
      <c r="G425" s="2">
        <v>14</v>
      </c>
      <c r="H425" s="2">
        <v>11</v>
      </c>
      <c r="I425" s="84">
        <f>(D425*'General Data'!$B$4)+(Valencia!E425*'General Data'!$C$4)+(Valencia!F425*'General Data'!$D$4)+(Valencia!G425*'General Data'!$E$4)+(Valencia!H425*'General Data'!$F$4)</f>
        <v>196.1</v>
      </c>
      <c r="J425" s="4">
        <f>VLOOKUP(I425,'Tarrif for Outgoing Transport'!$A$22:$G$32,Valencia!C425-59998,TRUE)</f>
        <v>0.25600000000000001</v>
      </c>
      <c r="K425" s="82">
        <f t="shared" si="12"/>
        <v>50.201599999999999</v>
      </c>
      <c r="L425" s="4">
        <f>VLOOKUP(I425,'Tarrif for Outgoing Transport'!$A$40:$L$49,C425-59993,TRUE)</f>
        <v>0.28999999999999998</v>
      </c>
      <c r="M425" s="4">
        <f t="shared" si="13"/>
        <v>56.868999999999993</v>
      </c>
      <c r="N425" s="2">
        <f>VLOOKUP(C425,'Transport Time'!$F$3:$H$7,3,FALSE)</f>
        <v>2</v>
      </c>
      <c r="O425" s="2">
        <f>VLOOKUP(C425,'Transport Time'!$K$3:$M$12,3,FALSE)</f>
        <v>1</v>
      </c>
      <c r="P425" s="2">
        <f>VLOOKUP(C425,'Data for CO2 Calculation'!$F$3:$H$7,3,FALSE)</f>
        <v>846</v>
      </c>
      <c r="Q425" s="3">
        <f>I425*P425*'Data for CO2 Calculation'!$B$17</f>
        <v>9041.5827000000008</v>
      </c>
      <c r="R425" s="2">
        <f>VLOOKUP(C425,'Data for CO2 Calculation'!$K$3:$M$12,3,FALSE)</f>
        <v>775</v>
      </c>
      <c r="S425" s="3">
        <f>I425*R425*'Data for CO2 Calculation'!$B$17</f>
        <v>8282.7737500000003</v>
      </c>
    </row>
    <row r="426" spans="1:19" x14ac:dyDescent="0.2">
      <c r="A426" s="2" t="s">
        <v>880</v>
      </c>
      <c r="B426" s="13">
        <v>39636</v>
      </c>
      <c r="C426" s="2">
        <v>60003</v>
      </c>
      <c r="D426" s="2">
        <v>0</v>
      </c>
      <c r="E426" s="2">
        <v>8</v>
      </c>
      <c r="F426" s="2">
        <v>12</v>
      </c>
      <c r="G426" s="2">
        <v>11</v>
      </c>
      <c r="H426" s="2">
        <v>13</v>
      </c>
      <c r="I426" s="84">
        <f>(D426*'General Data'!$B$4)+(Valencia!E426*'General Data'!$C$4)+(Valencia!F426*'General Data'!$D$4)+(Valencia!G426*'General Data'!$E$4)+(Valencia!H426*'General Data'!$F$4)</f>
        <v>175</v>
      </c>
      <c r="J426" s="4">
        <f>VLOOKUP(I426,'Tarrif for Outgoing Transport'!$A$22:$G$32,Valencia!C426-59998,TRUE)</f>
        <v>0.25600000000000001</v>
      </c>
      <c r="K426" s="82">
        <f t="shared" si="12"/>
        <v>44.800000000000004</v>
      </c>
      <c r="L426" s="4">
        <f>VLOOKUP(I426,'Tarrif for Outgoing Transport'!$A$40:$L$49,C426-59993,TRUE)</f>
        <v>0.28999999999999998</v>
      </c>
      <c r="M426" s="4">
        <f t="shared" si="13"/>
        <v>50.75</v>
      </c>
      <c r="N426" s="2">
        <f>VLOOKUP(C426,'Transport Time'!$F$3:$H$7,3,FALSE)</f>
        <v>2</v>
      </c>
      <c r="O426" s="2">
        <f>VLOOKUP(C426,'Transport Time'!$K$3:$M$12,3,FALSE)</f>
        <v>1</v>
      </c>
      <c r="P426" s="2">
        <f>VLOOKUP(C426,'Data for CO2 Calculation'!$F$3:$H$7,3,FALSE)</f>
        <v>846</v>
      </c>
      <c r="Q426" s="3">
        <f>I426*P426*'Data for CO2 Calculation'!$B$17</f>
        <v>8068.7250000000004</v>
      </c>
      <c r="R426" s="2">
        <f>VLOOKUP(C426,'Data for CO2 Calculation'!$K$3:$M$12,3,FALSE)</f>
        <v>775</v>
      </c>
      <c r="S426" s="3">
        <f>I426*R426*'Data for CO2 Calculation'!$B$17</f>
        <v>7391.5625</v>
      </c>
    </row>
    <row r="427" spans="1:19" x14ac:dyDescent="0.2">
      <c r="A427" s="2" t="s">
        <v>881</v>
      </c>
      <c r="B427" s="13">
        <v>39640</v>
      </c>
      <c r="C427" s="2">
        <v>60003</v>
      </c>
      <c r="D427" s="2">
        <v>9</v>
      </c>
      <c r="E427" s="2">
        <v>8</v>
      </c>
      <c r="F427" s="2">
        <v>12</v>
      </c>
      <c r="G427" s="2">
        <v>12</v>
      </c>
      <c r="H427" s="2">
        <v>9</v>
      </c>
      <c r="I427" s="84">
        <f>(D427*'General Data'!$B$4)+(Valencia!E427*'General Data'!$C$4)+(Valencia!F427*'General Data'!$D$4)+(Valencia!G427*'General Data'!$E$4)+(Valencia!H427*'General Data'!$F$4)</f>
        <v>180.5</v>
      </c>
      <c r="J427" s="4">
        <f>VLOOKUP(I427,'Tarrif for Outgoing Transport'!$A$22:$G$32,Valencia!C427-59998,TRUE)</f>
        <v>0.25600000000000001</v>
      </c>
      <c r="K427" s="82">
        <f t="shared" si="12"/>
        <v>46.207999999999998</v>
      </c>
      <c r="L427" s="4">
        <f>VLOOKUP(I427,'Tarrif for Outgoing Transport'!$A$40:$L$49,C427-59993,TRUE)</f>
        <v>0.28999999999999998</v>
      </c>
      <c r="M427" s="4">
        <f t="shared" si="13"/>
        <v>52.344999999999999</v>
      </c>
      <c r="N427" s="2">
        <f>VLOOKUP(C427,'Transport Time'!$F$3:$H$7,3,FALSE)</f>
        <v>2</v>
      </c>
      <c r="O427" s="2">
        <f>VLOOKUP(C427,'Transport Time'!$K$3:$M$12,3,FALSE)</f>
        <v>1</v>
      </c>
      <c r="P427" s="2">
        <f>VLOOKUP(C427,'Data for CO2 Calculation'!$F$3:$H$7,3,FALSE)</f>
        <v>846</v>
      </c>
      <c r="Q427" s="3">
        <f>I427*P427*'Data for CO2 Calculation'!$B$17</f>
        <v>8322.3135000000002</v>
      </c>
      <c r="R427" s="2">
        <f>VLOOKUP(C427,'Data for CO2 Calculation'!$K$3:$M$12,3,FALSE)</f>
        <v>775</v>
      </c>
      <c r="S427" s="3">
        <f>I427*R427*'Data for CO2 Calculation'!$B$17</f>
        <v>7623.8687499999996</v>
      </c>
    </row>
    <row r="428" spans="1:19" x14ac:dyDescent="0.2">
      <c r="A428" s="2" t="s">
        <v>882</v>
      </c>
      <c r="B428" s="13">
        <v>39644</v>
      </c>
      <c r="C428" s="2">
        <v>60003</v>
      </c>
      <c r="D428" s="2">
        <v>0</v>
      </c>
      <c r="E428" s="2">
        <v>8</v>
      </c>
      <c r="F428" s="2">
        <v>3</v>
      </c>
      <c r="G428" s="2">
        <v>12</v>
      </c>
      <c r="H428" s="2">
        <v>9</v>
      </c>
      <c r="I428" s="84">
        <f>(D428*'General Data'!$B$4)+(Valencia!E428*'General Data'!$C$4)+(Valencia!F428*'General Data'!$D$4)+(Valencia!G428*'General Data'!$E$4)+(Valencia!H428*'General Data'!$F$4)</f>
        <v>125.6</v>
      </c>
      <c r="J428" s="4">
        <f>VLOOKUP(I428,'Tarrif for Outgoing Transport'!$A$22:$G$32,Valencia!C428-59998,TRUE)</f>
        <v>0.25600000000000001</v>
      </c>
      <c r="K428" s="82">
        <f t="shared" si="12"/>
        <v>32.153599999999997</v>
      </c>
      <c r="L428" s="4">
        <f>VLOOKUP(I428,'Tarrif for Outgoing Transport'!$A$40:$L$49,C428-59993,TRUE)</f>
        <v>0.28999999999999998</v>
      </c>
      <c r="M428" s="4">
        <f t="shared" si="13"/>
        <v>36.423999999999992</v>
      </c>
      <c r="N428" s="2">
        <f>VLOOKUP(C428,'Transport Time'!$F$3:$H$7,3,FALSE)</f>
        <v>2</v>
      </c>
      <c r="O428" s="2">
        <f>VLOOKUP(C428,'Transport Time'!$K$3:$M$12,3,FALSE)</f>
        <v>1</v>
      </c>
      <c r="P428" s="2">
        <f>VLOOKUP(C428,'Data for CO2 Calculation'!$F$3:$H$7,3,FALSE)</f>
        <v>846</v>
      </c>
      <c r="Q428" s="3">
        <f>I428*P428*'Data for CO2 Calculation'!$B$17</f>
        <v>5791.0391999999993</v>
      </c>
      <c r="R428" s="2">
        <f>VLOOKUP(C428,'Data for CO2 Calculation'!$K$3:$M$12,3,FALSE)</f>
        <v>775</v>
      </c>
      <c r="S428" s="3">
        <f>I428*R428*'Data for CO2 Calculation'!$B$17</f>
        <v>5305.03</v>
      </c>
    </row>
    <row r="429" spans="1:19" x14ac:dyDescent="0.2">
      <c r="A429" s="2" t="s">
        <v>883</v>
      </c>
      <c r="B429" s="13">
        <v>39646</v>
      </c>
      <c r="C429" s="2">
        <v>60003</v>
      </c>
      <c r="D429" s="2">
        <v>2</v>
      </c>
      <c r="E429" s="2">
        <v>8</v>
      </c>
      <c r="F429" s="2">
        <v>12</v>
      </c>
      <c r="G429" s="2">
        <v>12</v>
      </c>
      <c r="H429" s="2">
        <v>11</v>
      </c>
      <c r="I429" s="84">
        <f>(D429*'General Data'!$B$4)+(Valencia!E429*'General Data'!$C$4)+(Valencia!F429*'General Data'!$D$4)+(Valencia!G429*'General Data'!$E$4)+(Valencia!H429*'General Data'!$F$4)</f>
        <v>173.6</v>
      </c>
      <c r="J429" s="4">
        <f>VLOOKUP(I429,'Tarrif for Outgoing Transport'!$A$22:$G$32,Valencia!C429-59998,TRUE)</f>
        <v>0.25600000000000001</v>
      </c>
      <c r="K429" s="82">
        <f t="shared" si="12"/>
        <v>44.441600000000001</v>
      </c>
      <c r="L429" s="4">
        <f>VLOOKUP(I429,'Tarrif for Outgoing Transport'!$A$40:$L$49,C429-59993,TRUE)</f>
        <v>0.28999999999999998</v>
      </c>
      <c r="M429" s="4">
        <f t="shared" si="13"/>
        <v>50.343999999999994</v>
      </c>
      <c r="N429" s="2">
        <f>VLOOKUP(C429,'Transport Time'!$F$3:$H$7,3,FALSE)</f>
        <v>2</v>
      </c>
      <c r="O429" s="2">
        <f>VLOOKUP(C429,'Transport Time'!$K$3:$M$12,3,FALSE)</f>
        <v>1</v>
      </c>
      <c r="P429" s="2">
        <f>VLOOKUP(C429,'Data for CO2 Calculation'!$F$3:$H$7,3,FALSE)</f>
        <v>846</v>
      </c>
      <c r="Q429" s="3">
        <f>I429*P429*'Data for CO2 Calculation'!$B$17</f>
        <v>8004.1752000000006</v>
      </c>
      <c r="R429" s="2">
        <f>VLOOKUP(C429,'Data for CO2 Calculation'!$K$3:$M$12,3,FALSE)</f>
        <v>775</v>
      </c>
      <c r="S429" s="3">
        <f>I429*R429*'Data for CO2 Calculation'!$B$17</f>
        <v>7332.43</v>
      </c>
    </row>
    <row r="430" spans="1:19" x14ac:dyDescent="0.2">
      <c r="A430" s="2" t="s">
        <v>884</v>
      </c>
      <c r="B430" s="13">
        <v>39765</v>
      </c>
      <c r="C430" s="2">
        <v>60005</v>
      </c>
      <c r="D430" s="2">
        <v>9</v>
      </c>
      <c r="E430" s="2">
        <v>8</v>
      </c>
      <c r="F430" s="2">
        <v>12</v>
      </c>
      <c r="G430" s="2">
        <v>15</v>
      </c>
      <c r="H430" s="2">
        <v>14</v>
      </c>
      <c r="I430" s="84">
        <f>(D430*'General Data'!$B$4)+(Valencia!E430*'General Data'!$C$4)+(Valencia!F430*'General Data'!$D$4)+(Valencia!G430*'General Data'!$E$4)+(Valencia!H430*'General Data'!$F$4)</f>
        <v>213.09999999999997</v>
      </c>
      <c r="J430" s="4">
        <f>VLOOKUP(I430,'Tarrif for Outgoing Transport'!$A$22:$G$32,Valencia!C430-59998,TRUE)</f>
        <v>0.24399999999999999</v>
      </c>
      <c r="K430" s="82">
        <f t="shared" si="12"/>
        <v>51.996399999999987</v>
      </c>
      <c r="L430" s="4">
        <f>VLOOKUP(I430,'Tarrif for Outgoing Transport'!$A$40:$L$49,C430-59993,TRUE)</f>
        <v>0.38900000000000001</v>
      </c>
      <c r="M430" s="4">
        <f t="shared" si="13"/>
        <v>82.895899999999983</v>
      </c>
      <c r="N430" s="2">
        <f>VLOOKUP(C430,'Transport Time'!$F$3:$H$7,3,FALSE)</f>
        <v>2</v>
      </c>
      <c r="O430" s="2">
        <f>VLOOKUP(C430,'Transport Time'!$K$3:$M$12,3,FALSE)</f>
        <v>1</v>
      </c>
      <c r="P430" s="2">
        <f>VLOOKUP(C430,'Data for CO2 Calculation'!$F$3:$H$7,3,FALSE)</f>
        <v>779</v>
      </c>
      <c r="Q430" s="3">
        <f>I430*P430*'Data for CO2 Calculation'!$B$17</f>
        <v>9047.2670499999986</v>
      </c>
      <c r="R430" s="2">
        <f>VLOOKUP(C430,'Data for CO2 Calculation'!$K$3:$M$12,3,FALSE)</f>
        <v>584</v>
      </c>
      <c r="S430" s="3">
        <f>I430*R430*'Data for CO2 Calculation'!$B$17</f>
        <v>6782.5467999999992</v>
      </c>
    </row>
    <row r="431" spans="1:19" x14ac:dyDescent="0.2">
      <c r="A431" s="2" t="s">
        <v>885</v>
      </c>
      <c r="B431" s="13">
        <v>39649</v>
      </c>
      <c r="C431" s="2">
        <v>60003</v>
      </c>
      <c r="D431" s="2">
        <v>5</v>
      </c>
      <c r="E431" s="2">
        <v>8</v>
      </c>
      <c r="F431" s="2">
        <v>12</v>
      </c>
      <c r="G431" s="2">
        <v>11</v>
      </c>
      <c r="H431" s="2">
        <v>11</v>
      </c>
      <c r="I431" s="84">
        <f>(D431*'General Data'!$B$4)+(Valencia!E431*'General Data'!$C$4)+(Valencia!F431*'General Data'!$D$4)+(Valencia!G431*'General Data'!$E$4)+(Valencia!H431*'General Data'!$F$4)</f>
        <v>177.3</v>
      </c>
      <c r="J431" s="4">
        <f>VLOOKUP(I431,'Tarrif for Outgoing Transport'!$A$22:$G$32,Valencia!C431-59998,TRUE)</f>
        <v>0.25600000000000001</v>
      </c>
      <c r="K431" s="82">
        <f t="shared" si="12"/>
        <v>45.388800000000003</v>
      </c>
      <c r="L431" s="4">
        <f>VLOOKUP(I431,'Tarrif for Outgoing Transport'!$A$40:$L$49,C431-59993,TRUE)</f>
        <v>0.28999999999999998</v>
      </c>
      <c r="M431" s="4">
        <f t="shared" si="13"/>
        <v>51.417000000000002</v>
      </c>
      <c r="N431" s="2">
        <f>VLOOKUP(C431,'Transport Time'!$F$3:$H$7,3,FALSE)</f>
        <v>2</v>
      </c>
      <c r="O431" s="2">
        <f>VLOOKUP(C431,'Transport Time'!$K$3:$M$12,3,FALSE)</f>
        <v>1</v>
      </c>
      <c r="P431" s="2">
        <f>VLOOKUP(C431,'Data for CO2 Calculation'!$F$3:$H$7,3,FALSE)</f>
        <v>846</v>
      </c>
      <c r="Q431" s="3">
        <f>I431*P431*'Data for CO2 Calculation'!$B$17</f>
        <v>8174.7711000000008</v>
      </c>
      <c r="R431" s="2">
        <f>VLOOKUP(C431,'Data for CO2 Calculation'!$K$3:$M$12,3,FALSE)</f>
        <v>775</v>
      </c>
      <c r="S431" s="3">
        <f>I431*R431*'Data for CO2 Calculation'!$B$17</f>
        <v>7488.7087499999998</v>
      </c>
    </row>
    <row r="432" spans="1:19" x14ac:dyDescent="0.2">
      <c r="A432" s="2" t="s">
        <v>886</v>
      </c>
      <c r="B432" s="13">
        <v>39765</v>
      </c>
      <c r="C432" s="2">
        <v>60004</v>
      </c>
      <c r="D432" s="2">
        <v>9</v>
      </c>
      <c r="E432" s="2">
        <v>8</v>
      </c>
      <c r="F432" s="2">
        <v>12</v>
      </c>
      <c r="G432" s="2">
        <v>12</v>
      </c>
      <c r="H432" s="2">
        <v>9</v>
      </c>
      <c r="I432" s="84">
        <f>(D432*'General Data'!$B$4)+(Valencia!E432*'General Data'!$C$4)+(Valencia!F432*'General Data'!$D$4)+(Valencia!G432*'General Data'!$E$4)+(Valencia!H432*'General Data'!$F$4)</f>
        <v>180.5</v>
      </c>
      <c r="J432" s="4">
        <f>VLOOKUP(I432,'Tarrif for Outgoing Transport'!$A$22:$G$32,Valencia!C432-59998,TRUE)</f>
        <v>0.252</v>
      </c>
      <c r="K432" s="82">
        <f t="shared" si="12"/>
        <v>45.485999999999997</v>
      </c>
      <c r="L432" s="4">
        <f>VLOOKUP(I432,'Tarrif for Outgoing Transport'!$A$40:$L$49,C432-59993,TRUE)</f>
        <v>0.3</v>
      </c>
      <c r="M432" s="4">
        <f t="shared" si="13"/>
        <v>54.15</v>
      </c>
      <c r="N432" s="2">
        <f>VLOOKUP(C432,'Transport Time'!$F$3:$H$7,3,FALSE)</f>
        <v>2</v>
      </c>
      <c r="O432" s="2">
        <f>VLOOKUP(C432,'Transport Time'!$K$3:$M$12,3,FALSE)</f>
        <v>2</v>
      </c>
      <c r="P432" s="2">
        <f>VLOOKUP(C432,'Data for CO2 Calculation'!$F$3:$H$7,3,FALSE)</f>
        <v>882</v>
      </c>
      <c r="Q432" s="3">
        <f>I432*P432*'Data for CO2 Calculation'!$B$17</f>
        <v>8676.4544999999998</v>
      </c>
      <c r="R432" s="2">
        <f>VLOOKUP(C432,'Data for CO2 Calculation'!$K$3:$M$12,3,FALSE)</f>
        <v>1735</v>
      </c>
      <c r="S432" s="3">
        <f>I432*R432*'Data for CO2 Calculation'!$B$17</f>
        <v>17067.62875</v>
      </c>
    </row>
    <row r="433" spans="1:19" x14ac:dyDescent="0.2">
      <c r="A433" s="2" t="s">
        <v>887</v>
      </c>
      <c r="B433" s="13">
        <v>39765</v>
      </c>
      <c r="C433" s="2">
        <v>60005</v>
      </c>
      <c r="D433" s="2">
        <v>9</v>
      </c>
      <c r="E433" s="2">
        <v>5</v>
      </c>
      <c r="F433" s="2">
        <v>12</v>
      </c>
      <c r="G433" s="2">
        <v>12</v>
      </c>
      <c r="H433" s="2">
        <v>9</v>
      </c>
      <c r="I433" s="84">
        <f>(D433*'General Data'!$B$4)+(Valencia!E433*'General Data'!$C$4)+(Valencia!F433*'General Data'!$D$4)+(Valencia!G433*'General Data'!$E$4)+(Valencia!H433*'General Data'!$F$4)</f>
        <v>167.6</v>
      </c>
      <c r="J433" s="4">
        <f>VLOOKUP(I433,'Tarrif for Outgoing Transport'!$A$22:$G$32,Valencia!C433-59998,TRUE)</f>
        <v>0.24399999999999999</v>
      </c>
      <c r="K433" s="82">
        <f t="shared" si="12"/>
        <v>40.894399999999997</v>
      </c>
      <c r="L433" s="4">
        <f>VLOOKUP(I433,'Tarrif for Outgoing Transport'!$A$40:$L$49,C433-59993,TRUE)</f>
        <v>0.38900000000000001</v>
      </c>
      <c r="M433" s="4">
        <f t="shared" si="13"/>
        <v>65.196399999999997</v>
      </c>
      <c r="N433" s="2">
        <f>VLOOKUP(C433,'Transport Time'!$F$3:$H$7,3,FALSE)</f>
        <v>2</v>
      </c>
      <c r="O433" s="2">
        <f>VLOOKUP(C433,'Transport Time'!$K$3:$M$12,3,FALSE)</f>
        <v>1</v>
      </c>
      <c r="P433" s="2">
        <f>VLOOKUP(C433,'Data for CO2 Calculation'!$F$3:$H$7,3,FALSE)</f>
        <v>779</v>
      </c>
      <c r="Q433" s="3">
        <f>I433*P433*'Data for CO2 Calculation'!$B$17</f>
        <v>7115.5418</v>
      </c>
      <c r="R433" s="2">
        <f>VLOOKUP(C433,'Data for CO2 Calculation'!$K$3:$M$12,3,FALSE)</f>
        <v>584</v>
      </c>
      <c r="S433" s="3">
        <f>I433*R433*'Data for CO2 Calculation'!$B$17</f>
        <v>5334.3728000000001</v>
      </c>
    </row>
    <row r="434" spans="1:19" x14ac:dyDescent="0.2">
      <c r="A434" s="2" t="s">
        <v>888</v>
      </c>
      <c r="B434" s="13">
        <v>39660</v>
      </c>
      <c r="C434" s="2">
        <v>60003</v>
      </c>
      <c r="D434" s="2">
        <v>0</v>
      </c>
      <c r="E434" s="2">
        <v>8</v>
      </c>
      <c r="F434" s="2">
        <v>12</v>
      </c>
      <c r="G434" s="2">
        <v>5</v>
      </c>
      <c r="H434" s="2">
        <v>9</v>
      </c>
      <c r="I434" s="84">
        <f>(D434*'General Data'!$B$4)+(Valencia!E434*'General Data'!$C$4)+(Valencia!F434*'General Data'!$D$4)+(Valencia!G434*'General Data'!$E$4)+(Valencia!H434*'General Data'!$F$4)</f>
        <v>137.4</v>
      </c>
      <c r="J434" s="4">
        <f>VLOOKUP(I434,'Tarrif for Outgoing Transport'!$A$22:$G$32,Valencia!C434-59998,TRUE)</f>
        <v>0.25600000000000001</v>
      </c>
      <c r="K434" s="82">
        <f t="shared" si="12"/>
        <v>35.174400000000006</v>
      </c>
      <c r="L434" s="4">
        <f>VLOOKUP(I434,'Tarrif for Outgoing Transport'!$A$40:$L$49,C434-59993,TRUE)</f>
        <v>0.28999999999999998</v>
      </c>
      <c r="M434" s="4">
        <f t="shared" si="13"/>
        <v>39.845999999999997</v>
      </c>
      <c r="N434" s="2">
        <f>VLOOKUP(C434,'Transport Time'!$F$3:$H$7,3,FALSE)</f>
        <v>2</v>
      </c>
      <c r="O434" s="2">
        <f>VLOOKUP(C434,'Transport Time'!$K$3:$M$12,3,FALSE)</f>
        <v>1</v>
      </c>
      <c r="P434" s="2">
        <f>VLOOKUP(C434,'Data for CO2 Calculation'!$F$3:$H$7,3,FALSE)</f>
        <v>846</v>
      </c>
      <c r="Q434" s="3">
        <f>I434*P434*'Data for CO2 Calculation'!$B$17</f>
        <v>6335.1018000000004</v>
      </c>
      <c r="R434" s="2">
        <f>VLOOKUP(C434,'Data for CO2 Calculation'!$K$3:$M$12,3,FALSE)</f>
        <v>775</v>
      </c>
      <c r="S434" s="3">
        <f>I434*R434*'Data for CO2 Calculation'!$B$17</f>
        <v>5803.4324999999999</v>
      </c>
    </row>
    <row r="435" spans="1:19" x14ac:dyDescent="0.2">
      <c r="A435" s="2" t="s">
        <v>563</v>
      </c>
      <c r="B435" s="13">
        <v>39661</v>
      </c>
      <c r="C435" s="2">
        <v>60003</v>
      </c>
      <c r="D435" s="2">
        <v>9</v>
      </c>
      <c r="E435" s="2">
        <v>8</v>
      </c>
      <c r="F435" s="2">
        <v>6</v>
      </c>
      <c r="G435" s="2">
        <v>11</v>
      </c>
      <c r="H435" s="2">
        <v>9</v>
      </c>
      <c r="I435" s="84">
        <f>(D435*'General Data'!$B$4)+(Valencia!E435*'General Data'!$C$4)+(Valencia!F435*'General Data'!$D$4)+(Valencia!G435*'General Data'!$E$4)+(Valencia!H435*'General Data'!$F$4)</f>
        <v>154.5</v>
      </c>
      <c r="J435" s="4">
        <f>VLOOKUP(I435,'Tarrif for Outgoing Transport'!$A$22:$G$32,Valencia!C435-59998,TRUE)</f>
        <v>0.25600000000000001</v>
      </c>
      <c r="K435" s="82">
        <f t="shared" si="12"/>
        <v>39.552</v>
      </c>
      <c r="L435" s="4">
        <f>VLOOKUP(I435,'Tarrif for Outgoing Transport'!$A$40:$L$49,C435-59993,TRUE)</f>
        <v>0.28999999999999998</v>
      </c>
      <c r="M435" s="4">
        <f t="shared" si="13"/>
        <v>44.805</v>
      </c>
      <c r="N435" s="2">
        <f>VLOOKUP(C435,'Transport Time'!$F$3:$H$7,3,FALSE)</f>
        <v>2</v>
      </c>
      <c r="O435" s="2">
        <f>VLOOKUP(C435,'Transport Time'!$K$3:$M$12,3,FALSE)</f>
        <v>1</v>
      </c>
      <c r="P435" s="2">
        <f>VLOOKUP(C435,'Data for CO2 Calculation'!$F$3:$H$7,3,FALSE)</f>
        <v>846</v>
      </c>
      <c r="Q435" s="3">
        <f>I435*P435*'Data for CO2 Calculation'!$B$17</f>
        <v>7123.5315000000001</v>
      </c>
      <c r="R435" s="2">
        <f>VLOOKUP(C435,'Data for CO2 Calculation'!$K$3:$M$12,3,FALSE)</f>
        <v>775</v>
      </c>
      <c r="S435" s="3">
        <f>I435*R435*'Data for CO2 Calculation'!$B$17</f>
        <v>6525.6937500000004</v>
      </c>
    </row>
    <row r="436" spans="1:19" x14ac:dyDescent="0.2">
      <c r="A436" s="2" t="s">
        <v>889</v>
      </c>
      <c r="B436" s="13">
        <v>39767</v>
      </c>
      <c r="C436" s="2">
        <v>60005</v>
      </c>
      <c r="D436" s="2">
        <v>9</v>
      </c>
      <c r="E436" s="2">
        <v>8</v>
      </c>
      <c r="F436" s="2">
        <v>12</v>
      </c>
      <c r="G436" s="2">
        <v>11</v>
      </c>
      <c r="H436" s="2">
        <v>9</v>
      </c>
      <c r="I436" s="84">
        <f>(D436*'General Data'!$B$4)+(Valencia!E436*'General Data'!$C$4)+(Valencia!F436*'General Data'!$D$4)+(Valencia!G436*'General Data'!$E$4)+(Valencia!H436*'General Data'!$F$4)</f>
        <v>177.29999999999998</v>
      </c>
      <c r="J436" s="4">
        <f>VLOOKUP(I436,'Tarrif for Outgoing Transport'!$A$22:$G$32,Valencia!C436-59998,TRUE)</f>
        <v>0.24399999999999999</v>
      </c>
      <c r="K436" s="82">
        <f t="shared" si="12"/>
        <v>43.261199999999995</v>
      </c>
      <c r="L436" s="4">
        <f>VLOOKUP(I436,'Tarrif for Outgoing Transport'!$A$40:$L$49,C436-59993,TRUE)</f>
        <v>0.38900000000000001</v>
      </c>
      <c r="M436" s="4">
        <f t="shared" si="13"/>
        <v>68.969699999999989</v>
      </c>
      <c r="N436" s="2">
        <f>VLOOKUP(C436,'Transport Time'!$F$3:$H$7,3,FALSE)</f>
        <v>2</v>
      </c>
      <c r="O436" s="2">
        <f>VLOOKUP(C436,'Transport Time'!$K$3:$M$12,3,FALSE)</f>
        <v>1</v>
      </c>
      <c r="P436" s="2">
        <f>VLOOKUP(C436,'Data for CO2 Calculation'!$F$3:$H$7,3,FALSE)</f>
        <v>779</v>
      </c>
      <c r="Q436" s="3">
        <f>I436*P436*'Data for CO2 Calculation'!$B$17</f>
        <v>7527.3601499999986</v>
      </c>
      <c r="R436" s="2">
        <f>VLOOKUP(C436,'Data for CO2 Calculation'!$K$3:$M$12,3,FALSE)</f>
        <v>584</v>
      </c>
      <c r="S436" s="3">
        <f>I436*R436*'Data for CO2 Calculation'!$B$17</f>
        <v>5643.1044000000002</v>
      </c>
    </row>
    <row r="437" spans="1:19" x14ac:dyDescent="0.2">
      <c r="A437" s="2" t="s">
        <v>890</v>
      </c>
      <c r="B437" s="13">
        <v>39672</v>
      </c>
      <c r="C437" s="2">
        <v>60003</v>
      </c>
      <c r="D437" s="2">
        <v>9</v>
      </c>
      <c r="E437" s="2">
        <v>8</v>
      </c>
      <c r="F437" s="2">
        <v>12</v>
      </c>
      <c r="G437" s="2">
        <v>11</v>
      </c>
      <c r="H437" s="2">
        <v>9</v>
      </c>
      <c r="I437" s="84">
        <f>(D437*'General Data'!$B$4)+(Valencia!E437*'General Data'!$C$4)+(Valencia!F437*'General Data'!$D$4)+(Valencia!G437*'General Data'!$E$4)+(Valencia!H437*'General Data'!$F$4)</f>
        <v>177.29999999999998</v>
      </c>
      <c r="J437" s="4">
        <f>VLOOKUP(I437,'Tarrif for Outgoing Transport'!$A$22:$G$32,Valencia!C437-59998,TRUE)</f>
        <v>0.25600000000000001</v>
      </c>
      <c r="K437" s="82">
        <f t="shared" si="12"/>
        <v>45.388799999999996</v>
      </c>
      <c r="L437" s="4">
        <f>VLOOKUP(I437,'Tarrif for Outgoing Transport'!$A$40:$L$49,C437-59993,TRUE)</f>
        <v>0.28999999999999998</v>
      </c>
      <c r="M437" s="4">
        <f t="shared" si="13"/>
        <v>51.416999999999994</v>
      </c>
      <c r="N437" s="2">
        <f>VLOOKUP(C437,'Transport Time'!$F$3:$H$7,3,FALSE)</f>
        <v>2</v>
      </c>
      <c r="O437" s="2">
        <f>VLOOKUP(C437,'Transport Time'!$K$3:$M$12,3,FALSE)</f>
        <v>1</v>
      </c>
      <c r="P437" s="2">
        <f>VLOOKUP(C437,'Data for CO2 Calculation'!$F$3:$H$7,3,FALSE)</f>
        <v>846</v>
      </c>
      <c r="Q437" s="3">
        <f>I437*P437*'Data for CO2 Calculation'!$B$17</f>
        <v>8174.771099999999</v>
      </c>
      <c r="R437" s="2">
        <f>VLOOKUP(C437,'Data for CO2 Calculation'!$K$3:$M$12,3,FALSE)</f>
        <v>775</v>
      </c>
      <c r="S437" s="3">
        <f>I437*R437*'Data for CO2 Calculation'!$B$17</f>
        <v>7488.7087499999998</v>
      </c>
    </row>
    <row r="438" spans="1:19" x14ac:dyDescent="0.2">
      <c r="A438" s="2" t="s">
        <v>891</v>
      </c>
      <c r="B438" s="13">
        <v>39768</v>
      </c>
      <c r="C438" s="2">
        <v>60005</v>
      </c>
      <c r="D438" s="2">
        <v>9</v>
      </c>
      <c r="E438" s="2">
        <v>8</v>
      </c>
      <c r="F438" s="2">
        <v>12</v>
      </c>
      <c r="G438" s="2">
        <v>11</v>
      </c>
      <c r="H438" s="2">
        <v>9</v>
      </c>
      <c r="I438" s="84">
        <f>(D438*'General Data'!$B$4)+(Valencia!E438*'General Data'!$C$4)+(Valencia!F438*'General Data'!$D$4)+(Valencia!G438*'General Data'!$E$4)+(Valencia!H438*'General Data'!$F$4)</f>
        <v>177.29999999999998</v>
      </c>
      <c r="J438" s="4">
        <f>VLOOKUP(I438,'Tarrif for Outgoing Transport'!$A$22:$G$32,Valencia!C438-59998,TRUE)</f>
        <v>0.24399999999999999</v>
      </c>
      <c r="K438" s="82">
        <f t="shared" si="12"/>
        <v>43.261199999999995</v>
      </c>
      <c r="L438" s="4">
        <f>VLOOKUP(I438,'Tarrif for Outgoing Transport'!$A$40:$L$49,C438-59993,TRUE)</f>
        <v>0.38900000000000001</v>
      </c>
      <c r="M438" s="4">
        <f t="shared" si="13"/>
        <v>68.969699999999989</v>
      </c>
      <c r="N438" s="2">
        <f>VLOOKUP(C438,'Transport Time'!$F$3:$H$7,3,FALSE)</f>
        <v>2</v>
      </c>
      <c r="O438" s="2">
        <f>VLOOKUP(C438,'Transport Time'!$K$3:$M$12,3,FALSE)</f>
        <v>1</v>
      </c>
      <c r="P438" s="2">
        <f>VLOOKUP(C438,'Data for CO2 Calculation'!$F$3:$H$7,3,FALSE)</f>
        <v>779</v>
      </c>
      <c r="Q438" s="3">
        <f>I438*P438*'Data for CO2 Calculation'!$B$17</f>
        <v>7527.3601499999986</v>
      </c>
      <c r="R438" s="2">
        <f>VLOOKUP(C438,'Data for CO2 Calculation'!$K$3:$M$12,3,FALSE)</f>
        <v>584</v>
      </c>
      <c r="S438" s="3">
        <f>I438*R438*'Data for CO2 Calculation'!$B$17</f>
        <v>5643.1044000000002</v>
      </c>
    </row>
    <row r="439" spans="1:19" x14ac:dyDescent="0.2">
      <c r="A439" s="2" t="s">
        <v>645</v>
      </c>
      <c r="B439" s="13">
        <v>39677</v>
      </c>
      <c r="C439" s="2">
        <v>60003</v>
      </c>
      <c r="D439" s="2">
        <v>9</v>
      </c>
      <c r="E439" s="2">
        <v>8</v>
      </c>
      <c r="F439" s="2">
        <v>12</v>
      </c>
      <c r="G439" s="2">
        <v>12</v>
      </c>
      <c r="H439" s="2">
        <v>12</v>
      </c>
      <c r="I439" s="84">
        <f>(D439*'General Data'!$B$4)+(Valencia!E439*'General Data'!$C$4)+(Valencia!F439*'General Data'!$D$4)+(Valencia!G439*'General Data'!$E$4)+(Valencia!H439*'General Data'!$F$4)</f>
        <v>194.29999999999998</v>
      </c>
      <c r="J439" s="4">
        <f>VLOOKUP(I439,'Tarrif for Outgoing Transport'!$A$22:$G$32,Valencia!C439-59998,TRUE)</f>
        <v>0.25600000000000001</v>
      </c>
      <c r="K439" s="82">
        <f t="shared" si="12"/>
        <v>49.7408</v>
      </c>
      <c r="L439" s="4">
        <f>VLOOKUP(I439,'Tarrif for Outgoing Transport'!$A$40:$L$49,C439-59993,TRUE)</f>
        <v>0.28999999999999998</v>
      </c>
      <c r="M439" s="4">
        <f t="shared" si="13"/>
        <v>56.346999999999994</v>
      </c>
      <c r="N439" s="2">
        <f>VLOOKUP(C439,'Transport Time'!$F$3:$H$7,3,FALSE)</f>
        <v>2</v>
      </c>
      <c r="O439" s="2">
        <f>VLOOKUP(C439,'Transport Time'!$K$3:$M$12,3,FALSE)</f>
        <v>1</v>
      </c>
      <c r="P439" s="2">
        <f>VLOOKUP(C439,'Data for CO2 Calculation'!$F$3:$H$7,3,FALSE)</f>
        <v>846</v>
      </c>
      <c r="Q439" s="3">
        <f>I439*P439*'Data for CO2 Calculation'!$B$17</f>
        <v>8958.5900999999994</v>
      </c>
      <c r="R439" s="2">
        <f>VLOOKUP(C439,'Data for CO2 Calculation'!$K$3:$M$12,3,FALSE)</f>
        <v>775</v>
      </c>
      <c r="S439" s="3">
        <f>I439*R439*'Data for CO2 Calculation'!$B$17</f>
        <v>8206.7462500000001</v>
      </c>
    </row>
    <row r="440" spans="1:19" x14ac:dyDescent="0.2">
      <c r="A440" s="2" t="s">
        <v>842</v>
      </c>
      <c r="B440" s="13">
        <v>39684</v>
      </c>
      <c r="C440" s="2">
        <v>60003</v>
      </c>
      <c r="D440" s="2">
        <v>9</v>
      </c>
      <c r="E440" s="2">
        <v>1</v>
      </c>
      <c r="F440" s="2">
        <v>12</v>
      </c>
      <c r="G440" s="2">
        <v>18</v>
      </c>
      <c r="H440" s="2">
        <v>9</v>
      </c>
      <c r="I440" s="84">
        <f>(D440*'General Data'!$B$4)+(Valencia!E440*'General Data'!$C$4)+(Valencia!F440*'General Data'!$D$4)+(Valencia!G440*'General Data'!$E$4)+(Valencia!H440*'General Data'!$F$4)</f>
        <v>169.6</v>
      </c>
      <c r="J440" s="4">
        <f>VLOOKUP(I440,'Tarrif for Outgoing Transport'!$A$22:$G$32,Valencia!C440-59998,TRUE)</f>
        <v>0.25600000000000001</v>
      </c>
      <c r="K440" s="82">
        <f t="shared" si="12"/>
        <v>43.4176</v>
      </c>
      <c r="L440" s="4">
        <f>VLOOKUP(I440,'Tarrif for Outgoing Transport'!$A$40:$L$49,C440-59993,TRUE)</f>
        <v>0.28999999999999998</v>
      </c>
      <c r="M440" s="4">
        <f t="shared" si="13"/>
        <v>49.183999999999997</v>
      </c>
      <c r="N440" s="2">
        <f>VLOOKUP(C440,'Transport Time'!$F$3:$H$7,3,FALSE)</f>
        <v>2</v>
      </c>
      <c r="O440" s="2">
        <f>VLOOKUP(C440,'Transport Time'!$K$3:$M$12,3,FALSE)</f>
        <v>1</v>
      </c>
      <c r="P440" s="2">
        <f>VLOOKUP(C440,'Data for CO2 Calculation'!$F$3:$H$7,3,FALSE)</f>
        <v>846</v>
      </c>
      <c r="Q440" s="3">
        <f>I440*P440*'Data for CO2 Calculation'!$B$17</f>
        <v>7819.7472000000007</v>
      </c>
      <c r="R440" s="2">
        <f>VLOOKUP(C440,'Data for CO2 Calculation'!$K$3:$M$12,3,FALSE)</f>
        <v>775</v>
      </c>
      <c r="S440" s="3">
        <f>I440*R440*'Data for CO2 Calculation'!$B$17</f>
        <v>7163.48</v>
      </c>
    </row>
    <row r="441" spans="1:19" x14ac:dyDescent="0.2">
      <c r="A441" s="2" t="s">
        <v>678</v>
      </c>
      <c r="B441" s="13">
        <v>39687</v>
      </c>
      <c r="C441" s="2">
        <v>60003</v>
      </c>
      <c r="D441" s="2">
        <v>0</v>
      </c>
      <c r="E441" s="2">
        <v>9</v>
      </c>
      <c r="F441" s="2">
        <v>12</v>
      </c>
      <c r="G441" s="2">
        <v>11</v>
      </c>
      <c r="H441" s="2">
        <v>9</v>
      </c>
      <c r="I441" s="84">
        <f>(D441*'General Data'!$B$4)+(Valencia!E441*'General Data'!$C$4)+(Valencia!F441*'General Data'!$D$4)+(Valencia!G441*'General Data'!$E$4)+(Valencia!H441*'General Data'!$F$4)</f>
        <v>160.89999999999998</v>
      </c>
      <c r="J441" s="4">
        <f>VLOOKUP(I441,'Tarrif for Outgoing Transport'!$A$22:$G$32,Valencia!C441-59998,TRUE)</f>
        <v>0.25600000000000001</v>
      </c>
      <c r="K441" s="82">
        <f t="shared" si="12"/>
        <v>41.190399999999997</v>
      </c>
      <c r="L441" s="4">
        <f>VLOOKUP(I441,'Tarrif for Outgoing Transport'!$A$40:$L$49,C441-59993,TRUE)</f>
        <v>0.28999999999999998</v>
      </c>
      <c r="M441" s="4">
        <f t="shared" si="13"/>
        <v>46.660999999999987</v>
      </c>
      <c r="N441" s="2">
        <f>VLOOKUP(C441,'Transport Time'!$F$3:$H$7,3,FALSE)</f>
        <v>2</v>
      </c>
      <c r="O441" s="2">
        <f>VLOOKUP(C441,'Transport Time'!$K$3:$M$12,3,FALSE)</f>
        <v>1</v>
      </c>
      <c r="P441" s="2">
        <f>VLOOKUP(C441,'Data for CO2 Calculation'!$F$3:$H$7,3,FALSE)</f>
        <v>846</v>
      </c>
      <c r="Q441" s="3">
        <f>I441*P441*'Data for CO2 Calculation'!$B$17</f>
        <v>7418.6162999999997</v>
      </c>
      <c r="R441" s="2">
        <f>VLOOKUP(C441,'Data for CO2 Calculation'!$K$3:$M$12,3,FALSE)</f>
        <v>775</v>
      </c>
      <c r="S441" s="3">
        <f>I441*R441*'Data for CO2 Calculation'!$B$17</f>
        <v>6796.0137499999992</v>
      </c>
    </row>
    <row r="442" spans="1:19" x14ac:dyDescent="0.2">
      <c r="A442" s="2" t="s">
        <v>892</v>
      </c>
      <c r="B442" s="13">
        <v>39773</v>
      </c>
      <c r="C442" s="2">
        <v>60005</v>
      </c>
      <c r="D442" s="2">
        <v>9</v>
      </c>
      <c r="E442" s="2">
        <v>8</v>
      </c>
      <c r="F442" s="2">
        <v>12</v>
      </c>
      <c r="G442" s="2">
        <v>11</v>
      </c>
      <c r="H442" s="2">
        <v>9</v>
      </c>
      <c r="I442" s="84">
        <f>(D442*'General Data'!$B$4)+(Valencia!E442*'General Data'!$C$4)+(Valencia!F442*'General Data'!$D$4)+(Valencia!G442*'General Data'!$E$4)+(Valencia!H442*'General Data'!$F$4)</f>
        <v>177.29999999999998</v>
      </c>
      <c r="J442" s="4">
        <f>VLOOKUP(I442,'Tarrif for Outgoing Transport'!$A$22:$G$32,Valencia!C442-59998,TRUE)</f>
        <v>0.24399999999999999</v>
      </c>
      <c r="K442" s="82">
        <f t="shared" si="12"/>
        <v>43.261199999999995</v>
      </c>
      <c r="L442" s="4">
        <f>VLOOKUP(I442,'Tarrif for Outgoing Transport'!$A$40:$L$49,C442-59993,TRUE)</f>
        <v>0.38900000000000001</v>
      </c>
      <c r="M442" s="4">
        <f t="shared" si="13"/>
        <v>68.969699999999989</v>
      </c>
      <c r="N442" s="2">
        <f>VLOOKUP(C442,'Transport Time'!$F$3:$H$7,3,FALSE)</f>
        <v>2</v>
      </c>
      <c r="O442" s="2">
        <f>VLOOKUP(C442,'Transport Time'!$K$3:$M$12,3,FALSE)</f>
        <v>1</v>
      </c>
      <c r="P442" s="2">
        <f>VLOOKUP(C442,'Data for CO2 Calculation'!$F$3:$H$7,3,FALSE)</f>
        <v>779</v>
      </c>
      <c r="Q442" s="3">
        <f>I442*P442*'Data for CO2 Calculation'!$B$17</f>
        <v>7527.3601499999986</v>
      </c>
      <c r="R442" s="2">
        <f>VLOOKUP(C442,'Data for CO2 Calculation'!$K$3:$M$12,3,FALSE)</f>
        <v>584</v>
      </c>
      <c r="S442" s="3">
        <f>I442*R442*'Data for CO2 Calculation'!$B$17</f>
        <v>5643.1044000000002</v>
      </c>
    </row>
    <row r="443" spans="1:19" x14ac:dyDescent="0.2">
      <c r="A443" s="2" t="s">
        <v>845</v>
      </c>
      <c r="B443" s="13">
        <v>39688</v>
      </c>
      <c r="C443" s="2">
        <v>60003</v>
      </c>
      <c r="D443" s="2">
        <v>9</v>
      </c>
      <c r="E443" s="2">
        <v>9</v>
      </c>
      <c r="F443" s="2">
        <v>12</v>
      </c>
      <c r="G443" s="2">
        <v>11</v>
      </c>
      <c r="H443" s="2">
        <v>9</v>
      </c>
      <c r="I443" s="84">
        <f>(D443*'General Data'!$B$4)+(Valencia!E443*'General Data'!$C$4)+(Valencia!F443*'General Data'!$D$4)+(Valencia!G443*'General Data'!$E$4)+(Valencia!H443*'General Data'!$F$4)</f>
        <v>181.6</v>
      </c>
      <c r="J443" s="4">
        <f>VLOOKUP(I443,'Tarrif for Outgoing Transport'!$A$22:$G$32,Valencia!C443-59998,TRUE)</f>
        <v>0.25600000000000001</v>
      </c>
      <c r="K443" s="82">
        <f t="shared" si="12"/>
        <v>46.489600000000003</v>
      </c>
      <c r="L443" s="4">
        <f>VLOOKUP(I443,'Tarrif for Outgoing Transport'!$A$40:$L$49,C443-59993,TRUE)</f>
        <v>0.28999999999999998</v>
      </c>
      <c r="M443" s="4">
        <f t="shared" si="13"/>
        <v>52.663999999999994</v>
      </c>
      <c r="N443" s="2">
        <f>VLOOKUP(C443,'Transport Time'!$F$3:$H$7,3,FALSE)</f>
        <v>2</v>
      </c>
      <c r="O443" s="2">
        <f>VLOOKUP(C443,'Transport Time'!$K$3:$M$12,3,FALSE)</f>
        <v>1</v>
      </c>
      <c r="P443" s="2">
        <f>VLOOKUP(C443,'Data for CO2 Calculation'!$F$3:$H$7,3,FALSE)</f>
        <v>846</v>
      </c>
      <c r="Q443" s="3">
        <f>I443*P443*'Data for CO2 Calculation'!$B$17</f>
        <v>8373.0311999999994</v>
      </c>
      <c r="R443" s="2">
        <f>VLOOKUP(C443,'Data for CO2 Calculation'!$K$3:$M$12,3,FALSE)</f>
        <v>775</v>
      </c>
      <c r="S443" s="3">
        <f>I443*R443*'Data for CO2 Calculation'!$B$17</f>
        <v>7670.33</v>
      </c>
    </row>
    <row r="444" spans="1:19" x14ac:dyDescent="0.2">
      <c r="A444" s="2" t="s">
        <v>893</v>
      </c>
      <c r="B444" s="13">
        <v>39775</v>
      </c>
      <c r="C444" s="2">
        <v>60004</v>
      </c>
      <c r="D444" s="2">
        <v>9</v>
      </c>
      <c r="E444" s="2">
        <v>0</v>
      </c>
      <c r="F444" s="2">
        <v>12</v>
      </c>
      <c r="G444" s="2">
        <v>11</v>
      </c>
      <c r="H444" s="2">
        <v>11</v>
      </c>
      <c r="I444" s="84">
        <f>(D444*'General Data'!$B$4)+(Valencia!E444*'General Data'!$C$4)+(Valencia!F444*'General Data'!$D$4)+(Valencia!G444*'General Data'!$E$4)+(Valencia!H444*'General Data'!$F$4)</f>
        <v>152.1</v>
      </c>
      <c r="J444" s="4">
        <f>VLOOKUP(I444,'Tarrif for Outgoing Transport'!$A$22:$G$32,Valencia!C444-59998,TRUE)</f>
        <v>0.252</v>
      </c>
      <c r="K444" s="82">
        <f t="shared" si="12"/>
        <v>38.3292</v>
      </c>
      <c r="L444" s="4">
        <f>VLOOKUP(I444,'Tarrif for Outgoing Transport'!$A$40:$L$49,C444-59993,TRUE)</f>
        <v>0.3</v>
      </c>
      <c r="M444" s="4">
        <f t="shared" si="13"/>
        <v>45.629999999999995</v>
      </c>
      <c r="N444" s="2">
        <f>VLOOKUP(C444,'Transport Time'!$F$3:$H$7,3,FALSE)</f>
        <v>2</v>
      </c>
      <c r="O444" s="2">
        <f>VLOOKUP(C444,'Transport Time'!$K$3:$M$12,3,FALSE)</f>
        <v>2</v>
      </c>
      <c r="P444" s="2">
        <f>VLOOKUP(C444,'Data for CO2 Calculation'!$F$3:$H$7,3,FALSE)</f>
        <v>882</v>
      </c>
      <c r="Q444" s="3">
        <f>I444*P444*'Data for CO2 Calculation'!$B$17</f>
        <v>7311.294899999999</v>
      </c>
      <c r="R444" s="2">
        <f>VLOOKUP(C444,'Data for CO2 Calculation'!$K$3:$M$12,3,FALSE)</f>
        <v>1735</v>
      </c>
      <c r="S444" s="3">
        <f>I444*R444*'Data for CO2 Calculation'!$B$17</f>
        <v>14382.195750000001</v>
      </c>
    </row>
    <row r="445" spans="1:19" x14ac:dyDescent="0.2">
      <c r="A445" s="2" t="s">
        <v>591</v>
      </c>
      <c r="B445" s="13">
        <v>39690</v>
      </c>
      <c r="C445" s="2">
        <v>60003</v>
      </c>
      <c r="D445" s="2">
        <v>9</v>
      </c>
      <c r="E445" s="2">
        <v>0</v>
      </c>
      <c r="F445" s="2">
        <v>12</v>
      </c>
      <c r="G445" s="2">
        <v>11</v>
      </c>
      <c r="H445" s="2">
        <v>3</v>
      </c>
      <c r="I445" s="84">
        <f>(D445*'General Data'!$B$4)+(Valencia!E445*'General Data'!$C$4)+(Valencia!F445*'General Data'!$D$4)+(Valencia!G445*'General Data'!$E$4)+(Valencia!H445*'General Data'!$F$4)</f>
        <v>115.3</v>
      </c>
      <c r="J445" s="4">
        <f>VLOOKUP(I445,'Tarrif for Outgoing Transport'!$A$22:$G$32,Valencia!C445-59998,TRUE)</f>
        <v>0.25600000000000001</v>
      </c>
      <c r="K445" s="82">
        <f t="shared" si="12"/>
        <v>29.5168</v>
      </c>
      <c r="L445" s="4">
        <f>VLOOKUP(I445,'Tarrif for Outgoing Transport'!$A$40:$L$49,C445-59993,TRUE)</f>
        <v>0.28999999999999998</v>
      </c>
      <c r="M445" s="4">
        <f t="shared" si="13"/>
        <v>33.436999999999998</v>
      </c>
      <c r="N445" s="2">
        <f>VLOOKUP(C445,'Transport Time'!$F$3:$H$7,3,FALSE)</f>
        <v>2</v>
      </c>
      <c r="O445" s="2">
        <f>VLOOKUP(C445,'Transport Time'!$K$3:$M$12,3,FALSE)</f>
        <v>1</v>
      </c>
      <c r="P445" s="2">
        <f>VLOOKUP(C445,'Data for CO2 Calculation'!$F$3:$H$7,3,FALSE)</f>
        <v>846</v>
      </c>
      <c r="Q445" s="3">
        <f>I445*P445*'Data for CO2 Calculation'!$B$17</f>
        <v>5316.1370999999999</v>
      </c>
      <c r="R445" s="2">
        <f>VLOOKUP(C445,'Data for CO2 Calculation'!$K$3:$M$12,3,FALSE)</f>
        <v>775</v>
      </c>
      <c r="S445" s="3">
        <f>I445*R445*'Data for CO2 Calculation'!$B$17</f>
        <v>4869.9837500000003</v>
      </c>
    </row>
    <row r="446" spans="1:19" x14ac:dyDescent="0.2">
      <c r="A446" s="2" t="s">
        <v>894</v>
      </c>
      <c r="B446" s="13">
        <v>39693</v>
      </c>
      <c r="C446" s="2">
        <v>60003</v>
      </c>
      <c r="D446" s="2">
        <v>9</v>
      </c>
      <c r="E446" s="2">
        <v>8</v>
      </c>
      <c r="F446" s="2">
        <v>12</v>
      </c>
      <c r="G446" s="2">
        <v>11</v>
      </c>
      <c r="H446" s="2">
        <v>9</v>
      </c>
      <c r="I446" s="84">
        <f>(D446*'General Data'!$B$4)+(Valencia!E446*'General Data'!$C$4)+(Valencia!F446*'General Data'!$D$4)+(Valencia!G446*'General Data'!$E$4)+(Valencia!H446*'General Data'!$F$4)</f>
        <v>177.29999999999998</v>
      </c>
      <c r="J446" s="4">
        <f>VLOOKUP(I446,'Tarrif for Outgoing Transport'!$A$22:$G$32,Valencia!C446-59998,TRUE)</f>
        <v>0.25600000000000001</v>
      </c>
      <c r="K446" s="82">
        <f t="shared" si="12"/>
        <v>45.388799999999996</v>
      </c>
      <c r="L446" s="4">
        <f>VLOOKUP(I446,'Tarrif for Outgoing Transport'!$A$40:$L$49,C446-59993,TRUE)</f>
        <v>0.28999999999999998</v>
      </c>
      <c r="M446" s="4">
        <f t="shared" si="13"/>
        <v>51.416999999999994</v>
      </c>
      <c r="N446" s="2">
        <f>VLOOKUP(C446,'Transport Time'!$F$3:$H$7,3,FALSE)</f>
        <v>2</v>
      </c>
      <c r="O446" s="2">
        <f>VLOOKUP(C446,'Transport Time'!$K$3:$M$12,3,FALSE)</f>
        <v>1</v>
      </c>
      <c r="P446" s="2">
        <f>VLOOKUP(C446,'Data for CO2 Calculation'!$F$3:$H$7,3,FALSE)</f>
        <v>846</v>
      </c>
      <c r="Q446" s="3">
        <f>I446*P446*'Data for CO2 Calculation'!$B$17</f>
        <v>8174.771099999999</v>
      </c>
      <c r="R446" s="2">
        <f>VLOOKUP(C446,'Data for CO2 Calculation'!$K$3:$M$12,3,FALSE)</f>
        <v>775</v>
      </c>
      <c r="S446" s="3">
        <f>I446*R446*'Data for CO2 Calculation'!$B$17</f>
        <v>7488.7087499999998</v>
      </c>
    </row>
    <row r="447" spans="1:19" x14ac:dyDescent="0.2">
      <c r="A447" s="2" t="s">
        <v>895</v>
      </c>
      <c r="B447" s="13">
        <v>39778</v>
      </c>
      <c r="C447" s="2">
        <v>60004</v>
      </c>
      <c r="D447" s="2">
        <v>9</v>
      </c>
      <c r="E447" s="2">
        <v>8</v>
      </c>
      <c r="F447" s="2">
        <v>12</v>
      </c>
      <c r="G447" s="2">
        <v>11</v>
      </c>
      <c r="H447" s="2">
        <v>14</v>
      </c>
      <c r="I447" s="84">
        <f>(D447*'General Data'!$B$4)+(Valencia!E447*'General Data'!$C$4)+(Valencia!F447*'General Data'!$D$4)+(Valencia!G447*'General Data'!$E$4)+(Valencia!H447*'General Data'!$F$4)</f>
        <v>200.29999999999995</v>
      </c>
      <c r="J447" s="4">
        <f>VLOOKUP(I447,'Tarrif for Outgoing Transport'!$A$22:$G$32,Valencia!C447-59998,TRUE)</f>
        <v>0.252</v>
      </c>
      <c r="K447" s="82">
        <f t="shared" si="12"/>
        <v>50.475599999999986</v>
      </c>
      <c r="L447" s="4">
        <f>VLOOKUP(I447,'Tarrif for Outgoing Transport'!$A$40:$L$49,C447-59993,TRUE)</f>
        <v>0.3</v>
      </c>
      <c r="M447" s="4">
        <f t="shared" si="13"/>
        <v>60.089999999999982</v>
      </c>
      <c r="N447" s="2">
        <f>VLOOKUP(C447,'Transport Time'!$F$3:$H$7,3,FALSE)</f>
        <v>2</v>
      </c>
      <c r="O447" s="2">
        <f>VLOOKUP(C447,'Transport Time'!$K$3:$M$12,3,FALSE)</f>
        <v>2</v>
      </c>
      <c r="P447" s="2">
        <f>VLOOKUP(C447,'Data for CO2 Calculation'!$F$3:$H$7,3,FALSE)</f>
        <v>882</v>
      </c>
      <c r="Q447" s="3">
        <f>I447*P447*'Data for CO2 Calculation'!$B$17</f>
        <v>9628.2206999999962</v>
      </c>
      <c r="R447" s="2">
        <f>VLOOKUP(C447,'Data for CO2 Calculation'!$K$3:$M$12,3,FALSE)</f>
        <v>1735</v>
      </c>
      <c r="S447" s="3">
        <f>I447*R447*'Data for CO2 Calculation'!$B$17</f>
        <v>18939.867249999996</v>
      </c>
    </row>
    <row r="448" spans="1:19" x14ac:dyDescent="0.2">
      <c r="A448" s="2" t="s">
        <v>873</v>
      </c>
      <c r="B448" s="13">
        <v>39694</v>
      </c>
      <c r="C448" s="2">
        <v>60003</v>
      </c>
      <c r="D448" s="2">
        <v>9</v>
      </c>
      <c r="E448" s="2">
        <v>8</v>
      </c>
      <c r="F448" s="2">
        <v>12</v>
      </c>
      <c r="G448" s="2">
        <v>11</v>
      </c>
      <c r="H448" s="2">
        <v>5</v>
      </c>
      <c r="I448" s="84">
        <f>(D448*'General Data'!$B$4)+(Valencia!E448*'General Data'!$C$4)+(Valencia!F448*'General Data'!$D$4)+(Valencia!G448*'General Data'!$E$4)+(Valencia!H448*'General Data'!$F$4)</f>
        <v>158.89999999999998</v>
      </c>
      <c r="J448" s="4">
        <f>VLOOKUP(I448,'Tarrif for Outgoing Transport'!$A$22:$G$32,Valencia!C448-59998,TRUE)</f>
        <v>0.25600000000000001</v>
      </c>
      <c r="K448" s="82">
        <f t="shared" si="12"/>
        <v>40.678399999999996</v>
      </c>
      <c r="L448" s="4">
        <f>VLOOKUP(I448,'Tarrif for Outgoing Transport'!$A$40:$L$49,C448-59993,TRUE)</f>
        <v>0.28999999999999998</v>
      </c>
      <c r="M448" s="4">
        <f t="shared" si="13"/>
        <v>46.080999999999989</v>
      </c>
      <c r="N448" s="2">
        <f>VLOOKUP(C448,'Transport Time'!$F$3:$H$7,3,FALSE)</f>
        <v>2</v>
      </c>
      <c r="O448" s="2">
        <f>VLOOKUP(C448,'Transport Time'!$K$3:$M$12,3,FALSE)</f>
        <v>1</v>
      </c>
      <c r="P448" s="2">
        <f>VLOOKUP(C448,'Data for CO2 Calculation'!$F$3:$H$7,3,FALSE)</f>
        <v>846</v>
      </c>
      <c r="Q448" s="3">
        <f>I448*P448*'Data for CO2 Calculation'!$B$17</f>
        <v>7326.4022999999997</v>
      </c>
      <c r="R448" s="2">
        <f>VLOOKUP(C448,'Data for CO2 Calculation'!$K$3:$M$12,3,FALSE)</f>
        <v>775</v>
      </c>
      <c r="S448" s="3">
        <f>I448*R448*'Data for CO2 Calculation'!$B$17</f>
        <v>6711.5387499999988</v>
      </c>
    </row>
    <row r="449" spans="1:19" x14ac:dyDescent="0.2">
      <c r="A449" s="2" t="s">
        <v>896</v>
      </c>
      <c r="B449" s="13">
        <v>39779</v>
      </c>
      <c r="C449" s="2">
        <v>60005</v>
      </c>
      <c r="D449" s="2">
        <v>9</v>
      </c>
      <c r="E449" s="2">
        <v>8</v>
      </c>
      <c r="F449" s="2">
        <v>12</v>
      </c>
      <c r="G449" s="2">
        <v>11</v>
      </c>
      <c r="H449" s="2">
        <v>9</v>
      </c>
      <c r="I449" s="84">
        <f>(D449*'General Data'!$B$4)+(Valencia!E449*'General Data'!$C$4)+(Valencia!F449*'General Data'!$D$4)+(Valencia!G449*'General Data'!$E$4)+(Valencia!H449*'General Data'!$F$4)</f>
        <v>177.29999999999998</v>
      </c>
      <c r="J449" s="4">
        <f>VLOOKUP(I449,'Tarrif for Outgoing Transport'!$A$22:$G$32,Valencia!C449-59998,TRUE)</f>
        <v>0.24399999999999999</v>
      </c>
      <c r="K449" s="82">
        <f t="shared" si="12"/>
        <v>43.261199999999995</v>
      </c>
      <c r="L449" s="4">
        <f>VLOOKUP(I449,'Tarrif for Outgoing Transport'!$A$40:$L$49,C449-59993,TRUE)</f>
        <v>0.38900000000000001</v>
      </c>
      <c r="M449" s="4">
        <f t="shared" si="13"/>
        <v>68.969699999999989</v>
      </c>
      <c r="N449" s="2">
        <f>VLOOKUP(C449,'Transport Time'!$F$3:$H$7,3,FALSE)</f>
        <v>2</v>
      </c>
      <c r="O449" s="2">
        <f>VLOOKUP(C449,'Transport Time'!$K$3:$M$12,3,FALSE)</f>
        <v>1</v>
      </c>
      <c r="P449" s="2">
        <f>VLOOKUP(C449,'Data for CO2 Calculation'!$F$3:$H$7,3,FALSE)</f>
        <v>779</v>
      </c>
      <c r="Q449" s="3">
        <f>I449*P449*'Data for CO2 Calculation'!$B$17</f>
        <v>7527.3601499999986</v>
      </c>
      <c r="R449" s="2">
        <f>VLOOKUP(C449,'Data for CO2 Calculation'!$K$3:$M$12,3,FALSE)</f>
        <v>584</v>
      </c>
      <c r="S449" s="3">
        <f>I449*R449*'Data for CO2 Calculation'!$B$17</f>
        <v>5643.1044000000002</v>
      </c>
    </row>
    <row r="450" spans="1:19" x14ac:dyDescent="0.2">
      <c r="A450" s="2" t="s">
        <v>704</v>
      </c>
      <c r="B450" s="13">
        <v>39696</v>
      </c>
      <c r="C450" s="2">
        <v>60003</v>
      </c>
      <c r="D450" s="2">
        <v>9</v>
      </c>
      <c r="E450" s="2">
        <v>8</v>
      </c>
      <c r="F450" s="2">
        <v>12</v>
      </c>
      <c r="G450" s="2">
        <v>5</v>
      </c>
      <c r="H450" s="2">
        <v>9</v>
      </c>
      <c r="I450" s="84">
        <f>(D450*'General Data'!$B$4)+(Valencia!E450*'General Data'!$C$4)+(Valencia!F450*'General Data'!$D$4)+(Valencia!G450*'General Data'!$E$4)+(Valencia!H450*'General Data'!$F$4)</f>
        <v>158.1</v>
      </c>
      <c r="J450" s="4">
        <f>VLOOKUP(I450,'Tarrif for Outgoing Transport'!$A$22:$G$32,Valencia!C450-59998,TRUE)</f>
        <v>0.25600000000000001</v>
      </c>
      <c r="K450" s="82">
        <f t="shared" si="12"/>
        <v>40.473599999999998</v>
      </c>
      <c r="L450" s="4">
        <f>VLOOKUP(I450,'Tarrif for Outgoing Transport'!$A$40:$L$49,C450-59993,TRUE)</f>
        <v>0.28999999999999998</v>
      </c>
      <c r="M450" s="4">
        <f t="shared" si="13"/>
        <v>45.848999999999997</v>
      </c>
      <c r="N450" s="2">
        <f>VLOOKUP(C450,'Transport Time'!$F$3:$H$7,3,FALSE)</f>
        <v>2</v>
      </c>
      <c r="O450" s="2">
        <f>VLOOKUP(C450,'Transport Time'!$K$3:$M$12,3,FALSE)</f>
        <v>1</v>
      </c>
      <c r="P450" s="2">
        <f>VLOOKUP(C450,'Data for CO2 Calculation'!$F$3:$H$7,3,FALSE)</f>
        <v>846</v>
      </c>
      <c r="Q450" s="3">
        <f>I450*P450*'Data for CO2 Calculation'!$B$17</f>
        <v>7289.5167000000001</v>
      </c>
      <c r="R450" s="2">
        <f>VLOOKUP(C450,'Data for CO2 Calculation'!$K$3:$M$12,3,FALSE)</f>
        <v>775</v>
      </c>
      <c r="S450" s="3">
        <f>I450*R450*'Data for CO2 Calculation'!$B$17</f>
        <v>6677.7487499999997</v>
      </c>
    </row>
    <row r="451" spans="1:19" x14ac:dyDescent="0.2">
      <c r="A451" s="2" t="s">
        <v>854</v>
      </c>
      <c r="B451" s="13">
        <v>39704</v>
      </c>
      <c r="C451" s="2">
        <v>60003</v>
      </c>
      <c r="D451" s="2">
        <v>0</v>
      </c>
      <c r="E451" s="2">
        <v>8</v>
      </c>
      <c r="F451" s="2">
        <v>12</v>
      </c>
      <c r="G451" s="2">
        <v>12</v>
      </c>
      <c r="H451" s="2">
        <v>9</v>
      </c>
      <c r="I451" s="84">
        <f>(D451*'General Data'!$B$4)+(Valencia!E451*'General Data'!$C$4)+(Valencia!F451*'General Data'!$D$4)+(Valencia!G451*'General Data'!$E$4)+(Valencia!H451*'General Data'!$F$4)</f>
        <v>159.80000000000001</v>
      </c>
      <c r="J451" s="4">
        <f>VLOOKUP(I451,'Tarrif for Outgoing Transport'!$A$22:$G$32,Valencia!C451-59998,TRUE)</f>
        <v>0.25600000000000001</v>
      </c>
      <c r="K451" s="82">
        <f t="shared" si="12"/>
        <v>40.908800000000006</v>
      </c>
      <c r="L451" s="4">
        <f>VLOOKUP(I451,'Tarrif for Outgoing Transport'!$A$40:$L$49,C451-59993,TRUE)</f>
        <v>0.28999999999999998</v>
      </c>
      <c r="M451" s="4">
        <f t="shared" si="13"/>
        <v>46.341999999999999</v>
      </c>
      <c r="N451" s="2">
        <f>VLOOKUP(C451,'Transport Time'!$F$3:$H$7,3,FALSE)</f>
        <v>2</v>
      </c>
      <c r="O451" s="2">
        <f>VLOOKUP(C451,'Transport Time'!$K$3:$M$12,3,FALSE)</f>
        <v>1</v>
      </c>
      <c r="P451" s="2">
        <f>VLOOKUP(C451,'Data for CO2 Calculation'!$F$3:$H$7,3,FALSE)</f>
        <v>846</v>
      </c>
      <c r="Q451" s="3">
        <f>I451*P451*'Data for CO2 Calculation'!$B$17</f>
        <v>7367.8986000000014</v>
      </c>
      <c r="R451" s="2">
        <f>VLOOKUP(C451,'Data for CO2 Calculation'!$K$3:$M$12,3,FALSE)</f>
        <v>775</v>
      </c>
      <c r="S451" s="3">
        <f>I451*R451*'Data for CO2 Calculation'!$B$17</f>
        <v>6749.5525000000007</v>
      </c>
    </row>
    <row r="452" spans="1:19" x14ac:dyDescent="0.2">
      <c r="A452" s="2" t="s">
        <v>897</v>
      </c>
      <c r="B452" s="13">
        <v>39781</v>
      </c>
      <c r="C452" s="2">
        <v>60005</v>
      </c>
      <c r="D452" s="2">
        <v>8</v>
      </c>
      <c r="E452" s="2">
        <v>8</v>
      </c>
      <c r="F452" s="2">
        <v>12</v>
      </c>
      <c r="G452" s="2">
        <v>11</v>
      </c>
      <c r="H452" s="2">
        <v>9</v>
      </c>
      <c r="I452" s="84">
        <f>(D452*'General Data'!$B$4)+(Valencia!E452*'General Data'!$C$4)+(Valencia!F452*'General Data'!$D$4)+(Valencia!G452*'General Data'!$E$4)+(Valencia!H452*'General Data'!$F$4)</f>
        <v>175</v>
      </c>
      <c r="J452" s="4">
        <f>VLOOKUP(I452,'Tarrif for Outgoing Transport'!$A$22:$G$32,Valencia!C452-59998,TRUE)</f>
        <v>0.24399999999999999</v>
      </c>
      <c r="K452" s="82">
        <f t="shared" si="12"/>
        <v>42.699999999999996</v>
      </c>
      <c r="L452" s="4">
        <f>VLOOKUP(I452,'Tarrif for Outgoing Transport'!$A$40:$L$49,C452-59993,TRUE)</f>
        <v>0.38900000000000001</v>
      </c>
      <c r="M452" s="4">
        <f t="shared" si="13"/>
        <v>68.075000000000003</v>
      </c>
      <c r="N452" s="2">
        <f>VLOOKUP(C452,'Transport Time'!$F$3:$H$7,3,FALSE)</f>
        <v>2</v>
      </c>
      <c r="O452" s="2">
        <f>VLOOKUP(C452,'Transport Time'!$K$3:$M$12,3,FALSE)</f>
        <v>1</v>
      </c>
      <c r="P452" s="2">
        <f>VLOOKUP(C452,'Data for CO2 Calculation'!$F$3:$H$7,3,FALSE)</f>
        <v>779</v>
      </c>
      <c r="Q452" s="3">
        <f>I452*P452*'Data for CO2 Calculation'!$B$17</f>
        <v>7429.7124999999996</v>
      </c>
      <c r="R452" s="2">
        <f>VLOOKUP(C452,'Data for CO2 Calculation'!$K$3:$M$12,3,FALSE)</f>
        <v>584</v>
      </c>
      <c r="S452" s="3">
        <f>I452*R452*'Data for CO2 Calculation'!$B$17</f>
        <v>5569.9</v>
      </c>
    </row>
    <row r="453" spans="1:19" x14ac:dyDescent="0.2">
      <c r="A453" s="2" t="s">
        <v>855</v>
      </c>
      <c r="B453" s="13">
        <v>39704</v>
      </c>
      <c r="C453" s="2">
        <v>60003</v>
      </c>
      <c r="D453" s="2">
        <v>0</v>
      </c>
      <c r="E453" s="2">
        <v>8</v>
      </c>
      <c r="F453" s="2">
        <v>12</v>
      </c>
      <c r="G453" s="2">
        <v>12</v>
      </c>
      <c r="H453" s="2">
        <v>9</v>
      </c>
      <c r="I453" s="84">
        <f>(D453*'General Data'!$B$4)+(Valencia!E453*'General Data'!$C$4)+(Valencia!F453*'General Data'!$D$4)+(Valencia!G453*'General Data'!$E$4)+(Valencia!H453*'General Data'!$F$4)</f>
        <v>159.80000000000001</v>
      </c>
      <c r="J453" s="4">
        <f>VLOOKUP(I453,'Tarrif for Outgoing Transport'!$A$22:$G$32,Valencia!C453-59998,TRUE)</f>
        <v>0.25600000000000001</v>
      </c>
      <c r="K453" s="82">
        <f t="shared" ref="K453:K502" si="14">IF(I453&gt;100,J453*I453,J453)</f>
        <v>40.908800000000006</v>
      </c>
      <c r="L453" s="4">
        <f>VLOOKUP(I453,'Tarrif for Outgoing Transport'!$A$40:$L$49,C453-59993,TRUE)</f>
        <v>0.28999999999999998</v>
      </c>
      <c r="M453" s="4">
        <f t="shared" ref="M453:M501" si="15">IF(I453&gt;100,I453*L453,L453)</f>
        <v>46.341999999999999</v>
      </c>
      <c r="N453" s="2">
        <f>VLOOKUP(C453,'Transport Time'!$F$3:$H$7,3,FALSE)</f>
        <v>2</v>
      </c>
      <c r="O453" s="2">
        <f>VLOOKUP(C453,'Transport Time'!$K$3:$M$12,3,FALSE)</f>
        <v>1</v>
      </c>
      <c r="P453" s="2">
        <f>VLOOKUP(C453,'Data for CO2 Calculation'!$F$3:$H$7,3,FALSE)</f>
        <v>846</v>
      </c>
      <c r="Q453" s="3">
        <f>I453*P453*'Data for CO2 Calculation'!$B$17</f>
        <v>7367.8986000000014</v>
      </c>
      <c r="R453" s="2">
        <f>VLOOKUP(C453,'Data for CO2 Calculation'!$K$3:$M$12,3,FALSE)</f>
        <v>775</v>
      </c>
      <c r="S453" s="3">
        <f>I453*R453*'Data for CO2 Calculation'!$B$17</f>
        <v>6749.5525000000007</v>
      </c>
    </row>
    <row r="454" spans="1:19" x14ac:dyDescent="0.2">
      <c r="A454" s="2" t="s">
        <v>898</v>
      </c>
      <c r="B454" s="13">
        <v>39782</v>
      </c>
      <c r="C454" s="2">
        <v>60004</v>
      </c>
      <c r="D454" s="2">
        <v>9</v>
      </c>
      <c r="E454" s="2">
        <v>6</v>
      </c>
      <c r="F454" s="2">
        <v>9</v>
      </c>
      <c r="G454" s="2">
        <v>11</v>
      </c>
      <c r="H454" s="2">
        <v>9</v>
      </c>
      <c r="I454" s="84">
        <f>(D454*'General Data'!$B$4)+(Valencia!E454*'General Data'!$C$4)+(Valencia!F454*'General Data'!$D$4)+(Valencia!G454*'General Data'!$E$4)+(Valencia!H454*'General Data'!$F$4)</f>
        <v>157.29999999999998</v>
      </c>
      <c r="J454" s="4">
        <f>VLOOKUP(I454,'Tarrif for Outgoing Transport'!$A$22:$G$32,Valencia!C454-59998,TRUE)</f>
        <v>0.252</v>
      </c>
      <c r="K454" s="82">
        <f t="shared" si="14"/>
        <v>39.639599999999994</v>
      </c>
      <c r="L454" s="4">
        <f>VLOOKUP(I454,'Tarrif for Outgoing Transport'!$A$40:$L$49,C454-59993,TRUE)</f>
        <v>0.3</v>
      </c>
      <c r="M454" s="4">
        <f t="shared" si="15"/>
        <v>47.189999999999991</v>
      </c>
      <c r="N454" s="2">
        <f>VLOOKUP(C454,'Transport Time'!$F$3:$H$7,3,FALSE)</f>
        <v>2</v>
      </c>
      <c r="O454" s="2">
        <f>VLOOKUP(C454,'Transport Time'!$K$3:$M$12,3,FALSE)</f>
        <v>2</v>
      </c>
      <c r="P454" s="2">
        <f>VLOOKUP(C454,'Data for CO2 Calculation'!$F$3:$H$7,3,FALSE)</f>
        <v>882</v>
      </c>
      <c r="Q454" s="3">
        <f>I454*P454*'Data for CO2 Calculation'!$B$17</f>
        <v>7561.2536999999984</v>
      </c>
      <c r="R454" s="2">
        <f>VLOOKUP(C454,'Data for CO2 Calculation'!$K$3:$M$12,3,FALSE)</f>
        <v>1735</v>
      </c>
      <c r="S454" s="3">
        <f>I454*R454*'Data for CO2 Calculation'!$B$17</f>
        <v>14873.894749999998</v>
      </c>
    </row>
    <row r="455" spans="1:19" x14ac:dyDescent="0.2">
      <c r="A455" s="2" t="s">
        <v>857</v>
      </c>
      <c r="B455" s="13">
        <v>39712</v>
      </c>
      <c r="C455" s="2">
        <v>60003</v>
      </c>
      <c r="D455" s="2">
        <v>9</v>
      </c>
      <c r="E455" s="2">
        <v>8</v>
      </c>
      <c r="F455" s="2">
        <v>12</v>
      </c>
      <c r="G455" s="2">
        <v>11</v>
      </c>
      <c r="H455" s="2">
        <v>14</v>
      </c>
      <c r="I455" s="84">
        <f>(D455*'General Data'!$B$4)+(Valencia!E455*'General Data'!$C$4)+(Valencia!F455*'General Data'!$D$4)+(Valencia!G455*'General Data'!$E$4)+(Valencia!H455*'General Data'!$F$4)</f>
        <v>200.29999999999995</v>
      </c>
      <c r="J455" s="4">
        <f>VLOOKUP(I455,'Tarrif for Outgoing Transport'!$A$22:$G$32,Valencia!C455-59998,TRUE)</f>
        <v>0.25600000000000001</v>
      </c>
      <c r="K455" s="82">
        <f t="shared" si="14"/>
        <v>51.276799999999987</v>
      </c>
      <c r="L455" s="4">
        <f>VLOOKUP(I455,'Tarrif for Outgoing Transport'!$A$40:$L$49,C455-59993,TRUE)</f>
        <v>0.28999999999999998</v>
      </c>
      <c r="M455" s="4">
        <f t="shared" si="15"/>
        <v>58.086999999999982</v>
      </c>
      <c r="N455" s="2">
        <f>VLOOKUP(C455,'Transport Time'!$F$3:$H$7,3,FALSE)</f>
        <v>2</v>
      </c>
      <c r="O455" s="2">
        <f>VLOOKUP(C455,'Transport Time'!$K$3:$M$12,3,FALSE)</f>
        <v>1</v>
      </c>
      <c r="P455" s="2">
        <f>VLOOKUP(C455,'Data for CO2 Calculation'!$F$3:$H$7,3,FALSE)</f>
        <v>846</v>
      </c>
      <c r="Q455" s="3">
        <f>I455*P455*'Data for CO2 Calculation'!$B$17</f>
        <v>9235.2320999999974</v>
      </c>
      <c r="R455" s="2">
        <f>VLOOKUP(C455,'Data for CO2 Calculation'!$K$3:$M$12,3,FALSE)</f>
        <v>775</v>
      </c>
      <c r="S455" s="3">
        <f>I455*R455*'Data for CO2 Calculation'!$B$17</f>
        <v>8460.1712499999976</v>
      </c>
    </row>
    <row r="456" spans="1:19" x14ac:dyDescent="0.2">
      <c r="A456" s="2" t="s">
        <v>691</v>
      </c>
      <c r="B456" s="13">
        <v>39714</v>
      </c>
      <c r="C456" s="2">
        <v>60003</v>
      </c>
      <c r="D456" s="2">
        <v>12</v>
      </c>
      <c r="E456" s="2">
        <v>0</v>
      </c>
      <c r="F456" s="2">
        <v>12</v>
      </c>
      <c r="G456" s="2">
        <v>11</v>
      </c>
      <c r="H456" s="2">
        <v>9</v>
      </c>
      <c r="I456" s="84">
        <f>(D456*'General Data'!$B$4)+(Valencia!E456*'General Data'!$C$4)+(Valencia!F456*'General Data'!$D$4)+(Valencia!G456*'General Data'!$E$4)+(Valencia!H456*'General Data'!$F$4)</f>
        <v>149.79999999999998</v>
      </c>
      <c r="J456" s="4">
        <f>VLOOKUP(I456,'Tarrif for Outgoing Transport'!$A$22:$G$32,Valencia!C456-59998,TRUE)</f>
        <v>0.25600000000000001</v>
      </c>
      <c r="K456" s="82">
        <f t="shared" si="14"/>
        <v>38.348799999999997</v>
      </c>
      <c r="L456" s="4">
        <f>VLOOKUP(I456,'Tarrif for Outgoing Transport'!$A$40:$L$49,C456-59993,TRUE)</f>
        <v>0.28999999999999998</v>
      </c>
      <c r="M456" s="4">
        <f t="shared" si="15"/>
        <v>43.441999999999993</v>
      </c>
      <c r="N456" s="2">
        <f>VLOOKUP(C456,'Transport Time'!$F$3:$H$7,3,FALSE)</f>
        <v>2</v>
      </c>
      <c r="O456" s="2">
        <f>VLOOKUP(C456,'Transport Time'!$K$3:$M$12,3,FALSE)</f>
        <v>1</v>
      </c>
      <c r="P456" s="2">
        <f>VLOOKUP(C456,'Data for CO2 Calculation'!$F$3:$H$7,3,FALSE)</f>
        <v>846</v>
      </c>
      <c r="Q456" s="3">
        <f>I456*P456*'Data for CO2 Calculation'!$B$17</f>
        <v>6906.8285999999989</v>
      </c>
      <c r="R456" s="2">
        <f>VLOOKUP(C456,'Data for CO2 Calculation'!$K$3:$M$12,3,FALSE)</f>
        <v>775</v>
      </c>
      <c r="S456" s="3">
        <f>I456*R456*'Data for CO2 Calculation'!$B$17</f>
        <v>6327.1774999999989</v>
      </c>
    </row>
    <row r="457" spans="1:19" x14ac:dyDescent="0.2">
      <c r="A457" s="2" t="s">
        <v>899</v>
      </c>
      <c r="B457" s="13">
        <v>39784</v>
      </c>
      <c r="C457" s="2">
        <v>60005</v>
      </c>
      <c r="D457" s="2">
        <v>9</v>
      </c>
      <c r="E457" s="2">
        <v>8</v>
      </c>
      <c r="F457" s="2">
        <v>8</v>
      </c>
      <c r="G457" s="2">
        <v>11</v>
      </c>
      <c r="H457" s="2">
        <v>9</v>
      </c>
      <c r="I457" s="84">
        <f>(D457*'General Data'!$B$4)+(Valencia!E457*'General Data'!$C$4)+(Valencia!F457*'General Data'!$D$4)+(Valencia!G457*'General Data'!$E$4)+(Valencia!H457*'General Data'!$F$4)</f>
        <v>162.1</v>
      </c>
      <c r="J457" s="4">
        <f>VLOOKUP(I457,'Tarrif for Outgoing Transport'!$A$22:$G$32,Valencia!C457-59998,TRUE)</f>
        <v>0.24399999999999999</v>
      </c>
      <c r="K457" s="82">
        <f t="shared" si="14"/>
        <v>39.552399999999999</v>
      </c>
      <c r="L457" s="4">
        <f>VLOOKUP(I457,'Tarrif for Outgoing Transport'!$A$40:$L$49,C457-59993,TRUE)</f>
        <v>0.38900000000000001</v>
      </c>
      <c r="M457" s="4">
        <f t="shared" si="15"/>
        <v>63.056899999999999</v>
      </c>
      <c r="N457" s="2">
        <f>VLOOKUP(C457,'Transport Time'!$F$3:$H$7,3,FALSE)</f>
        <v>2</v>
      </c>
      <c r="O457" s="2">
        <f>VLOOKUP(C457,'Transport Time'!$K$3:$M$12,3,FALSE)</f>
        <v>1</v>
      </c>
      <c r="P457" s="2">
        <f>VLOOKUP(C457,'Data for CO2 Calculation'!$F$3:$H$7,3,FALSE)</f>
        <v>779</v>
      </c>
      <c r="Q457" s="3">
        <f>I457*P457*'Data for CO2 Calculation'!$B$17</f>
        <v>6882.0365499999998</v>
      </c>
      <c r="R457" s="2">
        <f>VLOOKUP(C457,'Data for CO2 Calculation'!$K$3:$M$12,3,FALSE)</f>
        <v>584</v>
      </c>
      <c r="S457" s="3">
        <f>I457*R457*'Data for CO2 Calculation'!$B$17</f>
        <v>5159.3188</v>
      </c>
    </row>
    <row r="458" spans="1:19" x14ac:dyDescent="0.2">
      <c r="A458" s="2" t="s">
        <v>827</v>
      </c>
      <c r="B458" s="13">
        <v>39785</v>
      </c>
      <c r="C458" s="2">
        <v>60004</v>
      </c>
      <c r="D458" s="2">
        <v>9</v>
      </c>
      <c r="E458" s="2">
        <v>8</v>
      </c>
      <c r="F458" s="2">
        <v>11</v>
      </c>
      <c r="G458" s="2">
        <v>11</v>
      </c>
      <c r="H458" s="2">
        <v>9</v>
      </c>
      <c r="I458" s="84">
        <f>(D458*'General Data'!$B$4)+(Valencia!E458*'General Data'!$C$4)+(Valencia!F458*'General Data'!$D$4)+(Valencia!G458*'General Data'!$E$4)+(Valencia!H458*'General Data'!$F$4)</f>
        <v>173.5</v>
      </c>
      <c r="J458" s="4">
        <f>VLOOKUP(I458,'Tarrif for Outgoing Transport'!$A$22:$G$32,Valencia!C458-59998,TRUE)</f>
        <v>0.252</v>
      </c>
      <c r="K458" s="82">
        <f t="shared" si="14"/>
        <v>43.722000000000001</v>
      </c>
      <c r="L458" s="4">
        <f>VLOOKUP(I458,'Tarrif for Outgoing Transport'!$A$40:$L$49,C458-59993,TRUE)</f>
        <v>0.3</v>
      </c>
      <c r="M458" s="4">
        <f t="shared" si="15"/>
        <v>52.05</v>
      </c>
      <c r="N458" s="2">
        <f>VLOOKUP(C458,'Transport Time'!$F$3:$H$7,3,FALSE)</f>
        <v>2</v>
      </c>
      <c r="O458" s="2">
        <f>VLOOKUP(C458,'Transport Time'!$K$3:$M$12,3,FALSE)</f>
        <v>2</v>
      </c>
      <c r="P458" s="2">
        <f>VLOOKUP(C458,'Data for CO2 Calculation'!$F$3:$H$7,3,FALSE)</f>
        <v>882</v>
      </c>
      <c r="Q458" s="3">
        <f>I458*P458*'Data for CO2 Calculation'!$B$17</f>
        <v>8339.9714999999997</v>
      </c>
      <c r="R458" s="2">
        <f>VLOOKUP(C458,'Data for CO2 Calculation'!$K$3:$M$12,3,FALSE)</f>
        <v>1735</v>
      </c>
      <c r="S458" s="3">
        <f>I458*R458*'Data for CO2 Calculation'!$B$17</f>
        <v>16405.72625</v>
      </c>
    </row>
    <row r="459" spans="1:19" x14ac:dyDescent="0.2">
      <c r="A459" s="2" t="s">
        <v>550</v>
      </c>
      <c r="B459" s="13">
        <v>39717</v>
      </c>
      <c r="C459" s="2">
        <v>60003</v>
      </c>
      <c r="D459" s="2">
        <v>9</v>
      </c>
      <c r="E459" s="2">
        <v>0</v>
      </c>
      <c r="F459" s="2">
        <v>12</v>
      </c>
      <c r="G459" s="2">
        <v>11</v>
      </c>
      <c r="H459" s="2">
        <v>18</v>
      </c>
      <c r="I459" s="84">
        <f>(D459*'General Data'!$B$4)+(Valencia!E459*'General Data'!$C$4)+(Valencia!F459*'General Data'!$D$4)+(Valencia!G459*'General Data'!$E$4)+(Valencia!H459*'General Data'!$F$4)</f>
        <v>184.3</v>
      </c>
      <c r="J459" s="4">
        <f>VLOOKUP(I459,'Tarrif for Outgoing Transport'!$A$22:$G$32,Valencia!C459-59998,TRUE)</f>
        <v>0.25600000000000001</v>
      </c>
      <c r="K459" s="82">
        <f t="shared" si="14"/>
        <v>47.180800000000005</v>
      </c>
      <c r="L459" s="4">
        <f>VLOOKUP(I459,'Tarrif for Outgoing Transport'!$A$40:$L$49,C459-59993,TRUE)</f>
        <v>0.28999999999999998</v>
      </c>
      <c r="M459" s="4">
        <f t="shared" si="15"/>
        <v>53.447000000000003</v>
      </c>
      <c r="N459" s="2">
        <f>VLOOKUP(C459,'Transport Time'!$F$3:$H$7,3,FALSE)</f>
        <v>2</v>
      </c>
      <c r="O459" s="2">
        <f>VLOOKUP(C459,'Transport Time'!$K$3:$M$12,3,FALSE)</f>
        <v>1</v>
      </c>
      <c r="P459" s="2">
        <f>VLOOKUP(C459,'Data for CO2 Calculation'!$F$3:$H$7,3,FALSE)</f>
        <v>846</v>
      </c>
      <c r="Q459" s="3">
        <f>I459*P459*'Data for CO2 Calculation'!$B$17</f>
        <v>8497.5201000000015</v>
      </c>
      <c r="R459" s="2">
        <f>VLOOKUP(C459,'Data for CO2 Calculation'!$K$3:$M$12,3,FALSE)</f>
        <v>775</v>
      </c>
      <c r="S459" s="3">
        <f>I459*R459*'Data for CO2 Calculation'!$B$17</f>
        <v>7784.3712500000001</v>
      </c>
    </row>
    <row r="460" spans="1:19" x14ac:dyDescent="0.2">
      <c r="A460" s="2" t="s">
        <v>848</v>
      </c>
      <c r="B460" s="13">
        <v>39720</v>
      </c>
      <c r="C460" s="2">
        <v>60003</v>
      </c>
      <c r="D460" s="2">
        <v>9</v>
      </c>
      <c r="E460" s="2">
        <v>6</v>
      </c>
      <c r="F460" s="2">
        <v>12</v>
      </c>
      <c r="G460" s="2">
        <v>11</v>
      </c>
      <c r="H460" s="2">
        <v>9</v>
      </c>
      <c r="I460" s="84">
        <f>(D460*'General Data'!$B$4)+(Valencia!E460*'General Data'!$C$4)+(Valencia!F460*'General Data'!$D$4)+(Valencia!G460*'General Data'!$E$4)+(Valencia!H460*'General Data'!$F$4)</f>
        <v>168.7</v>
      </c>
      <c r="J460" s="4">
        <f>VLOOKUP(I460,'Tarrif for Outgoing Transport'!$A$22:$G$32,Valencia!C460-59998,TRUE)</f>
        <v>0.25600000000000001</v>
      </c>
      <c r="K460" s="82">
        <f t="shared" si="14"/>
        <v>43.187199999999997</v>
      </c>
      <c r="L460" s="4">
        <f>VLOOKUP(I460,'Tarrif for Outgoing Transport'!$A$40:$L$49,C460-59993,TRUE)</f>
        <v>0.28999999999999998</v>
      </c>
      <c r="M460" s="4">
        <f t="shared" si="15"/>
        <v>48.922999999999995</v>
      </c>
      <c r="N460" s="2">
        <f>VLOOKUP(C460,'Transport Time'!$F$3:$H$7,3,FALSE)</f>
        <v>2</v>
      </c>
      <c r="O460" s="2">
        <f>VLOOKUP(C460,'Transport Time'!$K$3:$M$12,3,FALSE)</f>
        <v>1</v>
      </c>
      <c r="P460" s="2">
        <f>VLOOKUP(C460,'Data for CO2 Calculation'!$F$3:$H$7,3,FALSE)</f>
        <v>846</v>
      </c>
      <c r="Q460" s="3">
        <f>I460*P460*'Data for CO2 Calculation'!$B$17</f>
        <v>7778.2508999999991</v>
      </c>
      <c r="R460" s="2">
        <f>VLOOKUP(C460,'Data for CO2 Calculation'!$K$3:$M$12,3,FALSE)</f>
        <v>775</v>
      </c>
      <c r="S460" s="3">
        <f>I460*R460*'Data for CO2 Calculation'!$B$17</f>
        <v>7125.4662499999995</v>
      </c>
    </row>
    <row r="461" spans="1:19" x14ac:dyDescent="0.2">
      <c r="A461" s="2" t="s">
        <v>874</v>
      </c>
      <c r="B461" s="13">
        <v>39787</v>
      </c>
      <c r="C461" s="2">
        <v>60005</v>
      </c>
      <c r="D461" s="2">
        <v>9</v>
      </c>
      <c r="E461" s="2">
        <v>8</v>
      </c>
      <c r="F461" s="2">
        <v>13</v>
      </c>
      <c r="G461" s="2">
        <v>11</v>
      </c>
      <c r="H461" s="2">
        <v>9</v>
      </c>
      <c r="I461" s="84">
        <f>(D461*'General Data'!$B$4)+(Valencia!E461*'General Data'!$C$4)+(Valencia!F461*'General Data'!$D$4)+(Valencia!G461*'General Data'!$E$4)+(Valencia!H461*'General Data'!$F$4)</f>
        <v>181.1</v>
      </c>
      <c r="J461" s="4">
        <f>VLOOKUP(I461,'Tarrif for Outgoing Transport'!$A$22:$G$32,Valencia!C461-59998,TRUE)</f>
        <v>0.24399999999999999</v>
      </c>
      <c r="K461" s="82">
        <f t="shared" si="14"/>
        <v>44.188399999999994</v>
      </c>
      <c r="L461" s="4">
        <f>VLOOKUP(I461,'Tarrif for Outgoing Transport'!$A$40:$L$49,C461-59993,TRUE)</f>
        <v>0.38900000000000001</v>
      </c>
      <c r="M461" s="4">
        <f t="shared" si="15"/>
        <v>70.447900000000004</v>
      </c>
      <c r="N461" s="2">
        <f>VLOOKUP(C461,'Transport Time'!$F$3:$H$7,3,FALSE)</f>
        <v>2</v>
      </c>
      <c r="O461" s="2">
        <f>VLOOKUP(C461,'Transport Time'!$K$3:$M$12,3,FALSE)</f>
        <v>1</v>
      </c>
      <c r="P461" s="2">
        <f>VLOOKUP(C461,'Data for CO2 Calculation'!$F$3:$H$7,3,FALSE)</f>
        <v>779</v>
      </c>
      <c r="Q461" s="3">
        <f>I461*P461*'Data for CO2 Calculation'!$B$17</f>
        <v>7688.6910499999994</v>
      </c>
      <c r="R461" s="2">
        <f>VLOOKUP(C461,'Data for CO2 Calculation'!$K$3:$M$12,3,FALSE)</f>
        <v>584</v>
      </c>
      <c r="S461" s="3">
        <f>I461*R461*'Data for CO2 Calculation'!$B$17</f>
        <v>5764.0508</v>
      </c>
    </row>
    <row r="462" spans="1:19" x14ac:dyDescent="0.2">
      <c r="A462" s="2" t="s">
        <v>900</v>
      </c>
      <c r="B462" s="13">
        <v>39727</v>
      </c>
      <c r="C462" s="2">
        <v>60003</v>
      </c>
      <c r="D462" s="2">
        <v>9</v>
      </c>
      <c r="E462" s="2">
        <v>9</v>
      </c>
      <c r="F462" s="2">
        <v>12</v>
      </c>
      <c r="G462" s="2">
        <v>11</v>
      </c>
      <c r="H462" s="2">
        <v>6</v>
      </c>
      <c r="I462" s="84">
        <f>(D462*'General Data'!$B$4)+(Valencia!E462*'General Data'!$C$4)+(Valencia!F462*'General Data'!$D$4)+(Valencia!G462*'General Data'!$E$4)+(Valencia!H462*'General Data'!$F$4)</f>
        <v>167.79999999999998</v>
      </c>
      <c r="J462" s="4">
        <f>VLOOKUP(I462,'Tarrif for Outgoing Transport'!$A$22:$G$32,Valencia!C462-59998,TRUE)</f>
        <v>0.25600000000000001</v>
      </c>
      <c r="K462" s="82">
        <f t="shared" si="14"/>
        <v>42.956799999999994</v>
      </c>
      <c r="L462" s="4">
        <f>VLOOKUP(I462,'Tarrif for Outgoing Transport'!$A$40:$L$49,C462-59993,TRUE)</f>
        <v>0.28999999999999998</v>
      </c>
      <c r="M462" s="4">
        <f t="shared" si="15"/>
        <v>48.661999999999992</v>
      </c>
      <c r="N462" s="2">
        <f>VLOOKUP(C462,'Transport Time'!$F$3:$H$7,3,FALSE)</f>
        <v>2</v>
      </c>
      <c r="O462" s="2">
        <f>VLOOKUP(C462,'Transport Time'!$K$3:$M$12,3,FALSE)</f>
        <v>1</v>
      </c>
      <c r="P462" s="2">
        <f>VLOOKUP(C462,'Data for CO2 Calculation'!$F$3:$H$7,3,FALSE)</f>
        <v>846</v>
      </c>
      <c r="Q462" s="3">
        <f>I462*P462*'Data for CO2 Calculation'!$B$17</f>
        <v>7736.7545999999993</v>
      </c>
      <c r="R462" s="2">
        <f>VLOOKUP(C462,'Data for CO2 Calculation'!$K$3:$M$12,3,FALSE)</f>
        <v>775</v>
      </c>
      <c r="S462" s="3">
        <f>I462*R462*'Data for CO2 Calculation'!$B$17</f>
        <v>7087.4524999999994</v>
      </c>
    </row>
    <row r="463" spans="1:19" x14ac:dyDescent="0.2">
      <c r="A463" s="2" t="s">
        <v>781</v>
      </c>
      <c r="B463" s="13">
        <v>39729</v>
      </c>
      <c r="C463" s="2">
        <v>60003</v>
      </c>
      <c r="D463" s="2">
        <v>9</v>
      </c>
      <c r="E463" s="2">
        <v>9</v>
      </c>
      <c r="F463" s="2">
        <v>12</v>
      </c>
      <c r="G463" s="2">
        <v>6</v>
      </c>
      <c r="H463" s="2">
        <v>9</v>
      </c>
      <c r="I463" s="84">
        <f>(D463*'General Data'!$B$4)+(Valencia!E463*'General Data'!$C$4)+(Valencia!F463*'General Data'!$D$4)+(Valencia!G463*'General Data'!$E$4)+(Valencia!H463*'General Data'!$F$4)</f>
        <v>165.6</v>
      </c>
      <c r="J463" s="4">
        <f>VLOOKUP(I463,'Tarrif for Outgoing Transport'!$A$22:$G$32,Valencia!C463-59998,TRUE)</f>
        <v>0.25600000000000001</v>
      </c>
      <c r="K463" s="82">
        <f t="shared" si="14"/>
        <v>42.393599999999999</v>
      </c>
      <c r="L463" s="4">
        <f>VLOOKUP(I463,'Tarrif for Outgoing Transport'!$A$40:$L$49,C463-59993,TRUE)</f>
        <v>0.28999999999999998</v>
      </c>
      <c r="M463" s="4">
        <f t="shared" si="15"/>
        <v>48.023999999999994</v>
      </c>
      <c r="N463" s="2">
        <f>VLOOKUP(C463,'Transport Time'!$F$3:$H$7,3,FALSE)</f>
        <v>2</v>
      </c>
      <c r="O463" s="2">
        <f>VLOOKUP(C463,'Transport Time'!$K$3:$M$12,3,FALSE)</f>
        <v>1</v>
      </c>
      <c r="P463" s="2">
        <f>VLOOKUP(C463,'Data for CO2 Calculation'!$F$3:$H$7,3,FALSE)</f>
        <v>846</v>
      </c>
      <c r="Q463" s="3">
        <f>I463*P463*'Data for CO2 Calculation'!$B$17</f>
        <v>7635.3191999999999</v>
      </c>
      <c r="R463" s="2">
        <f>VLOOKUP(C463,'Data for CO2 Calculation'!$K$3:$M$12,3,FALSE)</f>
        <v>775</v>
      </c>
      <c r="S463" s="3">
        <f>I463*R463*'Data for CO2 Calculation'!$B$17</f>
        <v>6994.53</v>
      </c>
    </row>
    <row r="464" spans="1:19" x14ac:dyDescent="0.2">
      <c r="A464" s="2" t="s">
        <v>901</v>
      </c>
      <c r="B464" s="13">
        <v>39788</v>
      </c>
      <c r="C464" s="2">
        <v>60004</v>
      </c>
      <c r="D464" s="2">
        <v>15</v>
      </c>
      <c r="E464" s="2">
        <v>8</v>
      </c>
      <c r="F464" s="2">
        <v>12</v>
      </c>
      <c r="G464" s="2">
        <v>11</v>
      </c>
      <c r="H464" s="2">
        <v>9</v>
      </c>
      <c r="I464" s="84">
        <f>(D464*'General Data'!$B$4)+(Valencia!E464*'General Data'!$C$4)+(Valencia!F464*'General Data'!$D$4)+(Valencia!G464*'General Data'!$E$4)+(Valencia!H464*'General Data'!$F$4)</f>
        <v>191.1</v>
      </c>
      <c r="J464" s="4">
        <f>VLOOKUP(I464,'Tarrif for Outgoing Transport'!$A$22:$G$32,Valencia!C464-59998,TRUE)</f>
        <v>0.252</v>
      </c>
      <c r="K464" s="82">
        <f t="shared" si="14"/>
        <v>48.157199999999996</v>
      </c>
      <c r="L464" s="4">
        <f>VLOOKUP(I464,'Tarrif for Outgoing Transport'!$A$40:$L$49,C464-59993,TRUE)</f>
        <v>0.3</v>
      </c>
      <c r="M464" s="4">
        <f t="shared" si="15"/>
        <v>57.33</v>
      </c>
      <c r="N464" s="2">
        <f>VLOOKUP(C464,'Transport Time'!$F$3:$H$7,3,FALSE)</f>
        <v>2</v>
      </c>
      <c r="O464" s="2">
        <f>VLOOKUP(C464,'Transport Time'!$K$3:$M$12,3,FALSE)</f>
        <v>2</v>
      </c>
      <c r="P464" s="2">
        <f>VLOOKUP(C464,'Data for CO2 Calculation'!$F$3:$H$7,3,FALSE)</f>
        <v>882</v>
      </c>
      <c r="Q464" s="3">
        <f>I464*P464*'Data for CO2 Calculation'!$B$17</f>
        <v>9185.9858999999997</v>
      </c>
      <c r="R464" s="2">
        <f>VLOOKUP(C464,'Data for CO2 Calculation'!$K$3:$M$12,3,FALSE)</f>
        <v>1735</v>
      </c>
      <c r="S464" s="3">
        <f>I464*R464*'Data for CO2 Calculation'!$B$17</f>
        <v>18069.938249999999</v>
      </c>
    </row>
    <row r="465" spans="1:19" x14ac:dyDescent="0.2">
      <c r="A465" s="2" t="s">
        <v>902</v>
      </c>
      <c r="B465" s="13">
        <v>39789</v>
      </c>
      <c r="C465" s="2">
        <v>60005</v>
      </c>
      <c r="D465" s="2">
        <v>15</v>
      </c>
      <c r="E465" s="2">
        <v>8</v>
      </c>
      <c r="F465" s="2">
        <v>15</v>
      </c>
      <c r="G465" s="2">
        <v>11</v>
      </c>
      <c r="H465" s="2">
        <v>9</v>
      </c>
      <c r="I465" s="84">
        <f>(D465*'General Data'!$B$4)+(Valencia!E465*'General Data'!$C$4)+(Valencia!F465*'General Data'!$D$4)+(Valencia!G465*'General Data'!$E$4)+(Valencia!H465*'General Data'!$F$4)</f>
        <v>202.50000000000003</v>
      </c>
      <c r="J465" s="4">
        <f>VLOOKUP(I465,'Tarrif for Outgoing Transport'!$A$22:$G$32,Valencia!C465-59998,TRUE)</f>
        <v>0.24399999999999999</v>
      </c>
      <c r="K465" s="82">
        <f t="shared" si="14"/>
        <v>49.410000000000004</v>
      </c>
      <c r="L465" s="4">
        <f>VLOOKUP(I465,'Tarrif for Outgoing Transport'!$A$40:$L$49,C465-59993,TRUE)</f>
        <v>0.38900000000000001</v>
      </c>
      <c r="M465" s="4">
        <f t="shared" si="15"/>
        <v>78.772500000000008</v>
      </c>
      <c r="N465" s="2">
        <f>VLOOKUP(C465,'Transport Time'!$F$3:$H$7,3,FALSE)</f>
        <v>2</v>
      </c>
      <c r="O465" s="2">
        <f>VLOOKUP(C465,'Transport Time'!$K$3:$M$12,3,FALSE)</f>
        <v>1</v>
      </c>
      <c r="P465" s="2">
        <f>VLOOKUP(C465,'Data for CO2 Calculation'!$F$3:$H$7,3,FALSE)</f>
        <v>779</v>
      </c>
      <c r="Q465" s="3">
        <f>I465*P465*'Data for CO2 Calculation'!$B$17</f>
        <v>8597.2387500000023</v>
      </c>
      <c r="R465" s="2">
        <f>VLOOKUP(C465,'Data for CO2 Calculation'!$K$3:$M$12,3,FALSE)</f>
        <v>584</v>
      </c>
      <c r="S465" s="3">
        <f>I465*R465*'Data for CO2 Calculation'!$B$17</f>
        <v>6445.170000000001</v>
      </c>
    </row>
    <row r="466" spans="1:19" x14ac:dyDescent="0.2">
      <c r="A466" s="2" t="s">
        <v>903</v>
      </c>
      <c r="B466" s="13">
        <v>39732</v>
      </c>
      <c r="C466" s="2">
        <v>60003</v>
      </c>
      <c r="D466" s="2">
        <v>9</v>
      </c>
      <c r="E466" s="2">
        <v>9</v>
      </c>
      <c r="F466" s="2">
        <v>12</v>
      </c>
      <c r="G466" s="2">
        <v>11</v>
      </c>
      <c r="H466" s="2">
        <v>9</v>
      </c>
      <c r="I466" s="84">
        <f>(D466*'General Data'!$B$4)+(Valencia!E466*'General Data'!$C$4)+(Valencia!F466*'General Data'!$D$4)+(Valencia!G466*'General Data'!$E$4)+(Valencia!H466*'General Data'!$F$4)</f>
        <v>181.6</v>
      </c>
      <c r="J466" s="4">
        <f>VLOOKUP(I466,'Tarrif for Outgoing Transport'!$A$22:$G$32,Valencia!C466-59998,TRUE)</f>
        <v>0.25600000000000001</v>
      </c>
      <c r="K466" s="82">
        <f t="shared" si="14"/>
        <v>46.489600000000003</v>
      </c>
      <c r="L466" s="4">
        <f>VLOOKUP(I466,'Tarrif for Outgoing Transport'!$A$40:$L$49,C466-59993,TRUE)</f>
        <v>0.28999999999999998</v>
      </c>
      <c r="M466" s="4">
        <f t="shared" si="15"/>
        <v>52.663999999999994</v>
      </c>
      <c r="N466" s="2">
        <f>VLOOKUP(C466,'Transport Time'!$F$3:$H$7,3,FALSE)</f>
        <v>2</v>
      </c>
      <c r="O466" s="2">
        <f>VLOOKUP(C466,'Transport Time'!$K$3:$M$12,3,FALSE)</f>
        <v>1</v>
      </c>
      <c r="P466" s="2">
        <f>VLOOKUP(C466,'Data for CO2 Calculation'!$F$3:$H$7,3,FALSE)</f>
        <v>846</v>
      </c>
      <c r="Q466" s="3">
        <f>I466*P466*'Data for CO2 Calculation'!$B$17</f>
        <v>8373.0311999999994</v>
      </c>
      <c r="R466" s="2">
        <f>VLOOKUP(C466,'Data for CO2 Calculation'!$K$3:$M$12,3,FALSE)</f>
        <v>775</v>
      </c>
      <c r="S466" s="3">
        <f>I466*R466*'Data for CO2 Calculation'!$B$17</f>
        <v>7670.33</v>
      </c>
    </row>
    <row r="467" spans="1:19" x14ac:dyDescent="0.2">
      <c r="A467" s="2" t="s">
        <v>841</v>
      </c>
      <c r="B467" s="13">
        <v>39790</v>
      </c>
      <c r="C467" s="2">
        <v>60005</v>
      </c>
      <c r="D467" s="2">
        <v>11</v>
      </c>
      <c r="E467" s="2">
        <v>8</v>
      </c>
      <c r="F467" s="2">
        <v>6</v>
      </c>
      <c r="G467" s="2">
        <v>11</v>
      </c>
      <c r="H467" s="2">
        <v>3</v>
      </c>
      <c r="I467" s="84">
        <f>(D467*'General Data'!$B$4)+(Valencia!E467*'General Data'!$C$4)+(Valencia!F467*'General Data'!$D$4)+(Valencia!G467*'General Data'!$E$4)+(Valencia!H467*'General Data'!$F$4)</f>
        <v>131.5</v>
      </c>
      <c r="J467" s="4">
        <f>VLOOKUP(I467,'Tarrif for Outgoing Transport'!$A$22:$G$32,Valencia!C467-59998,TRUE)</f>
        <v>0.24399999999999999</v>
      </c>
      <c r="K467" s="82">
        <f t="shared" si="14"/>
        <v>32.085999999999999</v>
      </c>
      <c r="L467" s="4">
        <f>VLOOKUP(I467,'Tarrif for Outgoing Transport'!$A$40:$L$49,C467-59993,TRUE)</f>
        <v>0.38900000000000001</v>
      </c>
      <c r="M467" s="4">
        <f t="shared" si="15"/>
        <v>51.153500000000001</v>
      </c>
      <c r="N467" s="2">
        <f>VLOOKUP(C467,'Transport Time'!$F$3:$H$7,3,FALSE)</f>
        <v>2</v>
      </c>
      <c r="O467" s="2">
        <f>VLOOKUP(C467,'Transport Time'!$K$3:$M$12,3,FALSE)</f>
        <v>1</v>
      </c>
      <c r="P467" s="2">
        <f>VLOOKUP(C467,'Data for CO2 Calculation'!$F$3:$H$7,3,FALSE)</f>
        <v>779</v>
      </c>
      <c r="Q467" s="3">
        <f>I467*P467*'Data for CO2 Calculation'!$B$17</f>
        <v>5582.8982500000002</v>
      </c>
      <c r="R467" s="2">
        <f>VLOOKUP(C467,'Data for CO2 Calculation'!$K$3:$M$12,3,FALSE)</f>
        <v>584</v>
      </c>
      <c r="S467" s="3">
        <f>I467*R467*'Data for CO2 Calculation'!$B$17</f>
        <v>4185.3819999999996</v>
      </c>
    </row>
    <row r="468" spans="1:19" x14ac:dyDescent="0.2">
      <c r="A468" s="2" t="s">
        <v>904</v>
      </c>
      <c r="B468" s="13">
        <v>39734</v>
      </c>
      <c r="C468" s="2">
        <v>60003</v>
      </c>
      <c r="D468" s="2">
        <v>9</v>
      </c>
      <c r="E468" s="2">
        <v>8</v>
      </c>
      <c r="F468" s="2">
        <v>12</v>
      </c>
      <c r="G468" s="2">
        <v>15</v>
      </c>
      <c r="H468" s="2">
        <v>9</v>
      </c>
      <c r="I468" s="84">
        <f>(D468*'General Data'!$B$4)+(Valencia!E468*'General Data'!$C$4)+(Valencia!F468*'General Data'!$D$4)+(Valencia!G468*'General Data'!$E$4)+(Valencia!H468*'General Data'!$F$4)</f>
        <v>190.1</v>
      </c>
      <c r="J468" s="4">
        <f>VLOOKUP(I468,'Tarrif for Outgoing Transport'!$A$22:$G$32,Valencia!C468-59998,TRUE)</f>
        <v>0.25600000000000001</v>
      </c>
      <c r="K468" s="82">
        <f t="shared" si="14"/>
        <v>48.665599999999998</v>
      </c>
      <c r="L468" s="4">
        <f>VLOOKUP(I468,'Tarrif for Outgoing Transport'!$A$40:$L$49,C468-59993,TRUE)</f>
        <v>0.28999999999999998</v>
      </c>
      <c r="M468" s="4">
        <f t="shared" si="15"/>
        <v>55.128999999999998</v>
      </c>
      <c r="N468" s="2">
        <f>VLOOKUP(C468,'Transport Time'!$F$3:$H$7,3,FALSE)</f>
        <v>2</v>
      </c>
      <c r="O468" s="2">
        <f>VLOOKUP(C468,'Transport Time'!$K$3:$M$12,3,FALSE)</f>
        <v>1</v>
      </c>
      <c r="P468" s="2">
        <f>VLOOKUP(C468,'Data for CO2 Calculation'!$F$3:$H$7,3,FALSE)</f>
        <v>846</v>
      </c>
      <c r="Q468" s="3">
        <f>I468*P468*'Data for CO2 Calculation'!$B$17</f>
        <v>8764.940700000001</v>
      </c>
      <c r="R468" s="2">
        <f>VLOOKUP(C468,'Data for CO2 Calculation'!$K$3:$M$12,3,FALSE)</f>
        <v>775</v>
      </c>
      <c r="S468" s="3">
        <f>I468*R468*'Data for CO2 Calculation'!$B$17</f>
        <v>8029.3487500000001</v>
      </c>
    </row>
    <row r="469" spans="1:19" x14ac:dyDescent="0.2">
      <c r="A469" s="2" t="s">
        <v>905</v>
      </c>
      <c r="B469" s="13">
        <v>39743</v>
      </c>
      <c r="C469" s="2">
        <v>60003</v>
      </c>
      <c r="D469" s="2">
        <v>9</v>
      </c>
      <c r="E469" s="2">
        <v>9</v>
      </c>
      <c r="F469" s="2">
        <v>12</v>
      </c>
      <c r="G469" s="2">
        <v>13</v>
      </c>
      <c r="H469" s="2">
        <v>8</v>
      </c>
      <c r="I469" s="84">
        <f>(D469*'General Data'!$B$4)+(Valencia!E469*'General Data'!$C$4)+(Valencia!F469*'General Data'!$D$4)+(Valencia!G469*'General Data'!$E$4)+(Valencia!H469*'General Data'!$F$4)</f>
        <v>183.39999999999998</v>
      </c>
      <c r="J469" s="4">
        <f>VLOOKUP(I469,'Tarrif for Outgoing Transport'!$A$22:$G$32,Valencia!C469-59998,TRUE)</f>
        <v>0.25600000000000001</v>
      </c>
      <c r="K469" s="82">
        <f t="shared" si="14"/>
        <v>46.950399999999995</v>
      </c>
      <c r="L469" s="4">
        <f>VLOOKUP(I469,'Tarrif for Outgoing Transport'!$A$40:$L$49,C469-59993,TRUE)</f>
        <v>0.28999999999999998</v>
      </c>
      <c r="M469" s="4">
        <f t="shared" si="15"/>
        <v>53.185999999999993</v>
      </c>
      <c r="N469" s="2">
        <f>VLOOKUP(C469,'Transport Time'!$F$3:$H$7,3,FALSE)</f>
        <v>2</v>
      </c>
      <c r="O469" s="2">
        <f>VLOOKUP(C469,'Transport Time'!$K$3:$M$12,3,FALSE)</f>
        <v>1</v>
      </c>
      <c r="P469" s="2">
        <f>VLOOKUP(C469,'Data for CO2 Calculation'!$F$3:$H$7,3,FALSE)</f>
        <v>846</v>
      </c>
      <c r="Q469" s="3">
        <f>I469*P469*'Data for CO2 Calculation'!$B$17</f>
        <v>8456.023799999999</v>
      </c>
      <c r="R469" s="2">
        <f>VLOOKUP(C469,'Data for CO2 Calculation'!$K$3:$M$12,3,FALSE)</f>
        <v>775</v>
      </c>
      <c r="S469" s="3">
        <f>I469*R469*'Data for CO2 Calculation'!$B$17</f>
        <v>7746.3574999999983</v>
      </c>
    </row>
    <row r="470" spans="1:19" x14ac:dyDescent="0.2">
      <c r="A470" s="2" t="s">
        <v>906</v>
      </c>
      <c r="B470" s="13">
        <v>39744</v>
      </c>
      <c r="C470" s="2">
        <v>60003</v>
      </c>
      <c r="D470" s="2">
        <v>9</v>
      </c>
      <c r="E470" s="2">
        <v>8</v>
      </c>
      <c r="F470" s="2">
        <v>12</v>
      </c>
      <c r="G470" s="2">
        <v>9</v>
      </c>
      <c r="H470" s="2">
        <v>9</v>
      </c>
      <c r="I470" s="84">
        <f>(D470*'General Data'!$B$4)+(Valencia!E470*'General Data'!$C$4)+(Valencia!F470*'General Data'!$D$4)+(Valencia!G470*'General Data'!$E$4)+(Valencia!H470*'General Data'!$F$4)</f>
        <v>170.9</v>
      </c>
      <c r="J470" s="4">
        <f>VLOOKUP(I470,'Tarrif for Outgoing Transport'!$A$22:$G$32,Valencia!C470-59998,TRUE)</f>
        <v>0.25600000000000001</v>
      </c>
      <c r="K470" s="82">
        <f t="shared" si="14"/>
        <v>43.750399999999999</v>
      </c>
      <c r="L470" s="4">
        <f>VLOOKUP(I470,'Tarrif for Outgoing Transport'!$A$40:$L$49,C470-59993,TRUE)</f>
        <v>0.28999999999999998</v>
      </c>
      <c r="M470" s="4">
        <f t="shared" si="15"/>
        <v>49.561</v>
      </c>
      <c r="N470" s="2">
        <f>VLOOKUP(C470,'Transport Time'!$F$3:$H$7,3,FALSE)</f>
        <v>2</v>
      </c>
      <c r="O470" s="2">
        <f>VLOOKUP(C470,'Transport Time'!$K$3:$M$12,3,FALSE)</f>
        <v>1</v>
      </c>
      <c r="P470" s="2">
        <f>VLOOKUP(C470,'Data for CO2 Calculation'!$F$3:$H$7,3,FALSE)</f>
        <v>846</v>
      </c>
      <c r="Q470" s="3">
        <f>I470*P470*'Data for CO2 Calculation'!$B$17</f>
        <v>7879.6862999999994</v>
      </c>
      <c r="R470" s="2">
        <f>VLOOKUP(C470,'Data for CO2 Calculation'!$K$3:$M$12,3,FALSE)</f>
        <v>775</v>
      </c>
      <c r="S470" s="3">
        <f>I470*R470*'Data for CO2 Calculation'!$B$17</f>
        <v>7218.3887500000001</v>
      </c>
    </row>
    <row r="471" spans="1:19" x14ac:dyDescent="0.2">
      <c r="A471" s="2" t="s">
        <v>809</v>
      </c>
      <c r="B471" s="13">
        <v>39748</v>
      </c>
      <c r="C471" s="2">
        <v>60003</v>
      </c>
      <c r="D471" s="2">
        <v>9</v>
      </c>
      <c r="E471" s="2">
        <v>8</v>
      </c>
      <c r="F471" s="2">
        <v>12</v>
      </c>
      <c r="G471" s="2">
        <v>12</v>
      </c>
      <c r="H471" s="2">
        <v>9</v>
      </c>
      <c r="I471" s="84">
        <f>(D471*'General Data'!$B$4)+(Valencia!E471*'General Data'!$C$4)+(Valencia!F471*'General Data'!$D$4)+(Valencia!G471*'General Data'!$E$4)+(Valencia!H471*'General Data'!$F$4)</f>
        <v>180.5</v>
      </c>
      <c r="J471" s="4">
        <f>VLOOKUP(I471,'Tarrif for Outgoing Transport'!$A$22:$G$32,Valencia!C471-59998,TRUE)</f>
        <v>0.25600000000000001</v>
      </c>
      <c r="K471" s="82">
        <f t="shared" si="14"/>
        <v>46.207999999999998</v>
      </c>
      <c r="L471" s="4">
        <f>VLOOKUP(I471,'Tarrif for Outgoing Transport'!$A$40:$L$49,C471-59993,TRUE)</f>
        <v>0.28999999999999998</v>
      </c>
      <c r="M471" s="4">
        <f t="shared" si="15"/>
        <v>52.344999999999999</v>
      </c>
      <c r="N471" s="2">
        <f>VLOOKUP(C471,'Transport Time'!$F$3:$H$7,3,FALSE)</f>
        <v>2</v>
      </c>
      <c r="O471" s="2">
        <f>VLOOKUP(C471,'Transport Time'!$K$3:$M$12,3,FALSE)</f>
        <v>1</v>
      </c>
      <c r="P471" s="2">
        <f>VLOOKUP(C471,'Data for CO2 Calculation'!$F$3:$H$7,3,FALSE)</f>
        <v>846</v>
      </c>
      <c r="Q471" s="3">
        <f>I471*P471*'Data for CO2 Calculation'!$B$17</f>
        <v>8322.3135000000002</v>
      </c>
      <c r="R471" s="2">
        <f>VLOOKUP(C471,'Data for CO2 Calculation'!$K$3:$M$12,3,FALSE)</f>
        <v>775</v>
      </c>
      <c r="S471" s="3">
        <f>I471*R471*'Data for CO2 Calculation'!$B$17</f>
        <v>7623.8687499999996</v>
      </c>
    </row>
    <row r="472" spans="1:19" x14ac:dyDescent="0.2">
      <c r="A472" s="2" t="s">
        <v>907</v>
      </c>
      <c r="B472" s="13">
        <v>39751</v>
      </c>
      <c r="C472" s="2">
        <v>60003</v>
      </c>
      <c r="D472" s="2">
        <v>8</v>
      </c>
      <c r="E472" s="2">
        <v>8</v>
      </c>
      <c r="F472" s="2">
        <v>12</v>
      </c>
      <c r="G472" s="2">
        <v>11</v>
      </c>
      <c r="H472" s="2">
        <v>11</v>
      </c>
      <c r="I472" s="84">
        <f>(D472*'General Data'!$B$4)+(Valencia!E472*'General Data'!$C$4)+(Valencia!F472*'General Data'!$D$4)+(Valencia!G472*'General Data'!$E$4)+(Valencia!H472*'General Data'!$F$4)</f>
        <v>184.2</v>
      </c>
      <c r="J472" s="4">
        <f>VLOOKUP(I472,'Tarrif for Outgoing Transport'!$A$22:$G$32,Valencia!C472-59998,TRUE)</f>
        <v>0.25600000000000001</v>
      </c>
      <c r="K472" s="82">
        <f t="shared" si="14"/>
        <v>47.155200000000001</v>
      </c>
      <c r="L472" s="4">
        <f>VLOOKUP(I472,'Tarrif for Outgoing Transport'!$A$40:$L$49,C472-59993,TRUE)</f>
        <v>0.28999999999999998</v>
      </c>
      <c r="M472" s="4">
        <f t="shared" si="15"/>
        <v>53.417999999999992</v>
      </c>
      <c r="N472" s="2">
        <f>VLOOKUP(C472,'Transport Time'!$F$3:$H$7,3,FALSE)</f>
        <v>2</v>
      </c>
      <c r="O472" s="2">
        <f>VLOOKUP(C472,'Transport Time'!$K$3:$M$12,3,FALSE)</f>
        <v>1</v>
      </c>
      <c r="P472" s="2">
        <f>VLOOKUP(C472,'Data for CO2 Calculation'!$F$3:$H$7,3,FALSE)</f>
        <v>846</v>
      </c>
      <c r="Q472" s="3">
        <f>I472*P472*'Data for CO2 Calculation'!$B$17</f>
        <v>8492.9093999999986</v>
      </c>
      <c r="R472" s="2">
        <f>VLOOKUP(C472,'Data for CO2 Calculation'!$K$3:$M$12,3,FALSE)</f>
        <v>775</v>
      </c>
      <c r="S472" s="3">
        <f>I472*R472*'Data for CO2 Calculation'!$B$17</f>
        <v>7780.1475</v>
      </c>
    </row>
    <row r="473" spans="1:19" x14ac:dyDescent="0.2">
      <c r="A473" s="2" t="s">
        <v>908</v>
      </c>
      <c r="B473" s="13">
        <v>39752</v>
      </c>
      <c r="C473" s="2">
        <v>60003</v>
      </c>
      <c r="D473" s="2">
        <v>8</v>
      </c>
      <c r="E473" s="2">
        <v>8</v>
      </c>
      <c r="F473" s="2">
        <v>12</v>
      </c>
      <c r="G473" s="2">
        <v>11</v>
      </c>
      <c r="H473" s="2">
        <v>14</v>
      </c>
      <c r="I473" s="84">
        <f>(D473*'General Data'!$B$4)+(Valencia!E473*'General Data'!$C$4)+(Valencia!F473*'General Data'!$D$4)+(Valencia!G473*'General Data'!$E$4)+(Valencia!H473*'General Data'!$F$4)</f>
        <v>198</v>
      </c>
      <c r="J473" s="4">
        <f>VLOOKUP(I473,'Tarrif for Outgoing Transport'!$A$22:$G$32,Valencia!C473-59998,TRUE)</f>
        <v>0.25600000000000001</v>
      </c>
      <c r="K473" s="82">
        <f t="shared" si="14"/>
        <v>50.688000000000002</v>
      </c>
      <c r="L473" s="4">
        <f>VLOOKUP(I473,'Tarrif for Outgoing Transport'!$A$40:$L$49,C473-59993,TRUE)</f>
        <v>0.28999999999999998</v>
      </c>
      <c r="M473" s="4">
        <f t="shared" si="15"/>
        <v>57.419999999999995</v>
      </c>
      <c r="N473" s="2">
        <f>VLOOKUP(C473,'Transport Time'!$F$3:$H$7,3,FALSE)</f>
        <v>2</v>
      </c>
      <c r="O473" s="2">
        <f>VLOOKUP(C473,'Transport Time'!$K$3:$M$12,3,FALSE)</f>
        <v>1</v>
      </c>
      <c r="P473" s="2">
        <f>VLOOKUP(C473,'Data for CO2 Calculation'!$F$3:$H$7,3,FALSE)</f>
        <v>846</v>
      </c>
      <c r="Q473" s="3">
        <f>I473*P473*'Data for CO2 Calculation'!$B$17</f>
        <v>9129.1859999999997</v>
      </c>
      <c r="R473" s="2">
        <f>VLOOKUP(C473,'Data for CO2 Calculation'!$K$3:$M$12,3,FALSE)</f>
        <v>775</v>
      </c>
      <c r="S473" s="3">
        <f>I473*R473*'Data for CO2 Calculation'!$B$17</f>
        <v>8363.0249999999996</v>
      </c>
    </row>
    <row r="474" spans="1:19" x14ac:dyDescent="0.2">
      <c r="A474" s="2" t="s">
        <v>909</v>
      </c>
      <c r="B474" s="13">
        <v>39794</v>
      </c>
      <c r="C474" s="2">
        <v>60005</v>
      </c>
      <c r="D474" s="2">
        <v>12</v>
      </c>
      <c r="E474" s="2">
        <v>8</v>
      </c>
      <c r="F474" s="2">
        <v>15</v>
      </c>
      <c r="G474" s="2">
        <v>12</v>
      </c>
      <c r="H474" s="2">
        <v>12</v>
      </c>
      <c r="I474" s="84">
        <f>(D474*'General Data'!$B$4)+(Valencia!E474*'General Data'!$C$4)+(Valencia!F474*'General Data'!$D$4)+(Valencia!G474*'General Data'!$E$4)+(Valencia!H474*'General Data'!$F$4)</f>
        <v>212.6</v>
      </c>
      <c r="J474" s="4">
        <f>VLOOKUP(I474,'Tarrif for Outgoing Transport'!$A$22:$G$32,Valencia!C474-59998,TRUE)</f>
        <v>0.24399999999999999</v>
      </c>
      <c r="K474" s="82">
        <f t="shared" si="14"/>
        <v>51.874399999999994</v>
      </c>
      <c r="L474" s="4">
        <f>VLOOKUP(I474,'Tarrif for Outgoing Transport'!$A$40:$L$49,C474-59993,TRUE)</f>
        <v>0.38900000000000001</v>
      </c>
      <c r="M474" s="4">
        <f t="shared" si="15"/>
        <v>82.701400000000007</v>
      </c>
      <c r="N474" s="2">
        <f>VLOOKUP(C474,'Transport Time'!$F$3:$H$7,3,FALSE)</f>
        <v>2</v>
      </c>
      <c r="O474" s="2">
        <f>VLOOKUP(C474,'Transport Time'!$K$3:$M$12,3,FALSE)</f>
        <v>1</v>
      </c>
      <c r="P474" s="2">
        <f>VLOOKUP(C474,'Data for CO2 Calculation'!$F$3:$H$7,3,FALSE)</f>
        <v>779</v>
      </c>
      <c r="Q474" s="3">
        <f>I474*P474*'Data for CO2 Calculation'!$B$17</f>
        <v>9026.0393000000004</v>
      </c>
      <c r="R474" s="2">
        <f>VLOOKUP(C474,'Data for CO2 Calculation'!$K$3:$M$12,3,FALSE)</f>
        <v>584</v>
      </c>
      <c r="S474" s="3">
        <f>I474*R474*'Data for CO2 Calculation'!$B$17</f>
        <v>6766.6327999999994</v>
      </c>
    </row>
    <row r="475" spans="1:19" x14ac:dyDescent="0.2">
      <c r="A475" s="2" t="s">
        <v>826</v>
      </c>
      <c r="B475" s="13">
        <v>39755</v>
      </c>
      <c r="C475" s="2">
        <v>60003</v>
      </c>
      <c r="D475" s="2">
        <v>10</v>
      </c>
      <c r="E475" s="2">
        <v>8</v>
      </c>
      <c r="F475" s="2">
        <v>12</v>
      </c>
      <c r="G475" s="2">
        <v>8</v>
      </c>
      <c r="H475" s="2">
        <v>9</v>
      </c>
      <c r="I475" s="84">
        <f>(D475*'General Data'!$B$4)+(Valencia!E475*'General Data'!$C$4)+(Valencia!F475*'General Data'!$D$4)+(Valencia!G475*'General Data'!$E$4)+(Valencia!H475*'General Data'!$F$4)</f>
        <v>170</v>
      </c>
      <c r="J475" s="4">
        <f>VLOOKUP(I475,'Tarrif for Outgoing Transport'!$A$22:$G$32,Valencia!C475-59998,TRUE)</f>
        <v>0.25600000000000001</v>
      </c>
      <c r="K475" s="82">
        <f t="shared" si="14"/>
        <v>43.52</v>
      </c>
      <c r="L475" s="4">
        <f>VLOOKUP(I475,'Tarrif for Outgoing Transport'!$A$40:$L$49,C475-59993,TRUE)</f>
        <v>0.28999999999999998</v>
      </c>
      <c r="M475" s="4">
        <f t="shared" si="15"/>
        <v>49.3</v>
      </c>
      <c r="N475" s="2">
        <f>VLOOKUP(C475,'Transport Time'!$F$3:$H$7,3,FALSE)</f>
        <v>2</v>
      </c>
      <c r="O475" s="2">
        <f>VLOOKUP(C475,'Transport Time'!$K$3:$M$12,3,FALSE)</f>
        <v>1</v>
      </c>
      <c r="P475" s="2">
        <f>VLOOKUP(C475,'Data for CO2 Calculation'!$F$3:$H$7,3,FALSE)</f>
        <v>846</v>
      </c>
      <c r="Q475" s="3">
        <f>I475*P475*'Data for CO2 Calculation'!$B$17</f>
        <v>7838.19</v>
      </c>
      <c r="R475" s="2">
        <f>VLOOKUP(C475,'Data for CO2 Calculation'!$K$3:$M$12,3,FALSE)</f>
        <v>775</v>
      </c>
      <c r="S475" s="3">
        <f>I475*R475*'Data for CO2 Calculation'!$B$17</f>
        <v>7180.375</v>
      </c>
    </row>
    <row r="476" spans="1:19" x14ac:dyDescent="0.2">
      <c r="A476" s="2" t="s">
        <v>910</v>
      </c>
      <c r="B476" s="13">
        <v>39795</v>
      </c>
      <c r="C476" s="2">
        <v>60005</v>
      </c>
      <c r="D476" s="2">
        <v>9</v>
      </c>
      <c r="E476" s="2">
        <v>8</v>
      </c>
      <c r="F476" s="2">
        <v>11</v>
      </c>
      <c r="G476" s="2">
        <v>12</v>
      </c>
      <c r="H476" s="2">
        <v>11</v>
      </c>
      <c r="I476" s="84">
        <f>(D476*'General Data'!$B$4)+(Valencia!E476*'General Data'!$C$4)+(Valencia!F476*'General Data'!$D$4)+(Valencia!G476*'General Data'!$E$4)+(Valencia!H476*'General Data'!$F$4)</f>
        <v>185.9</v>
      </c>
      <c r="J476" s="4">
        <f>VLOOKUP(I476,'Tarrif for Outgoing Transport'!$A$22:$G$32,Valencia!C476-59998,TRUE)</f>
        <v>0.24399999999999999</v>
      </c>
      <c r="K476" s="82">
        <f t="shared" si="14"/>
        <v>45.3596</v>
      </c>
      <c r="L476" s="4">
        <f>VLOOKUP(I476,'Tarrif for Outgoing Transport'!$A$40:$L$49,C476-59993,TRUE)</f>
        <v>0.38900000000000001</v>
      </c>
      <c r="M476" s="4">
        <f t="shared" si="15"/>
        <v>72.315100000000001</v>
      </c>
      <c r="N476" s="2">
        <f>VLOOKUP(C476,'Transport Time'!$F$3:$H$7,3,FALSE)</f>
        <v>2</v>
      </c>
      <c r="O476" s="2">
        <f>VLOOKUP(C476,'Transport Time'!$K$3:$M$12,3,FALSE)</f>
        <v>1</v>
      </c>
      <c r="P476" s="2">
        <f>VLOOKUP(C476,'Data for CO2 Calculation'!$F$3:$H$7,3,FALSE)</f>
        <v>779</v>
      </c>
      <c r="Q476" s="3">
        <f>I476*P476*'Data for CO2 Calculation'!$B$17</f>
        <v>7892.4774500000003</v>
      </c>
      <c r="R476" s="2">
        <f>VLOOKUP(C476,'Data for CO2 Calculation'!$K$3:$M$12,3,FALSE)</f>
        <v>584</v>
      </c>
      <c r="S476" s="3">
        <f>I476*R476*'Data for CO2 Calculation'!$B$17</f>
        <v>5916.8252000000002</v>
      </c>
    </row>
    <row r="477" spans="1:19" x14ac:dyDescent="0.2">
      <c r="A477" s="2" t="s">
        <v>768</v>
      </c>
      <c r="B477" s="13">
        <v>39756</v>
      </c>
      <c r="C477" s="2">
        <v>60003</v>
      </c>
      <c r="D477" s="2">
        <v>9</v>
      </c>
      <c r="E477" s="2">
        <v>8</v>
      </c>
      <c r="F477" s="2">
        <v>12</v>
      </c>
      <c r="G477" s="2">
        <v>11</v>
      </c>
      <c r="H477" s="2">
        <v>4</v>
      </c>
      <c r="I477" s="84">
        <f>(D477*'General Data'!$B$4)+(Valencia!E477*'General Data'!$C$4)+(Valencia!F477*'General Data'!$D$4)+(Valencia!G477*'General Data'!$E$4)+(Valencia!H477*'General Data'!$F$4)</f>
        <v>154.29999999999998</v>
      </c>
      <c r="J477" s="4">
        <f>VLOOKUP(I477,'Tarrif for Outgoing Transport'!$A$22:$G$32,Valencia!C477-59998,TRUE)</f>
        <v>0.25600000000000001</v>
      </c>
      <c r="K477" s="82">
        <f t="shared" si="14"/>
        <v>39.500799999999998</v>
      </c>
      <c r="L477" s="4">
        <f>VLOOKUP(I477,'Tarrif for Outgoing Transport'!$A$40:$L$49,C477-59993,TRUE)</f>
        <v>0.28999999999999998</v>
      </c>
      <c r="M477" s="4">
        <f t="shared" si="15"/>
        <v>44.746999999999993</v>
      </c>
      <c r="N477" s="2">
        <f>VLOOKUP(C477,'Transport Time'!$F$3:$H$7,3,FALSE)</f>
        <v>2</v>
      </c>
      <c r="O477" s="2">
        <f>VLOOKUP(C477,'Transport Time'!$K$3:$M$12,3,FALSE)</f>
        <v>1</v>
      </c>
      <c r="P477" s="2">
        <f>VLOOKUP(C477,'Data for CO2 Calculation'!$F$3:$H$7,3,FALSE)</f>
        <v>846</v>
      </c>
      <c r="Q477" s="3">
        <f>I477*P477*'Data for CO2 Calculation'!$B$17</f>
        <v>7114.3100999999997</v>
      </c>
      <c r="R477" s="2">
        <f>VLOOKUP(C477,'Data for CO2 Calculation'!$K$3:$M$12,3,FALSE)</f>
        <v>775</v>
      </c>
      <c r="S477" s="3">
        <f>I477*R477*'Data for CO2 Calculation'!$B$17</f>
        <v>6517.2462499999992</v>
      </c>
    </row>
    <row r="478" spans="1:19" x14ac:dyDescent="0.2">
      <c r="A478" s="2" t="s">
        <v>911</v>
      </c>
      <c r="B478" s="13">
        <v>39759</v>
      </c>
      <c r="C478" s="2">
        <v>60003</v>
      </c>
      <c r="D478" s="2">
        <v>9</v>
      </c>
      <c r="E478" s="2">
        <v>8</v>
      </c>
      <c r="F478" s="2">
        <v>12</v>
      </c>
      <c r="G478" s="2">
        <v>11</v>
      </c>
      <c r="H478" s="2">
        <v>9</v>
      </c>
      <c r="I478" s="84">
        <f>(D478*'General Data'!$B$4)+(Valencia!E478*'General Data'!$C$4)+(Valencia!F478*'General Data'!$D$4)+(Valencia!G478*'General Data'!$E$4)+(Valencia!H478*'General Data'!$F$4)</f>
        <v>177.29999999999998</v>
      </c>
      <c r="J478" s="4">
        <f>VLOOKUP(I478,'Tarrif for Outgoing Transport'!$A$22:$G$32,Valencia!C478-59998,TRUE)</f>
        <v>0.25600000000000001</v>
      </c>
      <c r="K478" s="82">
        <f t="shared" si="14"/>
        <v>45.388799999999996</v>
      </c>
      <c r="L478" s="4">
        <f>VLOOKUP(I478,'Tarrif for Outgoing Transport'!$A$40:$L$49,C478-59993,TRUE)</f>
        <v>0.28999999999999998</v>
      </c>
      <c r="M478" s="4">
        <f t="shared" si="15"/>
        <v>51.416999999999994</v>
      </c>
      <c r="N478" s="2">
        <f>VLOOKUP(C478,'Transport Time'!$F$3:$H$7,3,FALSE)</f>
        <v>2</v>
      </c>
      <c r="O478" s="2">
        <f>VLOOKUP(C478,'Transport Time'!$K$3:$M$12,3,FALSE)</f>
        <v>1</v>
      </c>
      <c r="P478" s="2">
        <f>VLOOKUP(C478,'Data for CO2 Calculation'!$F$3:$H$7,3,FALSE)</f>
        <v>846</v>
      </c>
      <c r="Q478" s="3">
        <f>I478*P478*'Data for CO2 Calculation'!$B$17</f>
        <v>8174.771099999999</v>
      </c>
      <c r="R478" s="2">
        <f>VLOOKUP(C478,'Data for CO2 Calculation'!$K$3:$M$12,3,FALSE)</f>
        <v>775</v>
      </c>
      <c r="S478" s="3">
        <f>I478*R478*'Data for CO2 Calculation'!$B$17</f>
        <v>7488.7087499999998</v>
      </c>
    </row>
    <row r="479" spans="1:19" x14ac:dyDescent="0.2">
      <c r="A479" s="2" t="s">
        <v>638</v>
      </c>
      <c r="B479" s="13">
        <v>39760</v>
      </c>
      <c r="C479" s="2">
        <v>60003</v>
      </c>
      <c r="D479" s="2">
        <v>9</v>
      </c>
      <c r="E479" s="2">
        <v>8</v>
      </c>
      <c r="F479" s="2">
        <v>12</v>
      </c>
      <c r="G479" s="2">
        <v>11</v>
      </c>
      <c r="H479" s="2">
        <v>12</v>
      </c>
      <c r="I479" s="84">
        <f>(D479*'General Data'!$B$4)+(Valencia!E479*'General Data'!$C$4)+(Valencia!F479*'General Data'!$D$4)+(Valencia!G479*'General Data'!$E$4)+(Valencia!H479*'General Data'!$F$4)</f>
        <v>191.09999999999997</v>
      </c>
      <c r="J479" s="4">
        <f>VLOOKUP(I479,'Tarrif for Outgoing Transport'!$A$22:$G$32,Valencia!C479-59998,TRUE)</f>
        <v>0.25600000000000001</v>
      </c>
      <c r="K479" s="82">
        <f t="shared" si="14"/>
        <v>48.921599999999991</v>
      </c>
      <c r="L479" s="4">
        <f>VLOOKUP(I479,'Tarrif for Outgoing Transport'!$A$40:$L$49,C479-59993,TRUE)</f>
        <v>0.28999999999999998</v>
      </c>
      <c r="M479" s="4">
        <f t="shared" si="15"/>
        <v>55.41899999999999</v>
      </c>
      <c r="N479" s="2">
        <f>VLOOKUP(C479,'Transport Time'!$F$3:$H$7,3,FALSE)</f>
        <v>2</v>
      </c>
      <c r="O479" s="2">
        <f>VLOOKUP(C479,'Transport Time'!$K$3:$M$12,3,FALSE)</f>
        <v>1</v>
      </c>
      <c r="P479" s="2">
        <f>VLOOKUP(C479,'Data for CO2 Calculation'!$F$3:$H$7,3,FALSE)</f>
        <v>846</v>
      </c>
      <c r="Q479" s="3">
        <f>I479*P479*'Data for CO2 Calculation'!$B$17</f>
        <v>8811.0476999999992</v>
      </c>
      <c r="R479" s="2">
        <f>VLOOKUP(C479,'Data for CO2 Calculation'!$K$3:$M$12,3,FALSE)</f>
        <v>775</v>
      </c>
      <c r="S479" s="3">
        <f>I479*R479*'Data for CO2 Calculation'!$B$17</f>
        <v>8071.5862499999985</v>
      </c>
    </row>
    <row r="480" spans="1:19" x14ac:dyDescent="0.2">
      <c r="A480" s="2" t="s">
        <v>912</v>
      </c>
      <c r="B480" s="13">
        <v>39763</v>
      </c>
      <c r="C480" s="2">
        <v>60003</v>
      </c>
      <c r="D480" s="2">
        <v>9</v>
      </c>
      <c r="E480" s="2">
        <v>8</v>
      </c>
      <c r="F480" s="2">
        <v>12</v>
      </c>
      <c r="G480" s="2">
        <v>11</v>
      </c>
      <c r="H480" s="2">
        <v>18</v>
      </c>
      <c r="I480" s="84">
        <f>(D480*'General Data'!$B$4)+(Valencia!E480*'General Data'!$C$4)+(Valencia!F480*'General Data'!$D$4)+(Valencia!G480*'General Data'!$E$4)+(Valencia!H480*'General Data'!$F$4)</f>
        <v>218.7</v>
      </c>
      <c r="J480" s="4">
        <f>VLOOKUP(I480,'Tarrif for Outgoing Transport'!$A$22:$G$32,Valencia!C480-59998,TRUE)</f>
        <v>0.25600000000000001</v>
      </c>
      <c r="K480" s="82">
        <f t="shared" si="14"/>
        <v>55.987200000000001</v>
      </c>
      <c r="L480" s="4">
        <f>VLOOKUP(I480,'Tarrif for Outgoing Transport'!$A$40:$L$49,C480-59993,TRUE)</f>
        <v>0.28999999999999998</v>
      </c>
      <c r="M480" s="4">
        <f t="shared" si="15"/>
        <v>63.422999999999995</v>
      </c>
      <c r="N480" s="2">
        <f>VLOOKUP(C480,'Transport Time'!$F$3:$H$7,3,FALSE)</f>
        <v>2</v>
      </c>
      <c r="O480" s="2">
        <f>VLOOKUP(C480,'Transport Time'!$K$3:$M$12,3,FALSE)</f>
        <v>1</v>
      </c>
      <c r="P480" s="2">
        <f>VLOOKUP(C480,'Data for CO2 Calculation'!$F$3:$H$7,3,FALSE)</f>
        <v>846</v>
      </c>
      <c r="Q480" s="3">
        <f>I480*P480*'Data for CO2 Calculation'!$B$17</f>
        <v>10083.600899999999</v>
      </c>
      <c r="R480" s="2">
        <f>VLOOKUP(C480,'Data for CO2 Calculation'!$K$3:$M$12,3,FALSE)</f>
        <v>775</v>
      </c>
      <c r="S480" s="3">
        <f>I480*R480*'Data for CO2 Calculation'!$B$17</f>
        <v>9237.3412499999995</v>
      </c>
    </row>
    <row r="481" spans="1:19" x14ac:dyDescent="0.2">
      <c r="A481" s="2" t="s">
        <v>913</v>
      </c>
      <c r="B481" s="13">
        <v>39770</v>
      </c>
      <c r="C481" s="2">
        <v>60003</v>
      </c>
      <c r="D481" s="2">
        <v>9</v>
      </c>
      <c r="E481" s="2">
        <v>8</v>
      </c>
      <c r="F481" s="2">
        <v>12</v>
      </c>
      <c r="G481" s="2">
        <v>11</v>
      </c>
      <c r="H481" s="2">
        <v>9</v>
      </c>
      <c r="I481" s="84">
        <f>(D481*'General Data'!$B$4)+(Valencia!E481*'General Data'!$C$4)+(Valencia!F481*'General Data'!$D$4)+(Valencia!G481*'General Data'!$E$4)+(Valencia!H481*'General Data'!$F$4)</f>
        <v>177.29999999999998</v>
      </c>
      <c r="J481" s="4">
        <f>VLOOKUP(I481,'Tarrif for Outgoing Transport'!$A$22:$G$32,Valencia!C481-59998,TRUE)</f>
        <v>0.25600000000000001</v>
      </c>
      <c r="K481" s="82">
        <f t="shared" si="14"/>
        <v>45.388799999999996</v>
      </c>
      <c r="L481" s="4">
        <f>VLOOKUP(I481,'Tarrif for Outgoing Transport'!$A$40:$L$49,C481-59993,TRUE)</f>
        <v>0.28999999999999998</v>
      </c>
      <c r="M481" s="4">
        <f t="shared" si="15"/>
        <v>51.416999999999994</v>
      </c>
      <c r="N481" s="2">
        <f>VLOOKUP(C481,'Transport Time'!$F$3:$H$7,3,FALSE)</f>
        <v>2</v>
      </c>
      <c r="O481" s="2">
        <f>VLOOKUP(C481,'Transport Time'!$K$3:$M$12,3,FALSE)</f>
        <v>1</v>
      </c>
      <c r="P481" s="2">
        <f>VLOOKUP(C481,'Data for CO2 Calculation'!$F$3:$H$7,3,FALSE)</f>
        <v>846</v>
      </c>
      <c r="Q481" s="3">
        <f>I481*P481*'Data for CO2 Calculation'!$B$17</f>
        <v>8174.771099999999</v>
      </c>
      <c r="R481" s="2">
        <f>VLOOKUP(C481,'Data for CO2 Calculation'!$K$3:$M$12,3,FALSE)</f>
        <v>775</v>
      </c>
      <c r="S481" s="3">
        <f>I481*R481*'Data for CO2 Calculation'!$B$17</f>
        <v>7488.7087499999998</v>
      </c>
    </row>
    <row r="482" spans="1:19" x14ac:dyDescent="0.2">
      <c r="A482" s="2" t="s">
        <v>914</v>
      </c>
      <c r="B482" s="13">
        <v>39798</v>
      </c>
      <c r="C482" s="2">
        <v>60005</v>
      </c>
      <c r="D482" s="2">
        <v>9</v>
      </c>
      <c r="E482" s="2">
        <v>0</v>
      </c>
      <c r="F482" s="2">
        <v>15</v>
      </c>
      <c r="G482" s="2">
        <v>8</v>
      </c>
      <c r="H482" s="2">
        <v>9</v>
      </c>
      <c r="I482" s="84">
        <f>(D482*'General Data'!$B$4)+(Valencia!E482*'General Data'!$C$4)+(Valencia!F482*'General Data'!$D$4)+(Valencia!G482*'General Data'!$E$4)+(Valencia!H482*'General Data'!$F$4)</f>
        <v>144.70000000000002</v>
      </c>
      <c r="J482" s="4">
        <f>VLOOKUP(I482,'Tarrif for Outgoing Transport'!$A$22:$G$32,Valencia!C482-59998,TRUE)</f>
        <v>0.24399999999999999</v>
      </c>
      <c r="K482" s="82">
        <f t="shared" si="14"/>
        <v>35.306800000000003</v>
      </c>
      <c r="L482" s="4">
        <f>VLOOKUP(I482,'Tarrif for Outgoing Transport'!$A$40:$L$49,C482-59993,TRUE)</f>
        <v>0.38900000000000001</v>
      </c>
      <c r="M482" s="4">
        <f t="shared" si="15"/>
        <v>56.288300000000007</v>
      </c>
      <c r="N482" s="2">
        <f>VLOOKUP(C482,'Transport Time'!$F$3:$H$7,3,FALSE)</f>
        <v>2</v>
      </c>
      <c r="O482" s="2">
        <f>VLOOKUP(C482,'Transport Time'!$K$3:$M$12,3,FALSE)</f>
        <v>1</v>
      </c>
      <c r="P482" s="2">
        <f>VLOOKUP(C482,'Data for CO2 Calculation'!$F$3:$H$7,3,FALSE)</f>
        <v>779</v>
      </c>
      <c r="Q482" s="3">
        <f>I482*P482*'Data for CO2 Calculation'!$B$17</f>
        <v>6143.3108500000008</v>
      </c>
      <c r="R482" s="2">
        <f>VLOOKUP(C482,'Data for CO2 Calculation'!$K$3:$M$12,3,FALSE)</f>
        <v>584</v>
      </c>
      <c r="S482" s="3">
        <f>I482*R482*'Data for CO2 Calculation'!$B$17</f>
        <v>4605.5115999999998</v>
      </c>
    </row>
    <row r="483" spans="1:19" x14ac:dyDescent="0.2">
      <c r="A483" s="2" t="s">
        <v>915</v>
      </c>
      <c r="B483" s="13">
        <v>39774</v>
      </c>
      <c r="C483" s="2">
        <v>60003</v>
      </c>
      <c r="D483" s="2">
        <v>9</v>
      </c>
      <c r="E483" s="2">
        <v>8</v>
      </c>
      <c r="F483" s="2">
        <v>12</v>
      </c>
      <c r="G483" s="2">
        <v>11</v>
      </c>
      <c r="H483" s="2">
        <v>18</v>
      </c>
      <c r="I483" s="84">
        <f>(D483*'General Data'!$B$4)+(Valencia!E483*'General Data'!$C$4)+(Valencia!F483*'General Data'!$D$4)+(Valencia!G483*'General Data'!$E$4)+(Valencia!H483*'General Data'!$F$4)</f>
        <v>218.7</v>
      </c>
      <c r="J483" s="4">
        <f>VLOOKUP(I483,'Tarrif for Outgoing Transport'!$A$22:$G$32,Valencia!C483-59998,TRUE)</f>
        <v>0.25600000000000001</v>
      </c>
      <c r="K483" s="82">
        <f t="shared" si="14"/>
        <v>55.987200000000001</v>
      </c>
      <c r="L483" s="4">
        <f>VLOOKUP(I483,'Tarrif for Outgoing Transport'!$A$40:$L$49,C483-59993,TRUE)</f>
        <v>0.28999999999999998</v>
      </c>
      <c r="M483" s="4">
        <f t="shared" si="15"/>
        <v>63.422999999999995</v>
      </c>
      <c r="N483" s="2">
        <f>VLOOKUP(C483,'Transport Time'!$F$3:$H$7,3,FALSE)</f>
        <v>2</v>
      </c>
      <c r="O483" s="2">
        <f>VLOOKUP(C483,'Transport Time'!$K$3:$M$12,3,FALSE)</f>
        <v>1</v>
      </c>
      <c r="P483" s="2">
        <f>VLOOKUP(C483,'Data for CO2 Calculation'!$F$3:$H$7,3,FALSE)</f>
        <v>846</v>
      </c>
      <c r="Q483" s="3">
        <f>I483*P483*'Data for CO2 Calculation'!$B$17</f>
        <v>10083.600899999999</v>
      </c>
      <c r="R483" s="2">
        <f>VLOOKUP(C483,'Data for CO2 Calculation'!$K$3:$M$12,3,FALSE)</f>
        <v>775</v>
      </c>
      <c r="S483" s="3">
        <f>I483*R483*'Data for CO2 Calculation'!$B$17</f>
        <v>9237.3412499999995</v>
      </c>
    </row>
    <row r="484" spans="1:19" x14ac:dyDescent="0.2">
      <c r="A484" s="2" t="s">
        <v>916</v>
      </c>
      <c r="B484" s="13">
        <v>39799</v>
      </c>
      <c r="C484" s="2">
        <v>60004</v>
      </c>
      <c r="D484" s="2">
        <v>6</v>
      </c>
      <c r="E484" s="2">
        <v>7</v>
      </c>
      <c r="F484" s="2">
        <v>12</v>
      </c>
      <c r="G484" s="2">
        <v>11</v>
      </c>
      <c r="H484" s="2">
        <v>9</v>
      </c>
      <c r="I484" s="84">
        <f>(D484*'General Data'!$B$4)+(Valencia!E484*'General Data'!$C$4)+(Valencia!F484*'General Data'!$D$4)+(Valencia!G484*'General Data'!$E$4)+(Valencia!H484*'General Data'!$F$4)</f>
        <v>166.1</v>
      </c>
      <c r="J484" s="4">
        <f>VLOOKUP(I484,'Tarrif for Outgoing Transport'!$A$22:$G$32,Valencia!C484-59998,TRUE)</f>
        <v>0.252</v>
      </c>
      <c r="K484" s="82">
        <f t="shared" si="14"/>
        <v>41.857199999999999</v>
      </c>
      <c r="L484" s="4">
        <f>VLOOKUP(I484,'Tarrif for Outgoing Transport'!$A$40:$L$49,C484-59993,TRUE)</f>
        <v>0.3</v>
      </c>
      <c r="M484" s="4">
        <f t="shared" si="15"/>
        <v>49.83</v>
      </c>
      <c r="N484" s="2">
        <f>VLOOKUP(C484,'Transport Time'!$F$3:$H$7,3,FALSE)</f>
        <v>2</v>
      </c>
      <c r="O484" s="2">
        <f>VLOOKUP(C484,'Transport Time'!$K$3:$M$12,3,FALSE)</f>
        <v>2</v>
      </c>
      <c r="P484" s="2">
        <f>VLOOKUP(C484,'Data for CO2 Calculation'!$F$3:$H$7,3,FALSE)</f>
        <v>882</v>
      </c>
      <c r="Q484" s="3">
        <f>I484*P484*'Data for CO2 Calculation'!$B$17</f>
        <v>7984.2608999999993</v>
      </c>
      <c r="R484" s="2">
        <f>VLOOKUP(C484,'Data for CO2 Calculation'!$K$3:$M$12,3,FALSE)</f>
        <v>1735</v>
      </c>
      <c r="S484" s="3">
        <f>I484*R484*'Data for CO2 Calculation'!$B$17</f>
        <v>15706.000749999999</v>
      </c>
    </row>
    <row r="485" spans="1:19" x14ac:dyDescent="0.2">
      <c r="A485" s="2" t="s">
        <v>917</v>
      </c>
      <c r="B485" s="13">
        <v>39775</v>
      </c>
      <c r="C485" s="2">
        <v>60003</v>
      </c>
      <c r="D485" s="2">
        <v>9</v>
      </c>
      <c r="E485" s="2">
        <v>8</v>
      </c>
      <c r="F485" s="2">
        <v>22</v>
      </c>
      <c r="G485" s="2">
        <v>11</v>
      </c>
      <c r="H485" s="2">
        <v>11</v>
      </c>
      <c r="I485" s="84">
        <f>(D485*'General Data'!$B$4)+(Valencia!E485*'General Data'!$C$4)+(Valencia!F485*'General Data'!$D$4)+(Valencia!G485*'General Data'!$E$4)+(Valencia!H485*'General Data'!$F$4)</f>
        <v>224.49999999999997</v>
      </c>
      <c r="J485" s="4">
        <f>VLOOKUP(I485,'Tarrif for Outgoing Transport'!$A$22:$G$32,Valencia!C485-59998,TRUE)</f>
        <v>0.25600000000000001</v>
      </c>
      <c r="K485" s="82">
        <f t="shared" si="14"/>
        <v>57.471999999999994</v>
      </c>
      <c r="L485" s="4">
        <f>VLOOKUP(I485,'Tarrif for Outgoing Transport'!$A$40:$L$49,C485-59993,TRUE)</f>
        <v>0.28999999999999998</v>
      </c>
      <c r="M485" s="4">
        <f t="shared" si="15"/>
        <v>65.10499999999999</v>
      </c>
      <c r="N485" s="2">
        <f>VLOOKUP(C485,'Transport Time'!$F$3:$H$7,3,FALSE)</f>
        <v>2</v>
      </c>
      <c r="O485" s="2">
        <f>VLOOKUP(C485,'Transport Time'!$K$3:$M$12,3,FALSE)</f>
        <v>1</v>
      </c>
      <c r="P485" s="2">
        <f>VLOOKUP(C485,'Data for CO2 Calculation'!$F$3:$H$7,3,FALSE)</f>
        <v>846</v>
      </c>
      <c r="Q485" s="3">
        <f>I485*P485*'Data for CO2 Calculation'!$B$17</f>
        <v>10351.021499999999</v>
      </c>
      <c r="R485" s="2">
        <f>VLOOKUP(C485,'Data for CO2 Calculation'!$K$3:$M$12,3,FALSE)</f>
        <v>775</v>
      </c>
      <c r="S485" s="3">
        <f>I485*R485*'Data for CO2 Calculation'!$B$17</f>
        <v>9482.3187499999985</v>
      </c>
    </row>
    <row r="486" spans="1:19" x14ac:dyDescent="0.2">
      <c r="A486" s="2" t="s">
        <v>918</v>
      </c>
      <c r="B486" s="13">
        <v>39779</v>
      </c>
      <c r="C486" s="2">
        <v>60003</v>
      </c>
      <c r="D486" s="2">
        <v>8</v>
      </c>
      <c r="E486" s="2">
        <v>8</v>
      </c>
      <c r="F486" s="2">
        <v>12</v>
      </c>
      <c r="G486" s="2">
        <v>11</v>
      </c>
      <c r="H486" s="2">
        <v>9</v>
      </c>
      <c r="I486" s="84">
        <f>(D486*'General Data'!$B$4)+(Valencia!E486*'General Data'!$C$4)+(Valencia!F486*'General Data'!$D$4)+(Valencia!G486*'General Data'!$E$4)+(Valencia!H486*'General Data'!$F$4)</f>
        <v>175</v>
      </c>
      <c r="J486" s="4">
        <f>VLOOKUP(I486,'Tarrif for Outgoing Transport'!$A$22:$G$32,Valencia!C486-59998,TRUE)</f>
        <v>0.25600000000000001</v>
      </c>
      <c r="K486" s="82">
        <f t="shared" si="14"/>
        <v>44.800000000000004</v>
      </c>
      <c r="L486" s="4">
        <f>VLOOKUP(I486,'Tarrif for Outgoing Transport'!$A$40:$L$49,C486-59993,TRUE)</f>
        <v>0.28999999999999998</v>
      </c>
      <c r="M486" s="4">
        <f t="shared" si="15"/>
        <v>50.75</v>
      </c>
      <c r="N486" s="2">
        <f>VLOOKUP(C486,'Transport Time'!$F$3:$H$7,3,FALSE)</f>
        <v>2</v>
      </c>
      <c r="O486" s="2">
        <f>VLOOKUP(C486,'Transport Time'!$K$3:$M$12,3,FALSE)</f>
        <v>1</v>
      </c>
      <c r="P486" s="2">
        <f>VLOOKUP(C486,'Data for CO2 Calculation'!$F$3:$H$7,3,FALSE)</f>
        <v>846</v>
      </c>
      <c r="Q486" s="3">
        <f>I486*P486*'Data for CO2 Calculation'!$B$17</f>
        <v>8068.7250000000004</v>
      </c>
      <c r="R486" s="2">
        <f>VLOOKUP(C486,'Data for CO2 Calculation'!$K$3:$M$12,3,FALSE)</f>
        <v>775</v>
      </c>
      <c r="S486" s="3">
        <f>I486*R486*'Data for CO2 Calculation'!$B$17</f>
        <v>7391.5625</v>
      </c>
    </row>
    <row r="487" spans="1:19" x14ac:dyDescent="0.2">
      <c r="A487" s="2" t="s">
        <v>919</v>
      </c>
      <c r="B487" s="13">
        <v>39781</v>
      </c>
      <c r="C487" s="2">
        <v>60003</v>
      </c>
      <c r="D487" s="2">
        <v>9</v>
      </c>
      <c r="E487" s="2">
        <v>8</v>
      </c>
      <c r="F487" s="2">
        <v>12</v>
      </c>
      <c r="G487" s="2">
        <v>11</v>
      </c>
      <c r="H487" s="2">
        <v>9</v>
      </c>
      <c r="I487" s="84">
        <f>(D487*'General Data'!$B$4)+(Valencia!E487*'General Data'!$C$4)+(Valencia!F487*'General Data'!$D$4)+(Valencia!G487*'General Data'!$E$4)+(Valencia!H487*'General Data'!$F$4)</f>
        <v>177.29999999999998</v>
      </c>
      <c r="J487" s="4">
        <f>VLOOKUP(I487,'Tarrif for Outgoing Transport'!$A$22:$G$32,Valencia!C487-59998,TRUE)</f>
        <v>0.25600000000000001</v>
      </c>
      <c r="K487" s="82">
        <f t="shared" si="14"/>
        <v>45.388799999999996</v>
      </c>
      <c r="L487" s="4">
        <f>VLOOKUP(I487,'Tarrif for Outgoing Transport'!$A$40:$L$49,C487-59993,TRUE)</f>
        <v>0.28999999999999998</v>
      </c>
      <c r="M487" s="4">
        <f t="shared" si="15"/>
        <v>51.416999999999994</v>
      </c>
      <c r="N487" s="2">
        <f>VLOOKUP(C487,'Transport Time'!$F$3:$H$7,3,FALSE)</f>
        <v>2</v>
      </c>
      <c r="O487" s="2">
        <f>VLOOKUP(C487,'Transport Time'!$K$3:$M$12,3,FALSE)</f>
        <v>1</v>
      </c>
      <c r="P487" s="2">
        <f>VLOOKUP(C487,'Data for CO2 Calculation'!$F$3:$H$7,3,FALSE)</f>
        <v>846</v>
      </c>
      <c r="Q487" s="3">
        <f>I487*P487*'Data for CO2 Calculation'!$B$17</f>
        <v>8174.771099999999</v>
      </c>
      <c r="R487" s="2">
        <f>VLOOKUP(C487,'Data for CO2 Calculation'!$K$3:$M$12,3,FALSE)</f>
        <v>775</v>
      </c>
      <c r="S487" s="3">
        <f>I487*R487*'Data for CO2 Calculation'!$B$17</f>
        <v>7488.7087499999998</v>
      </c>
    </row>
    <row r="488" spans="1:19" x14ac:dyDescent="0.2">
      <c r="A488" s="2" t="s">
        <v>920</v>
      </c>
      <c r="B488" s="13">
        <v>39783</v>
      </c>
      <c r="C488" s="2">
        <v>60003</v>
      </c>
      <c r="D488" s="2">
        <v>16</v>
      </c>
      <c r="E488" s="2">
        <v>8</v>
      </c>
      <c r="F488" s="2">
        <v>12</v>
      </c>
      <c r="G488" s="2">
        <v>11</v>
      </c>
      <c r="H488" s="2">
        <v>9</v>
      </c>
      <c r="I488" s="84">
        <f>(D488*'General Data'!$B$4)+(Valencia!E488*'General Data'!$C$4)+(Valencia!F488*'General Data'!$D$4)+(Valencia!G488*'General Data'!$E$4)+(Valencia!H488*'General Data'!$F$4)</f>
        <v>193.4</v>
      </c>
      <c r="J488" s="4">
        <f>VLOOKUP(I488,'Tarrif for Outgoing Transport'!$A$22:$G$32,Valencia!C488-59998,TRUE)</f>
        <v>0.25600000000000001</v>
      </c>
      <c r="K488" s="82">
        <f t="shared" si="14"/>
        <v>49.510400000000004</v>
      </c>
      <c r="L488" s="4">
        <f>VLOOKUP(I488,'Tarrif for Outgoing Transport'!$A$40:$L$49,C488-59993,TRUE)</f>
        <v>0.28999999999999998</v>
      </c>
      <c r="M488" s="4">
        <f t="shared" si="15"/>
        <v>56.085999999999999</v>
      </c>
      <c r="N488" s="2">
        <f>VLOOKUP(C488,'Transport Time'!$F$3:$H$7,3,FALSE)</f>
        <v>2</v>
      </c>
      <c r="O488" s="2">
        <f>VLOOKUP(C488,'Transport Time'!$K$3:$M$12,3,FALSE)</f>
        <v>1</v>
      </c>
      <c r="P488" s="2">
        <f>VLOOKUP(C488,'Data for CO2 Calculation'!$F$3:$H$7,3,FALSE)</f>
        <v>846</v>
      </c>
      <c r="Q488" s="3">
        <f>I488*P488*'Data for CO2 Calculation'!$B$17</f>
        <v>8917.0938000000006</v>
      </c>
      <c r="R488" s="2">
        <f>VLOOKUP(C488,'Data for CO2 Calculation'!$K$3:$M$12,3,FALSE)</f>
        <v>775</v>
      </c>
      <c r="S488" s="3">
        <f>I488*R488*'Data for CO2 Calculation'!$B$17</f>
        <v>8168.7325000000001</v>
      </c>
    </row>
    <row r="489" spans="1:19" x14ac:dyDescent="0.2">
      <c r="A489" s="2" t="s">
        <v>762</v>
      </c>
      <c r="B489" s="13">
        <v>39787</v>
      </c>
      <c r="C489" s="2">
        <v>60003</v>
      </c>
      <c r="D489" s="2">
        <v>9</v>
      </c>
      <c r="E489" s="2">
        <v>8</v>
      </c>
      <c r="F489" s="2">
        <v>12</v>
      </c>
      <c r="G489" s="2">
        <v>11</v>
      </c>
      <c r="H489" s="2">
        <v>9</v>
      </c>
      <c r="I489" s="84">
        <f>(D489*'General Data'!$B$4)+(Valencia!E489*'General Data'!$C$4)+(Valencia!F489*'General Data'!$D$4)+(Valencia!G489*'General Data'!$E$4)+(Valencia!H489*'General Data'!$F$4)</f>
        <v>177.29999999999998</v>
      </c>
      <c r="J489" s="4">
        <f>VLOOKUP(I489,'Tarrif for Outgoing Transport'!$A$22:$G$32,Valencia!C489-59998,TRUE)</f>
        <v>0.25600000000000001</v>
      </c>
      <c r="K489" s="82">
        <f t="shared" si="14"/>
        <v>45.388799999999996</v>
      </c>
      <c r="L489" s="4">
        <f>VLOOKUP(I489,'Tarrif for Outgoing Transport'!$A$40:$L$49,C489-59993,TRUE)</f>
        <v>0.28999999999999998</v>
      </c>
      <c r="M489" s="4">
        <f t="shared" si="15"/>
        <v>51.416999999999994</v>
      </c>
      <c r="N489" s="2">
        <f>VLOOKUP(C489,'Transport Time'!$F$3:$H$7,3,FALSE)</f>
        <v>2</v>
      </c>
      <c r="O489" s="2">
        <f>VLOOKUP(C489,'Transport Time'!$K$3:$M$12,3,FALSE)</f>
        <v>1</v>
      </c>
      <c r="P489" s="2">
        <f>VLOOKUP(C489,'Data for CO2 Calculation'!$F$3:$H$7,3,FALSE)</f>
        <v>846</v>
      </c>
      <c r="Q489" s="3">
        <f>I489*P489*'Data for CO2 Calculation'!$B$17</f>
        <v>8174.771099999999</v>
      </c>
      <c r="R489" s="2">
        <f>VLOOKUP(C489,'Data for CO2 Calculation'!$K$3:$M$12,3,FALSE)</f>
        <v>775</v>
      </c>
      <c r="S489" s="3">
        <f>I489*R489*'Data for CO2 Calculation'!$B$17</f>
        <v>7488.7087499999998</v>
      </c>
    </row>
    <row r="490" spans="1:19" x14ac:dyDescent="0.2">
      <c r="A490" s="2" t="s">
        <v>921</v>
      </c>
      <c r="B490" s="13">
        <v>39801</v>
      </c>
      <c r="C490" s="2">
        <v>60005</v>
      </c>
      <c r="D490" s="2">
        <v>9</v>
      </c>
      <c r="E490" s="2">
        <v>12</v>
      </c>
      <c r="F490" s="2">
        <v>11</v>
      </c>
      <c r="G490" s="2">
        <v>12</v>
      </c>
      <c r="H490" s="2">
        <v>9</v>
      </c>
      <c r="I490" s="84">
        <f>(D490*'General Data'!$B$4)+(Valencia!E490*'General Data'!$C$4)+(Valencia!F490*'General Data'!$D$4)+(Valencia!G490*'General Data'!$E$4)+(Valencia!H490*'General Data'!$F$4)</f>
        <v>193.9</v>
      </c>
      <c r="J490" s="4">
        <f>VLOOKUP(I490,'Tarrif for Outgoing Transport'!$A$22:$G$32,Valencia!C490-59998,TRUE)</f>
        <v>0.24399999999999999</v>
      </c>
      <c r="K490" s="82">
        <f t="shared" si="14"/>
        <v>47.311599999999999</v>
      </c>
      <c r="L490" s="4">
        <f>VLOOKUP(I490,'Tarrif for Outgoing Transport'!$A$40:$L$49,C490-59993,TRUE)</f>
        <v>0.38900000000000001</v>
      </c>
      <c r="M490" s="4">
        <f t="shared" si="15"/>
        <v>75.42710000000001</v>
      </c>
      <c r="N490" s="2">
        <f>VLOOKUP(C490,'Transport Time'!$F$3:$H$7,3,FALSE)</f>
        <v>2</v>
      </c>
      <c r="O490" s="2">
        <f>VLOOKUP(C490,'Transport Time'!$K$3:$M$12,3,FALSE)</f>
        <v>1</v>
      </c>
      <c r="P490" s="2">
        <f>VLOOKUP(C490,'Data for CO2 Calculation'!$F$3:$H$7,3,FALSE)</f>
        <v>779</v>
      </c>
      <c r="Q490" s="3">
        <f>I490*P490*'Data for CO2 Calculation'!$B$17</f>
        <v>8232.1214500000006</v>
      </c>
      <c r="R490" s="2">
        <f>VLOOKUP(C490,'Data for CO2 Calculation'!$K$3:$M$12,3,FALSE)</f>
        <v>584</v>
      </c>
      <c r="S490" s="3">
        <f>I490*R490*'Data for CO2 Calculation'!$B$17</f>
        <v>6171.4492</v>
      </c>
    </row>
    <row r="491" spans="1:19" x14ac:dyDescent="0.2">
      <c r="A491" s="2" t="s">
        <v>669</v>
      </c>
      <c r="B491" s="13">
        <v>39790</v>
      </c>
      <c r="C491" s="2">
        <v>60003</v>
      </c>
      <c r="D491" s="2">
        <v>11</v>
      </c>
      <c r="E491" s="2">
        <v>8</v>
      </c>
      <c r="F491" s="2">
        <v>11</v>
      </c>
      <c r="G491" s="2">
        <v>11</v>
      </c>
      <c r="H491" s="2">
        <v>9</v>
      </c>
      <c r="I491" s="84">
        <f>(D491*'General Data'!$B$4)+(Valencia!E491*'General Data'!$C$4)+(Valencia!F491*'General Data'!$D$4)+(Valencia!G491*'General Data'!$E$4)+(Valencia!H491*'General Data'!$F$4)</f>
        <v>178.1</v>
      </c>
      <c r="J491" s="4">
        <f>VLOOKUP(I491,'Tarrif for Outgoing Transport'!$A$22:$G$32,Valencia!C491-59998,TRUE)</f>
        <v>0.25600000000000001</v>
      </c>
      <c r="K491" s="82">
        <f t="shared" si="14"/>
        <v>45.593600000000002</v>
      </c>
      <c r="L491" s="4">
        <f>VLOOKUP(I491,'Tarrif for Outgoing Transport'!$A$40:$L$49,C491-59993,TRUE)</f>
        <v>0.28999999999999998</v>
      </c>
      <c r="M491" s="4">
        <f t="shared" si="15"/>
        <v>51.648999999999994</v>
      </c>
      <c r="N491" s="2">
        <f>VLOOKUP(C491,'Transport Time'!$F$3:$H$7,3,FALSE)</f>
        <v>2</v>
      </c>
      <c r="O491" s="2">
        <f>VLOOKUP(C491,'Transport Time'!$K$3:$M$12,3,FALSE)</f>
        <v>1</v>
      </c>
      <c r="P491" s="2">
        <f>VLOOKUP(C491,'Data for CO2 Calculation'!$F$3:$H$7,3,FALSE)</f>
        <v>846</v>
      </c>
      <c r="Q491" s="3">
        <f>I491*P491*'Data for CO2 Calculation'!$B$17</f>
        <v>8211.6566999999995</v>
      </c>
      <c r="R491" s="2">
        <f>VLOOKUP(C491,'Data for CO2 Calculation'!$K$3:$M$12,3,FALSE)</f>
        <v>775</v>
      </c>
      <c r="S491" s="3">
        <f>I491*R491*'Data for CO2 Calculation'!$B$17</f>
        <v>7522.4987499999997</v>
      </c>
    </row>
    <row r="492" spans="1:19" x14ac:dyDescent="0.2">
      <c r="A492" s="2" t="s">
        <v>620</v>
      </c>
      <c r="B492" s="13">
        <v>39791</v>
      </c>
      <c r="C492" s="2">
        <v>60003</v>
      </c>
      <c r="D492" s="2">
        <v>11</v>
      </c>
      <c r="E492" s="2">
        <v>8</v>
      </c>
      <c r="F492" s="2">
        <v>11</v>
      </c>
      <c r="G492" s="2">
        <v>11</v>
      </c>
      <c r="H492" s="2">
        <v>5</v>
      </c>
      <c r="I492" s="84">
        <f>(D492*'General Data'!$B$4)+(Valencia!E492*'General Data'!$C$4)+(Valencia!F492*'General Data'!$D$4)+(Valencia!G492*'General Data'!$E$4)+(Valencia!H492*'General Data'!$F$4)</f>
        <v>159.69999999999999</v>
      </c>
      <c r="J492" s="4">
        <f>VLOOKUP(I492,'Tarrif for Outgoing Transport'!$A$22:$G$32,Valencia!C492-59998,TRUE)</f>
        <v>0.25600000000000001</v>
      </c>
      <c r="K492" s="82">
        <f t="shared" si="14"/>
        <v>40.883199999999995</v>
      </c>
      <c r="L492" s="4">
        <f>VLOOKUP(I492,'Tarrif for Outgoing Transport'!$A$40:$L$49,C492-59993,TRUE)</f>
        <v>0.28999999999999998</v>
      </c>
      <c r="M492" s="4">
        <f>IF(I492&gt;100,I492*L492,L492)</f>
        <v>46.312999999999995</v>
      </c>
      <c r="N492" s="2">
        <f>VLOOKUP(C492,'Transport Time'!$F$3:$H$7,3,FALSE)</f>
        <v>2</v>
      </c>
      <c r="O492" s="2">
        <f>VLOOKUP(C492,'Transport Time'!$K$3:$M$12,3,FALSE)</f>
        <v>1</v>
      </c>
      <c r="P492" s="2">
        <f>VLOOKUP(C492,'Data for CO2 Calculation'!$F$3:$H$7,3,FALSE)</f>
        <v>846</v>
      </c>
      <c r="Q492" s="3">
        <f>I492*P492*'Data for CO2 Calculation'!$B$17</f>
        <v>7363.2878999999994</v>
      </c>
      <c r="R492" s="2">
        <f>VLOOKUP(C492,'Data for CO2 Calculation'!$K$3:$M$12,3,FALSE)</f>
        <v>775</v>
      </c>
      <c r="S492" s="3">
        <f>I492*R492*'Data for CO2 Calculation'!$B$17</f>
        <v>6745.3287499999988</v>
      </c>
    </row>
    <row r="493" spans="1:19" x14ac:dyDescent="0.2">
      <c r="A493" s="2" t="s">
        <v>922</v>
      </c>
      <c r="B493" s="13">
        <v>39793</v>
      </c>
      <c r="C493" s="2">
        <v>60003</v>
      </c>
      <c r="D493" s="2">
        <v>10</v>
      </c>
      <c r="E493" s="2">
        <v>6</v>
      </c>
      <c r="F493" s="2">
        <v>12</v>
      </c>
      <c r="G493" s="2">
        <v>12</v>
      </c>
      <c r="H493" s="2">
        <v>9</v>
      </c>
      <c r="I493" s="84">
        <f>(D493*'General Data'!$B$4)+(Valencia!E493*'General Data'!$C$4)+(Valencia!F493*'General Data'!$D$4)+(Valencia!G493*'General Data'!$E$4)+(Valencia!H493*'General Data'!$F$4)</f>
        <v>174.20000000000002</v>
      </c>
      <c r="J493" s="4">
        <f>VLOOKUP(I493,'Tarrif for Outgoing Transport'!$A$22:$G$32,Valencia!C493-59998,TRUE)</f>
        <v>0.25600000000000001</v>
      </c>
      <c r="K493" s="82">
        <f t="shared" si="14"/>
        <v>44.595200000000006</v>
      </c>
      <c r="L493" s="4">
        <f>VLOOKUP(I493,'Tarrif for Outgoing Transport'!$A$40:$L$49,C493-59993,TRUE)</f>
        <v>0.28999999999999998</v>
      </c>
      <c r="M493" s="4">
        <f t="shared" si="15"/>
        <v>50.518000000000001</v>
      </c>
      <c r="N493" s="2">
        <f>VLOOKUP(C493,'Transport Time'!$F$3:$H$7,3,FALSE)</f>
        <v>2</v>
      </c>
      <c r="O493" s="2">
        <f>VLOOKUP(C493,'Transport Time'!$K$3:$M$12,3,FALSE)</f>
        <v>1</v>
      </c>
      <c r="P493" s="2">
        <f>VLOOKUP(C493,'Data for CO2 Calculation'!$F$3:$H$7,3,FALSE)</f>
        <v>846</v>
      </c>
      <c r="Q493" s="3">
        <f>I493*P493*'Data for CO2 Calculation'!$B$17</f>
        <v>8031.8394000000008</v>
      </c>
      <c r="R493" s="2">
        <f>VLOOKUP(C493,'Data for CO2 Calculation'!$K$3:$M$12,3,FALSE)</f>
        <v>775</v>
      </c>
      <c r="S493" s="3">
        <f>I493*R493*'Data for CO2 Calculation'!$B$17</f>
        <v>7357.7725</v>
      </c>
    </row>
    <row r="494" spans="1:19" x14ac:dyDescent="0.2">
      <c r="A494" s="2" t="s">
        <v>923</v>
      </c>
      <c r="B494" s="13">
        <v>39796</v>
      </c>
      <c r="C494" s="2">
        <v>60003</v>
      </c>
      <c r="D494" s="2">
        <v>9</v>
      </c>
      <c r="E494" s="2">
        <v>5</v>
      </c>
      <c r="F494" s="2">
        <v>11</v>
      </c>
      <c r="G494" s="2">
        <v>14</v>
      </c>
      <c r="H494" s="2">
        <v>12</v>
      </c>
      <c r="I494" s="84">
        <f>(D494*'General Data'!$B$4)+(Valencia!E494*'General Data'!$C$4)+(Valencia!F494*'General Data'!$D$4)+(Valencia!G494*'General Data'!$E$4)+(Valencia!H494*'General Data'!$F$4)</f>
        <v>184</v>
      </c>
      <c r="J494" s="4">
        <f>VLOOKUP(I494,'Tarrif for Outgoing Transport'!$A$22:$G$32,Valencia!C494-59998,TRUE)</f>
        <v>0.25600000000000001</v>
      </c>
      <c r="K494" s="82">
        <f t="shared" si="14"/>
        <v>47.103999999999999</v>
      </c>
      <c r="L494" s="4">
        <f>VLOOKUP(I494,'Tarrif for Outgoing Transport'!$A$40:$L$49,C494-59993,TRUE)</f>
        <v>0.28999999999999998</v>
      </c>
      <c r="M494" s="4">
        <f t="shared" si="15"/>
        <v>53.36</v>
      </c>
      <c r="N494" s="2">
        <f>VLOOKUP(C494,'Transport Time'!$F$3:$H$7,3,FALSE)</f>
        <v>2</v>
      </c>
      <c r="O494" s="2">
        <f>VLOOKUP(C494,'Transport Time'!$K$3:$M$12,3,FALSE)</f>
        <v>1</v>
      </c>
      <c r="P494" s="2">
        <f>VLOOKUP(C494,'Data for CO2 Calculation'!$F$3:$H$7,3,FALSE)</f>
        <v>846</v>
      </c>
      <c r="Q494" s="3">
        <f>I494*P494*'Data for CO2 Calculation'!$B$17</f>
        <v>8483.6880000000001</v>
      </c>
      <c r="R494" s="2">
        <f>VLOOKUP(C494,'Data for CO2 Calculation'!$K$3:$M$12,3,FALSE)</f>
        <v>775</v>
      </c>
      <c r="S494" s="3">
        <f>I494*R494*'Data for CO2 Calculation'!$B$17</f>
        <v>7771.7</v>
      </c>
    </row>
    <row r="495" spans="1:19" x14ac:dyDescent="0.2">
      <c r="A495" s="2" t="s">
        <v>924</v>
      </c>
      <c r="B495" s="13">
        <v>39798</v>
      </c>
      <c r="C495" s="2">
        <v>60003</v>
      </c>
      <c r="D495" s="2">
        <v>7</v>
      </c>
      <c r="E495" s="2">
        <v>5</v>
      </c>
      <c r="F495" s="2">
        <v>12</v>
      </c>
      <c r="G495" s="2">
        <v>11</v>
      </c>
      <c r="H495" s="2">
        <v>9</v>
      </c>
      <c r="I495" s="84">
        <f>(D495*'General Data'!$B$4)+(Valencia!E495*'General Data'!$C$4)+(Valencia!F495*'General Data'!$D$4)+(Valencia!G495*'General Data'!$E$4)+(Valencia!H495*'General Data'!$F$4)</f>
        <v>159.79999999999998</v>
      </c>
      <c r="J495" s="4">
        <f>VLOOKUP(I495,'Tarrif for Outgoing Transport'!$A$22:$G$32,Valencia!C495-59998,TRUE)</f>
        <v>0.25600000000000001</v>
      </c>
      <c r="K495" s="82">
        <f t="shared" si="14"/>
        <v>40.908799999999999</v>
      </c>
      <c r="L495" s="4">
        <f>VLOOKUP(I495,'Tarrif for Outgoing Transport'!$A$40:$L$49,C495-59993,TRUE)</f>
        <v>0.28999999999999998</v>
      </c>
      <c r="M495" s="4">
        <f t="shared" si="15"/>
        <v>46.341999999999992</v>
      </c>
      <c r="N495" s="2">
        <f>VLOOKUP(C495,'Transport Time'!$F$3:$H$7,3,FALSE)</f>
        <v>2</v>
      </c>
      <c r="O495" s="2">
        <f>VLOOKUP(C495,'Transport Time'!$K$3:$M$12,3,FALSE)</f>
        <v>1</v>
      </c>
      <c r="P495" s="2">
        <f>VLOOKUP(C495,'Data for CO2 Calculation'!$F$3:$H$7,3,FALSE)</f>
        <v>846</v>
      </c>
      <c r="Q495" s="3">
        <f>I495*P495*'Data for CO2 Calculation'!$B$17</f>
        <v>7367.8985999999995</v>
      </c>
      <c r="R495" s="2">
        <f>VLOOKUP(C495,'Data for CO2 Calculation'!$K$3:$M$12,3,FALSE)</f>
        <v>775</v>
      </c>
      <c r="S495" s="3">
        <f>I495*R495*'Data for CO2 Calculation'!$B$17</f>
        <v>6749.5524999999989</v>
      </c>
    </row>
    <row r="496" spans="1:19" x14ac:dyDescent="0.2">
      <c r="A496" s="2" t="s">
        <v>925</v>
      </c>
      <c r="B496" s="13">
        <v>39801</v>
      </c>
      <c r="C496" s="2">
        <v>60003</v>
      </c>
      <c r="D496" s="2">
        <v>9</v>
      </c>
      <c r="E496" s="2">
        <v>8</v>
      </c>
      <c r="F496" s="2">
        <v>15</v>
      </c>
      <c r="G496" s="2">
        <v>15</v>
      </c>
      <c r="H496" s="2">
        <v>9</v>
      </c>
      <c r="I496" s="84">
        <f>(D496*'General Data'!$B$4)+(Valencia!E496*'General Data'!$C$4)+(Valencia!F496*'General Data'!$D$4)+(Valencia!G496*'General Data'!$E$4)+(Valencia!H496*'General Data'!$F$4)</f>
        <v>201.5</v>
      </c>
      <c r="J496" s="4">
        <f>VLOOKUP(I496,'Tarrif for Outgoing Transport'!$A$22:$G$32,Valencia!C496-59998,TRUE)</f>
        <v>0.25600000000000001</v>
      </c>
      <c r="K496" s="82">
        <f t="shared" si="14"/>
        <v>51.584000000000003</v>
      </c>
      <c r="L496" s="4">
        <f>VLOOKUP(I496,'Tarrif for Outgoing Transport'!$A$40:$L$49,C496-59993,TRUE)</f>
        <v>0.28999999999999998</v>
      </c>
      <c r="M496" s="4">
        <f t="shared" si="15"/>
        <v>58.434999999999995</v>
      </c>
      <c r="N496" s="2">
        <f>VLOOKUP(C496,'Transport Time'!$F$3:$H$7,3,FALSE)</f>
        <v>2</v>
      </c>
      <c r="O496" s="2">
        <f>VLOOKUP(C496,'Transport Time'!$K$3:$M$12,3,FALSE)</f>
        <v>1</v>
      </c>
      <c r="P496" s="2">
        <f>VLOOKUP(C496,'Data for CO2 Calculation'!$F$3:$H$7,3,FALSE)</f>
        <v>846</v>
      </c>
      <c r="Q496" s="3">
        <f>I496*P496*'Data for CO2 Calculation'!$B$17</f>
        <v>9290.5604999999996</v>
      </c>
      <c r="R496" s="2">
        <f>VLOOKUP(C496,'Data for CO2 Calculation'!$K$3:$M$12,3,FALSE)</f>
        <v>775</v>
      </c>
      <c r="S496" s="3">
        <f>I496*R496*'Data for CO2 Calculation'!$B$17</f>
        <v>8510.8562500000007</v>
      </c>
    </row>
    <row r="497" spans="1:19" x14ac:dyDescent="0.2">
      <c r="A497" s="2" t="s">
        <v>926</v>
      </c>
      <c r="B497" s="13">
        <v>39804</v>
      </c>
      <c r="C497" s="2">
        <v>60005</v>
      </c>
      <c r="D497" s="2">
        <v>15</v>
      </c>
      <c r="E497" s="2">
        <v>0</v>
      </c>
      <c r="F497" s="2">
        <v>12</v>
      </c>
      <c r="G497" s="2">
        <v>11</v>
      </c>
      <c r="H497" s="2">
        <v>11</v>
      </c>
      <c r="I497" s="84">
        <f>(D497*'General Data'!$B$4)+(Valencia!E497*'General Data'!$C$4)+(Valencia!F497*'General Data'!$D$4)+(Valencia!G497*'General Data'!$E$4)+(Valencia!H497*'General Data'!$F$4)</f>
        <v>165.89999999999998</v>
      </c>
      <c r="J497" s="4">
        <f>VLOOKUP(I497,'Tarrif for Outgoing Transport'!$A$22:$G$32,Valencia!C497-59998,TRUE)</f>
        <v>0.24399999999999999</v>
      </c>
      <c r="K497" s="82">
        <f t="shared" si="14"/>
        <v>40.479599999999991</v>
      </c>
      <c r="L497" s="4">
        <f>VLOOKUP(I497,'Tarrif for Outgoing Transport'!$A$40:$L$49,C497-59993,TRUE)</f>
        <v>0.38900000000000001</v>
      </c>
      <c r="M497" s="4">
        <f t="shared" si="15"/>
        <v>64.5351</v>
      </c>
      <c r="N497" s="2">
        <f>VLOOKUP(C497,'Transport Time'!$F$3:$H$7,3,FALSE)</f>
        <v>2</v>
      </c>
      <c r="O497" s="2">
        <f>VLOOKUP(C497,'Transport Time'!$K$3:$M$12,3,FALSE)</f>
        <v>1</v>
      </c>
      <c r="P497" s="2">
        <f>VLOOKUP(C497,'Data for CO2 Calculation'!$F$3:$H$7,3,FALSE)</f>
        <v>779</v>
      </c>
      <c r="Q497" s="3">
        <f>I497*P497*'Data for CO2 Calculation'!$B$17</f>
        <v>7043.3674499999988</v>
      </c>
      <c r="R497" s="2">
        <f>VLOOKUP(C497,'Data for CO2 Calculation'!$K$3:$M$12,3,FALSE)</f>
        <v>584</v>
      </c>
      <c r="S497" s="3">
        <f>I497*R497*'Data for CO2 Calculation'!$B$17</f>
        <v>5280.2651999999998</v>
      </c>
    </row>
    <row r="498" spans="1:19" x14ac:dyDescent="0.2">
      <c r="A498" s="2" t="s">
        <v>927</v>
      </c>
      <c r="B498" s="13">
        <v>39801</v>
      </c>
      <c r="C498" s="2">
        <v>60003</v>
      </c>
      <c r="D498" s="2">
        <v>9</v>
      </c>
      <c r="E498" s="2">
        <v>8</v>
      </c>
      <c r="F498" s="2">
        <v>6</v>
      </c>
      <c r="G498" s="2">
        <v>12</v>
      </c>
      <c r="H498" s="2">
        <v>4</v>
      </c>
      <c r="I498" s="84">
        <f>(D498*'General Data'!$B$4)+(Valencia!E498*'General Data'!$C$4)+(Valencia!F498*'General Data'!$D$4)+(Valencia!G498*'General Data'!$E$4)+(Valencia!H498*'General Data'!$F$4)</f>
        <v>134.69999999999999</v>
      </c>
      <c r="J498" s="4">
        <f>VLOOKUP(I498,'Tarrif for Outgoing Transport'!$A$22:$G$32,Valencia!C498-59998,TRUE)</f>
        <v>0.25600000000000001</v>
      </c>
      <c r="K498" s="82">
        <f t="shared" si="14"/>
        <v>34.483199999999997</v>
      </c>
      <c r="L498" s="4">
        <f>VLOOKUP(I498,'Tarrif for Outgoing Transport'!$A$40:$L$49,C498-59993,TRUE)</f>
        <v>0.28999999999999998</v>
      </c>
      <c r="M498" s="4">
        <f t="shared" si="15"/>
        <v>39.062999999999995</v>
      </c>
      <c r="N498" s="2">
        <f>VLOOKUP(C498,'Transport Time'!$F$3:$H$7,3,FALSE)</f>
        <v>2</v>
      </c>
      <c r="O498" s="2">
        <f>VLOOKUP(C498,'Transport Time'!$K$3:$M$12,3,FALSE)</f>
        <v>1</v>
      </c>
      <c r="P498" s="2">
        <f>VLOOKUP(C498,'Data for CO2 Calculation'!$F$3:$H$7,3,FALSE)</f>
        <v>846</v>
      </c>
      <c r="Q498" s="3">
        <f>I498*P498*'Data for CO2 Calculation'!$B$17</f>
        <v>6210.6129000000001</v>
      </c>
      <c r="R498" s="2">
        <f>VLOOKUP(C498,'Data for CO2 Calculation'!$K$3:$M$12,3,FALSE)</f>
        <v>775</v>
      </c>
      <c r="S498" s="3">
        <f>I498*R498*'Data for CO2 Calculation'!$B$17</f>
        <v>5689.3912499999988</v>
      </c>
    </row>
    <row r="499" spans="1:19" x14ac:dyDescent="0.2">
      <c r="A499" s="2" t="s">
        <v>928</v>
      </c>
      <c r="B499" s="13">
        <v>39801</v>
      </c>
      <c r="C499" s="2">
        <v>60003</v>
      </c>
      <c r="D499" s="2">
        <v>9</v>
      </c>
      <c r="E499" s="2">
        <v>8</v>
      </c>
      <c r="F499" s="2">
        <v>13</v>
      </c>
      <c r="G499" s="2">
        <v>17</v>
      </c>
      <c r="H499" s="2">
        <v>5</v>
      </c>
      <c r="I499" s="84">
        <f>(D499*'General Data'!$B$4)+(Valencia!E499*'General Data'!$C$4)+(Valencia!F499*'General Data'!$D$4)+(Valencia!G499*'General Data'!$E$4)+(Valencia!H499*'General Data'!$F$4)</f>
        <v>181.9</v>
      </c>
      <c r="J499" s="4">
        <f>VLOOKUP(I499,'Tarrif for Outgoing Transport'!$A$22:$G$32,Valencia!C499-59998,TRUE)</f>
        <v>0.25600000000000001</v>
      </c>
      <c r="K499" s="82">
        <f t="shared" si="14"/>
        <v>46.566400000000002</v>
      </c>
      <c r="L499" s="4">
        <f>VLOOKUP(I499,'Tarrif for Outgoing Transport'!$A$40:$L$49,C499-59993,TRUE)</f>
        <v>0.28999999999999998</v>
      </c>
      <c r="M499" s="4">
        <f t="shared" si="15"/>
        <v>52.750999999999998</v>
      </c>
      <c r="N499" s="2">
        <f>VLOOKUP(C499,'Transport Time'!$F$3:$H$7,3,FALSE)</f>
        <v>2</v>
      </c>
      <c r="O499" s="2">
        <f>VLOOKUP(C499,'Transport Time'!$K$3:$M$12,3,FALSE)</f>
        <v>1</v>
      </c>
      <c r="P499" s="2">
        <f>VLOOKUP(C499,'Data for CO2 Calculation'!$F$3:$H$7,3,FALSE)</f>
        <v>846</v>
      </c>
      <c r="Q499" s="3">
        <f>I499*P499*'Data for CO2 Calculation'!$B$17</f>
        <v>8386.8632999999991</v>
      </c>
      <c r="R499" s="2">
        <f>VLOOKUP(C499,'Data for CO2 Calculation'!$K$3:$M$12,3,FALSE)</f>
        <v>775</v>
      </c>
      <c r="S499" s="3">
        <f>I499*R499*'Data for CO2 Calculation'!$B$17</f>
        <v>7683.0012500000003</v>
      </c>
    </row>
    <row r="500" spans="1:19" x14ac:dyDescent="0.2">
      <c r="A500" s="2" t="s">
        <v>929</v>
      </c>
      <c r="B500" s="13">
        <v>39804</v>
      </c>
      <c r="C500" s="2">
        <v>60003</v>
      </c>
      <c r="D500" s="2">
        <v>9</v>
      </c>
      <c r="E500" s="2">
        <v>7</v>
      </c>
      <c r="F500" s="2">
        <v>11</v>
      </c>
      <c r="G500" s="2">
        <v>12</v>
      </c>
      <c r="H500" s="2">
        <v>0</v>
      </c>
      <c r="I500" s="84">
        <f>(D500*'General Data'!$B$4)+(Valencia!E500*'General Data'!$C$4)+(Valencia!F500*'General Data'!$D$4)+(Valencia!G500*'General Data'!$E$4)+(Valencia!H500*'General Data'!$F$4)</f>
        <v>131</v>
      </c>
      <c r="J500" s="4">
        <f>VLOOKUP(I500,'Tarrif for Outgoing Transport'!$A$22:$G$32,Valencia!C500-59998,TRUE)</f>
        <v>0.25600000000000001</v>
      </c>
      <c r="K500" s="82">
        <f t="shared" si="14"/>
        <v>33.536000000000001</v>
      </c>
      <c r="L500" s="4">
        <f>VLOOKUP(I500,'Tarrif for Outgoing Transport'!$A$40:$L$49,C500-59993,TRUE)</f>
        <v>0.28999999999999998</v>
      </c>
      <c r="M500" s="4">
        <f t="shared" si="15"/>
        <v>37.989999999999995</v>
      </c>
      <c r="N500" s="2">
        <f>VLOOKUP(C500,'Transport Time'!$F$3:$H$7,3,FALSE)</f>
        <v>2</v>
      </c>
      <c r="O500" s="2">
        <f>VLOOKUP(C500,'Transport Time'!$K$3:$M$12,3,FALSE)</f>
        <v>1</v>
      </c>
      <c r="P500" s="2">
        <f>VLOOKUP(C500,'Data for CO2 Calculation'!$F$3:$H$7,3,FALSE)</f>
        <v>846</v>
      </c>
      <c r="Q500" s="3">
        <f>I500*P500*'Data for CO2 Calculation'!$B$17</f>
        <v>6040.0169999999998</v>
      </c>
      <c r="R500" s="2">
        <f>VLOOKUP(C500,'Data for CO2 Calculation'!$K$3:$M$12,3,FALSE)</f>
        <v>775</v>
      </c>
      <c r="S500" s="3">
        <f>I500*R500*'Data for CO2 Calculation'!$B$17</f>
        <v>5533.1125000000002</v>
      </c>
    </row>
    <row r="501" spans="1:19" x14ac:dyDescent="0.2">
      <c r="A501" s="2" t="s">
        <v>930</v>
      </c>
      <c r="B501" s="13">
        <v>39811</v>
      </c>
      <c r="C501" s="2">
        <v>60005</v>
      </c>
      <c r="D501" s="2">
        <v>12</v>
      </c>
      <c r="E501" s="2">
        <v>9</v>
      </c>
      <c r="F501" s="2">
        <v>12</v>
      </c>
      <c r="G501" s="2">
        <v>7</v>
      </c>
      <c r="H501" s="2">
        <v>11</v>
      </c>
      <c r="I501" s="84">
        <f>(D501*'General Data'!$B$4)+(Valencia!E501*'General Data'!$C$4)+(Valencia!F501*'General Data'!$D$4)+(Valencia!G501*'General Data'!$E$4)+(Valencia!H501*'General Data'!$F$4)</f>
        <v>184.89999999999998</v>
      </c>
      <c r="J501" s="4">
        <f>VLOOKUP(I501,'Tarrif for Outgoing Transport'!$A$22:$G$32,Valencia!C501-59998,TRUE)</f>
        <v>0.24399999999999999</v>
      </c>
      <c r="K501" s="82">
        <f t="shared" si="14"/>
        <v>45.115599999999993</v>
      </c>
      <c r="L501" s="4">
        <f>VLOOKUP(I501,'Tarrif for Outgoing Transport'!$A$40:$L$49,C501-59993,TRUE)</f>
        <v>0.38900000000000001</v>
      </c>
      <c r="M501" s="4">
        <f t="shared" si="15"/>
        <v>71.926099999999991</v>
      </c>
      <c r="N501" s="2">
        <f>VLOOKUP(C501,'Transport Time'!$F$3:$H$7,3,FALSE)</f>
        <v>2</v>
      </c>
      <c r="O501" s="2">
        <f>VLOOKUP(C501,'Transport Time'!$K$3:$M$12,3,FALSE)</f>
        <v>1</v>
      </c>
      <c r="P501" s="2">
        <f>VLOOKUP(C501,'Data for CO2 Calculation'!$F$3:$H$7,3,FALSE)</f>
        <v>779</v>
      </c>
      <c r="Q501" s="3">
        <f>I501*P501*'Data for CO2 Calculation'!$B$17</f>
        <v>7850.0219499999985</v>
      </c>
      <c r="R501" s="2">
        <f>VLOOKUP(C501,'Data for CO2 Calculation'!$K$3:$M$12,3,FALSE)</f>
        <v>584</v>
      </c>
      <c r="S501" s="3">
        <f>I501*R501*'Data for CO2 Calculation'!$B$17</f>
        <v>5884.9971999999998</v>
      </c>
    </row>
    <row r="502" spans="1:19" x14ac:dyDescent="0.2">
      <c r="A502" s="2" t="s">
        <v>931</v>
      </c>
      <c r="B502" s="13">
        <v>39805</v>
      </c>
      <c r="C502" s="2">
        <v>60003</v>
      </c>
      <c r="D502" s="2">
        <v>9</v>
      </c>
      <c r="E502" s="2">
        <v>8</v>
      </c>
      <c r="F502" s="2">
        <v>12</v>
      </c>
      <c r="G502" s="2">
        <v>7</v>
      </c>
      <c r="H502" s="2">
        <v>7</v>
      </c>
      <c r="I502" s="84">
        <f>(D502*'General Data'!$B$4)+(Valencia!E502*'General Data'!$C$4)+(Valencia!F502*'General Data'!$D$4)+(Valencia!G502*'General Data'!$E$4)+(Valencia!H502*'General Data'!$F$4)</f>
        <v>155.29999999999998</v>
      </c>
      <c r="J502" s="4">
        <f>VLOOKUP(I502,'Tarrif for Outgoing Transport'!$A$22:$G$32,Valencia!C502-59998,TRUE)</f>
        <v>0.25600000000000001</v>
      </c>
      <c r="K502" s="82">
        <f t="shared" si="14"/>
        <v>39.756799999999998</v>
      </c>
      <c r="L502" s="4">
        <f>VLOOKUP(I502,'Tarrif for Outgoing Transport'!$A$40:$L$49,C502-59993,TRUE)</f>
        <v>0.28999999999999998</v>
      </c>
      <c r="M502" s="4">
        <f>IF(I502&gt;100,I502*L502,L502)</f>
        <v>45.036999999999992</v>
      </c>
      <c r="N502" s="2">
        <f>VLOOKUP(C502,'Transport Time'!$F$3:$H$7,3,FALSE)</f>
        <v>2</v>
      </c>
      <c r="O502" s="2">
        <f>VLOOKUP(C502,'Transport Time'!$K$3:$M$12,3,FALSE)</f>
        <v>1</v>
      </c>
      <c r="P502" s="2">
        <f>VLOOKUP(C502,'Data for CO2 Calculation'!$F$3:$H$7,3,FALSE)</f>
        <v>846</v>
      </c>
      <c r="Q502" s="3">
        <f>I502*P502*'Data for CO2 Calculation'!$B$17</f>
        <v>7160.4170999999997</v>
      </c>
      <c r="R502" s="2">
        <f>VLOOKUP(C502,'Data for CO2 Calculation'!$K$3:$M$12,3,FALSE)</f>
        <v>775</v>
      </c>
      <c r="S502" s="3">
        <f>I502*R502*'Data for CO2 Calculation'!$B$17</f>
        <v>6559.4837499999994</v>
      </c>
    </row>
    <row r="503" spans="1:19" x14ac:dyDescent="0.2">
      <c r="C503" s="2" t="s">
        <v>514</v>
      </c>
      <c r="D503" s="2">
        <f>SUM(D3:D502)</f>
        <v>4354</v>
      </c>
      <c r="E503" s="2">
        <f t="shared" ref="E503:I503" si="16">SUM(E3:E502)</f>
        <v>4048</v>
      </c>
      <c r="F503" s="2">
        <f t="shared" si="16"/>
        <v>5750</v>
      </c>
      <c r="G503" s="2">
        <f t="shared" si="16"/>
        <v>5577</v>
      </c>
      <c r="H503" s="2">
        <f t="shared" si="16"/>
        <v>4676</v>
      </c>
      <c r="I503" s="2">
        <f t="shared" si="16"/>
        <v>88626.600000000108</v>
      </c>
      <c r="J503" s="2">
        <f t="shared" ref="J503" si="17">SUM(J3:J502)</f>
        <v>171.87200000000016</v>
      </c>
      <c r="K503" s="4">
        <f>SUM(K3:K502)</f>
        <v>22182.883600000012</v>
      </c>
      <c r="L503" s="2">
        <f t="shared" ref="L503" si="18">SUM(L3:L502)</f>
        <v>216.38199999999992</v>
      </c>
      <c r="M503" s="2">
        <f>SUM(M3:M502)</f>
        <v>29378.233900000028</v>
      </c>
      <c r="Q503" s="3">
        <f>SUM(Q3:Q502)</f>
        <v>2571900.3657999979</v>
      </c>
      <c r="S503" s="3">
        <f>SUM(S3:S502)</f>
        <v>5208077.8081499962</v>
      </c>
    </row>
    <row r="504" spans="1:19" x14ac:dyDescent="0.2">
      <c r="N504" s="8"/>
      <c r="O504" s="8"/>
    </row>
    <row r="505" spans="1:19" x14ac:dyDescent="0.2">
      <c r="C505" s="2" t="s">
        <v>515</v>
      </c>
      <c r="D505" s="3">
        <f>SQRT(2*'General Data'!$B$7*D503/('General Data'!B5*'General Data'!$B$8))</f>
        <v>200.67403990618183</v>
      </c>
      <c r="E505" s="3">
        <f>SQRT(2*'General Data'!$B$7*E503/('General Data'!C5*'General Data'!$B$8))</f>
        <v>173.08539903238551</v>
      </c>
      <c r="F505" s="3">
        <f>SQRT(2*'General Data'!$B$7*F503/('General Data'!D5*'General Data'!$B$8))</f>
        <v>178.4625948236517</v>
      </c>
      <c r="G505" s="3">
        <f>SQRT(2*'General Data'!$B$7*G503/('General Data'!E5*'General Data'!$B$8))</f>
        <v>192.82116066448722</v>
      </c>
      <c r="H505" s="3">
        <f>SQRT(2*'General Data'!$B$7*H503/('General Data'!F5*'General Data'!$B$8))</f>
        <v>163.79044305742565</v>
      </c>
    </row>
    <row r="507" spans="1:19" x14ac:dyDescent="0.2">
      <c r="C507" s="2" t="s">
        <v>516</v>
      </c>
      <c r="D507" s="3">
        <f>(D505/D503)*366</f>
        <v>16.868787001759888</v>
      </c>
      <c r="E507" s="3">
        <f t="shared" ref="E507:H507" si="19">(E505/E503)*366</f>
        <v>15.649519774173196</v>
      </c>
      <c r="F507" s="3">
        <f t="shared" si="19"/>
        <v>11.359532122688091</v>
      </c>
      <c r="G507" s="3">
        <f t="shared" si="19"/>
        <v>12.654212803156234</v>
      </c>
      <c r="H507" s="3">
        <f t="shared" si="19"/>
        <v>12.820210042561547</v>
      </c>
    </row>
    <row r="508" spans="1:19" x14ac:dyDescent="0.2">
      <c r="D508" s="10"/>
      <c r="E508" s="10"/>
      <c r="F508" s="10"/>
      <c r="G508" s="10"/>
      <c r="H508" s="10"/>
    </row>
    <row r="509" spans="1:19" x14ac:dyDescent="0.2">
      <c r="C509" s="2" t="s">
        <v>517</v>
      </c>
      <c r="D509" s="26">
        <f>D528</f>
        <v>92.738038148931736</v>
      </c>
      <c r="E509" s="26">
        <f t="shared" ref="E509:H509" si="20">E528</f>
        <v>72.789753899815736</v>
      </c>
      <c r="F509" s="26">
        <f t="shared" si="20"/>
        <v>34.107447979128544</v>
      </c>
      <c r="G509" s="26">
        <f t="shared" si="20"/>
        <v>32.578420222413186</v>
      </c>
      <c r="H509" s="26">
        <f t="shared" si="20"/>
        <v>47.403483232333649</v>
      </c>
    </row>
    <row r="513" spans="1:8" x14ac:dyDescent="0.2">
      <c r="C513" s="2" t="s">
        <v>518</v>
      </c>
      <c r="D513" s="93" t="s">
        <v>519</v>
      </c>
      <c r="E513" s="93"/>
      <c r="F513" s="93"/>
      <c r="G513" s="93"/>
      <c r="H513" s="93"/>
    </row>
    <row r="514" spans="1:8" x14ac:dyDescent="0.2">
      <c r="C514" s="2" t="s">
        <v>520</v>
      </c>
      <c r="D514" s="26">
        <f>SUMIF($B$4:$B$502,"&lt;1-feb-08",D4:D502)/31</f>
        <v>8.9032258064516121</v>
      </c>
      <c r="E514" s="26">
        <f t="shared" ref="E514:H514" si="21">SUMIF($B$4:$B$502,"&lt;1-feb-08",E4:E502)/31</f>
        <v>9.2258064516129039</v>
      </c>
      <c r="F514" s="26">
        <f t="shared" si="21"/>
        <v>9.8387096774193541</v>
      </c>
      <c r="G514" s="26">
        <f t="shared" si="21"/>
        <v>10.806451612903226</v>
      </c>
      <c r="H514" s="26">
        <f t="shared" si="21"/>
        <v>7.67741935483871</v>
      </c>
    </row>
    <row r="515" spans="1:8" x14ac:dyDescent="0.2">
      <c r="C515" s="2" t="s">
        <v>521</v>
      </c>
      <c r="D515" s="26">
        <f>SUMIFS(D4:D502,$B$4:$B$502,"&gt;=1-feb-08",$B$4:$B$502,"&lt;1-mar-08")/29</f>
        <v>9.8275862068965516</v>
      </c>
      <c r="E515" s="26">
        <f t="shared" ref="E515:H515" si="22">SUMIFS(E4:E502,$B$4:$B$502,"&gt;=1-feb-08",$B$4:$B$502,"&lt;1-mar-08")/29</f>
        <v>9.5517241379310338</v>
      </c>
      <c r="F515" s="26">
        <f t="shared" si="22"/>
        <v>15.827586206896552</v>
      </c>
      <c r="G515" s="26">
        <f t="shared" si="22"/>
        <v>11.724137931034482</v>
      </c>
      <c r="H515" s="26">
        <f t="shared" si="22"/>
        <v>12.620689655172415</v>
      </c>
    </row>
    <row r="516" spans="1:8" x14ac:dyDescent="0.2">
      <c r="C516" s="2" t="s">
        <v>522</v>
      </c>
      <c r="D516" s="26">
        <f>SUMIFS(D4:D502,$B$4:$B$502,"&gt;=1-mar-08",$B$4:$B$502,"&lt;1-apr-08")/31</f>
        <v>14.03225806451613</v>
      </c>
      <c r="E516" s="26">
        <f t="shared" ref="E516:H516" si="23">SUMIFS(E4:E502,$B$4:$B$502,"&gt;=1-mar-08",$B$4:$B$502,"&lt;1-apr-08")/31</f>
        <v>15.709677419354838</v>
      </c>
      <c r="F516" s="26">
        <f t="shared" si="23"/>
        <v>18.548387096774192</v>
      </c>
      <c r="G516" s="26">
        <f t="shared" si="23"/>
        <v>17.548387096774192</v>
      </c>
      <c r="H516" s="26">
        <f t="shared" si="23"/>
        <v>16.483870967741936</v>
      </c>
    </row>
    <row r="517" spans="1:8" x14ac:dyDescent="0.2">
      <c r="C517" s="2" t="s">
        <v>523</v>
      </c>
      <c r="D517" s="26">
        <f>SUMIFS(D4:D502,$B$4:$B$502,"&gt;=1-apr-08",$B$4:$B$502,"&lt;1-may-08")/30</f>
        <v>13.066666666666666</v>
      </c>
      <c r="E517" s="26">
        <f t="shared" ref="E517:H517" si="24">SUMIFS(E4:E502,$B$4:$B$502,"&gt;=1-apr-08",$B$4:$B$502,"&lt;1-may-08")/30</f>
        <v>12.4</v>
      </c>
      <c r="F517" s="26">
        <f t="shared" si="24"/>
        <v>17.633333333333333</v>
      </c>
      <c r="G517" s="26">
        <f t="shared" si="24"/>
        <v>16.899999999999999</v>
      </c>
      <c r="H517" s="26">
        <f t="shared" si="24"/>
        <v>12.3</v>
      </c>
    </row>
    <row r="518" spans="1:8" x14ac:dyDescent="0.2">
      <c r="C518" s="2" t="s">
        <v>524</v>
      </c>
      <c r="D518" s="26">
        <f>SUMIFS(D4:D502,$B$4:$B$502,"&gt;=1-may-08",$B$4:$B$502,"&lt;1-jun-08")/31</f>
        <v>14.096774193548388</v>
      </c>
      <c r="E518" s="26">
        <f t="shared" ref="E518:H518" si="25">SUMIFS(E4:E502,$B$4:$B$502,"&gt;=1-may-08",$B$4:$B$502,"&lt;1-jun-08")/31</f>
        <v>10.870967741935484</v>
      </c>
      <c r="F518" s="26">
        <f t="shared" si="25"/>
        <v>16.677419354838708</v>
      </c>
      <c r="G518" s="26">
        <f t="shared" si="25"/>
        <v>16.451612903225808</v>
      </c>
      <c r="H518" s="26">
        <f t="shared" si="25"/>
        <v>13.516129032258064</v>
      </c>
    </row>
    <row r="519" spans="1:8" x14ac:dyDescent="0.2">
      <c r="C519" s="2" t="s">
        <v>525</v>
      </c>
      <c r="D519" s="26">
        <f>SUMIFS(D4:D502,$B$4:$B$502,"&gt;=1-jun-08",$B$4:$B$502,"&lt;1-jul-08")/30</f>
        <v>17.399999999999999</v>
      </c>
      <c r="E519" s="26">
        <f t="shared" ref="E519:H519" si="26">SUMIFS(E4:E502,$B$4:$B$502,"&gt;=1-jun-08",$B$4:$B$502,"&lt;1-jul-08")/30</f>
        <v>12.533333333333333</v>
      </c>
      <c r="F519" s="26">
        <f t="shared" si="26"/>
        <v>18.733333333333334</v>
      </c>
      <c r="G519" s="26">
        <f t="shared" si="26"/>
        <v>17.466666666666665</v>
      </c>
      <c r="H519" s="26">
        <f t="shared" si="26"/>
        <v>15.366666666666667</v>
      </c>
    </row>
    <row r="520" spans="1:8" x14ac:dyDescent="0.2">
      <c r="C520" s="2" t="s">
        <v>526</v>
      </c>
      <c r="D520" s="26">
        <f>SUMIFS(D4:D502,$B$4:$B$502,"&gt;=1-jul-08",$B$4:$B$502,"&lt;1-aug-08")/31</f>
        <v>4.580645161290323</v>
      </c>
      <c r="E520" s="26">
        <f t="shared" ref="E520:H520" si="27">SUMIFS(E4:E502,$B$4:$B$502,"&gt;=1-jul-08",$B$4:$B$502,"&lt;1-aug-08")/31</f>
        <v>8.5161290322580641</v>
      </c>
      <c r="F520" s="26">
        <f t="shared" si="27"/>
        <v>10.451612903225806</v>
      </c>
      <c r="G520" s="26">
        <f t="shared" si="27"/>
        <v>11.774193548387096</v>
      </c>
      <c r="H520" s="26">
        <f t="shared" si="27"/>
        <v>10.483870967741936</v>
      </c>
    </row>
    <row r="521" spans="1:8" x14ac:dyDescent="0.2">
      <c r="C521" s="2" t="s">
        <v>527</v>
      </c>
      <c r="D521" s="26">
        <f>SUMIFS(D4:D502,$B$4:$B$502,"&gt;=1-aug-08",$B$4:$B$502,"&lt;1-sep-08")/31</f>
        <v>10.709677419354838</v>
      </c>
      <c r="E521" s="26">
        <f t="shared" ref="E521:H521" si="28">SUMIFS(E4:E502,$B$4:$B$502,"&gt;=1-aug-08",$B$4:$B$502,"&lt;1-sep-08")/31</f>
        <v>9.5483870967741939</v>
      </c>
      <c r="F521" s="26">
        <f t="shared" si="28"/>
        <v>14.935483870967742</v>
      </c>
      <c r="G521" s="26">
        <f t="shared" si="28"/>
        <v>17.06451612903226</v>
      </c>
      <c r="H521" s="26">
        <f t="shared" si="28"/>
        <v>11.806451612903226</v>
      </c>
    </row>
    <row r="522" spans="1:8" x14ac:dyDescent="0.2">
      <c r="C522" s="2" t="s">
        <v>528</v>
      </c>
      <c r="D522" s="26">
        <f>SUMIFS(D4:D502,$B$4:$B$502,"&gt;=1-sep-08",$B$4:$B$502,"&lt;1-oct-08")/30</f>
        <v>10.1</v>
      </c>
      <c r="E522" s="26">
        <f t="shared" ref="E522:H522" si="29">SUMIFS(E4:E502,$B$4:$B$502,"&gt;=1-sep-08",$B$4:$B$502,"&lt;1-oct-08")/30</f>
        <v>10.7</v>
      </c>
      <c r="F522" s="26">
        <f t="shared" si="29"/>
        <v>16</v>
      </c>
      <c r="G522" s="26">
        <f t="shared" si="29"/>
        <v>14.766666666666667</v>
      </c>
      <c r="H522" s="26">
        <f t="shared" si="29"/>
        <v>12.2</v>
      </c>
    </row>
    <row r="523" spans="1:8" x14ac:dyDescent="0.2">
      <c r="C523" s="2" t="s">
        <v>529</v>
      </c>
      <c r="D523" s="26">
        <f>SUMIFS(D4:D502,$B$4:$B$502,"&gt;=1-oct-08",$B$4:$B$502,"&lt;1-nov-08")/31</f>
        <v>10.96774193548387</v>
      </c>
      <c r="E523" s="26">
        <f t="shared" ref="E523:H523" si="30">SUMIFS(E4:E502,$B$4:$B$502,"&gt;=1-oct-08",$B$4:$B$502,"&lt;1-nov-08")/31</f>
        <v>10.580645161290322</v>
      </c>
      <c r="F523" s="26">
        <f t="shared" si="30"/>
        <v>14.709677419354838</v>
      </c>
      <c r="G523" s="26">
        <f t="shared" si="30"/>
        <v>13.774193548387096</v>
      </c>
      <c r="H523" s="26">
        <f t="shared" si="30"/>
        <v>11.903225806451612</v>
      </c>
    </row>
    <row r="524" spans="1:8" x14ac:dyDescent="0.2">
      <c r="C524" s="2" t="s">
        <v>530</v>
      </c>
      <c r="D524" s="26">
        <f>SUMIFS(D4:D502,$B$4:$B$502,"&gt;=1-nov-08",$B$4:$B$502,"&lt;1-dec-08")/30</f>
        <v>13.466666666666667</v>
      </c>
      <c r="E524" s="26">
        <f t="shared" ref="E524:H524" si="31">SUMIFS(E4:E502,$B$4:$B$502,"&gt;=1-nov-08",$B$4:$B$502,"&lt;1-dec-08")/30</f>
        <v>11</v>
      </c>
      <c r="F524" s="26">
        <f t="shared" si="31"/>
        <v>17.833333333333332</v>
      </c>
      <c r="G524" s="26">
        <f t="shared" si="31"/>
        <v>16.7</v>
      </c>
      <c r="H524" s="26">
        <f t="shared" si="31"/>
        <v>15.4</v>
      </c>
    </row>
    <row r="525" spans="1:8" x14ac:dyDescent="0.2">
      <c r="C525" s="25" t="s">
        <v>531</v>
      </c>
      <c r="D525" s="26">
        <f>SUMIF($B$4:$B$502,"&gt;=1-dec-08",D4:D502)/31</f>
        <v>15.67741935483871</v>
      </c>
      <c r="E525" s="26">
        <f t="shared" ref="E525:H525" si="32">SUMIF($B$4:$B$502,"&gt;=1-dec-08",E4:E502)/31</f>
        <v>12.064516129032258</v>
      </c>
      <c r="F525" s="26">
        <f t="shared" si="32"/>
        <v>17.580645161290324</v>
      </c>
      <c r="G525" s="26">
        <f t="shared" si="32"/>
        <v>17.806451612903224</v>
      </c>
      <c r="H525" s="26">
        <f t="shared" si="32"/>
        <v>13.67741935483871</v>
      </c>
    </row>
    <row r="526" spans="1:8" x14ac:dyDescent="0.2">
      <c r="A526" s="91" t="s">
        <v>532</v>
      </c>
      <c r="B526" s="91"/>
      <c r="C526" s="91"/>
      <c r="D526" s="26">
        <f>MAX(D514:D525)</f>
        <v>17.399999999999999</v>
      </c>
      <c r="E526" s="26">
        <f t="shared" ref="E526:G526" si="33">MAX(E514:E525)</f>
        <v>15.709677419354838</v>
      </c>
      <c r="F526" s="26">
        <f t="shared" si="33"/>
        <v>18.733333333333334</v>
      </c>
      <c r="G526" s="26">
        <f t="shared" si="33"/>
        <v>17.806451612903224</v>
      </c>
      <c r="H526" s="26">
        <f>MAX(H514:H525)</f>
        <v>16.483870967741936</v>
      </c>
    </row>
    <row r="527" spans="1:8" x14ac:dyDescent="0.2">
      <c r="A527" s="91" t="s">
        <v>533</v>
      </c>
      <c r="B527" s="91"/>
      <c r="C527" s="91"/>
      <c r="D527" s="26">
        <f>AVERAGE(D514:D525)</f>
        <v>11.902388456309479</v>
      </c>
      <c r="E527" s="26">
        <f>AVERAGE(E514:E525)</f>
        <v>11.058432208626868</v>
      </c>
      <c r="F527" s="26">
        <f>AVERAGE(F514:F525)</f>
        <v>15.73079347423063</v>
      </c>
      <c r="G527" s="26">
        <f>AVERAGE(G514:G525)</f>
        <v>15.231939809665063</v>
      </c>
      <c r="H527" s="26">
        <f>AVERAGE(H514:H525)</f>
        <v>12.786311951551108</v>
      </c>
    </row>
    <row r="528" spans="1:8" x14ac:dyDescent="0.2">
      <c r="A528" s="91" t="s">
        <v>534</v>
      </c>
      <c r="B528" s="91"/>
      <c r="C528" s="91"/>
      <c r="D528" s="3">
        <f>(D526-D527)*D507</f>
        <v>92.738038148931736</v>
      </c>
      <c r="E528" s="3">
        <f t="shared" ref="E528:H528" si="34">(E526-E527)*E507</f>
        <v>72.789753899815736</v>
      </c>
      <c r="F528" s="3">
        <f t="shared" si="34"/>
        <v>34.107447979128544</v>
      </c>
      <c r="G528" s="3">
        <f t="shared" si="34"/>
        <v>32.578420222413186</v>
      </c>
      <c r="H528" s="3">
        <f t="shared" si="34"/>
        <v>47.403483232333649</v>
      </c>
    </row>
    <row r="529" spans="1:8" x14ac:dyDescent="0.2">
      <c r="A529" s="91" t="s">
        <v>535</v>
      </c>
      <c r="B529" s="91"/>
      <c r="C529" s="91"/>
      <c r="D529" s="24">
        <f>(((D505/2)+D528)*'General Data'!B5)*0.2</f>
        <v>6958.4250939968961</v>
      </c>
      <c r="E529" s="24">
        <f>(((E505/2)+E528)*'General Data'!C5)*0.2</f>
        <v>7176.3337018570228</v>
      </c>
      <c r="F529" s="24">
        <f>(((F505/2)+F528)*'General Data'!D5)*0.2</f>
        <v>7422.5256976276351</v>
      </c>
      <c r="G529" s="24">
        <f>(((G505/2)+G528)*'General Data'!E5)*0.2</f>
        <v>6449.4500277328407</v>
      </c>
      <c r="H529" s="24">
        <f>(((H505/2)+H528)*'General Data'!F5)*0.2</f>
        <v>7512.2547466168007</v>
      </c>
    </row>
    <row r="530" spans="1:8" x14ac:dyDescent="0.2">
      <c r="A530" s="92"/>
      <c r="B530" s="92"/>
      <c r="C530" s="92"/>
    </row>
    <row r="531" spans="1:8" x14ac:dyDescent="0.2">
      <c r="A531" s="91" t="s">
        <v>536</v>
      </c>
      <c r="B531" s="91"/>
      <c r="C531" s="91"/>
      <c r="D531" s="2">
        <f>ROUNDUP(D503/D505,0)</f>
        <v>22</v>
      </c>
      <c r="E531" s="2">
        <f t="shared" ref="E531:H531" si="35">ROUNDUP(E503/E505,0)</f>
        <v>24</v>
      </c>
      <c r="F531" s="2">
        <f t="shared" si="35"/>
        <v>33</v>
      </c>
      <c r="G531" s="2">
        <f t="shared" si="35"/>
        <v>29</v>
      </c>
      <c r="H531" s="2">
        <f t="shared" si="35"/>
        <v>29</v>
      </c>
    </row>
    <row r="532" spans="1:8" x14ac:dyDescent="0.2">
      <c r="A532" s="91" t="s">
        <v>538</v>
      </c>
      <c r="B532" s="91"/>
      <c r="C532" s="91"/>
      <c r="D532" s="24">
        <f>D531*'General Data'!$B$15+D535*'General Data'!$B$16</f>
        <v>1120.4970000000001</v>
      </c>
      <c r="E532" s="24">
        <f>E531*'General Data'!$B$15+E535*'General Data'!$B$16</f>
        <v>1449.2239999999999</v>
      </c>
      <c r="F532" s="24">
        <f>F531*'General Data'!$B$15+F535*'General Data'!$B$16</f>
        <v>1919.75</v>
      </c>
      <c r="G532" s="24">
        <f>G531*'General Data'!$B$15+G535*'General Data'!$B$16</f>
        <v>1639.6240000000003</v>
      </c>
      <c r="H532" s="24">
        <f>H531*'General Data'!$B$15+H535*'General Data'!$B$16</f>
        <v>1767.836</v>
      </c>
    </row>
    <row r="533" spans="1:8" x14ac:dyDescent="0.2">
      <c r="A533" s="91" t="s">
        <v>539</v>
      </c>
      <c r="B533" s="91"/>
      <c r="C533" s="91"/>
      <c r="D533" s="24">
        <f>SUM(D532:H532)</f>
        <v>7896.9309999999996</v>
      </c>
    </row>
    <row r="535" spans="1:8" x14ac:dyDescent="0.2">
      <c r="A535" s="85" t="s">
        <v>540</v>
      </c>
      <c r="B535" s="86"/>
      <c r="C535" s="87"/>
      <c r="D535" s="3">
        <f>D503*'General Data'!B4</f>
        <v>10014.199999999999</v>
      </c>
      <c r="E535" s="3">
        <f>E503*'General Data'!C4</f>
        <v>17406.399999999998</v>
      </c>
      <c r="F535" s="3">
        <f>F503*'General Data'!D4</f>
        <v>21850</v>
      </c>
      <c r="G535" s="3">
        <f>G503*'General Data'!E4</f>
        <v>17846.400000000001</v>
      </c>
      <c r="H535" s="3">
        <f>H503*'General Data'!F4</f>
        <v>21509.599999999999</v>
      </c>
    </row>
    <row r="536" spans="1:8" x14ac:dyDescent="0.2">
      <c r="A536" s="85" t="s">
        <v>541</v>
      </c>
      <c r="B536" s="86"/>
      <c r="C536" s="87"/>
      <c r="D536" s="35">
        <f>('Data for CO2 Calculation'!$B$15*'Data for CO2 Calculation'!$B$22*D535)+('Data for CO2 Calculation'!$B$16*'Data for CO2 Calculation'!$B$23*D535)</f>
        <v>1795846.486</v>
      </c>
      <c r="E536" s="35">
        <f>('Data for CO2 Calculation'!$B$15*'Data for CO2 Calculation'!$B$22*E535)+('Data for CO2 Calculation'!$B$16*'Data for CO2 Calculation'!$B$23*E535)</f>
        <v>3121489.7119999994</v>
      </c>
      <c r="F536" s="35">
        <f>('Data for CO2 Calculation'!$B$15*'Data for CO2 Calculation'!$B$22*F535)+('Data for CO2 Calculation'!$B$16*'Data for CO2 Calculation'!$B$23*F535)</f>
        <v>3918360.5</v>
      </c>
      <c r="G536" s="35">
        <f>('Data for CO2 Calculation'!$B$15*'Data for CO2 Calculation'!$B$22*G535)+('Data for CO2 Calculation'!$B$16*'Data for CO2 Calculation'!$B$23*G535)</f>
        <v>3200394.9120000005</v>
      </c>
      <c r="H536" s="35">
        <f>('Data for CO2 Calculation'!$B$15*'Data for CO2 Calculation'!$B$22*H535)+('Data for CO2 Calculation'!$B$16*'Data for CO2 Calculation'!$B$23*H535)</f>
        <v>3857316.568</v>
      </c>
    </row>
    <row r="537" spans="1:8" x14ac:dyDescent="0.2">
      <c r="A537" s="32" t="s">
        <v>542</v>
      </c>
      <c r="B537" s="33"/>
      <c r="C537" s="34"/>
      <c r="D537" s="35">
        <f>SUM(D536:H536)</f>
        <v>15893408.177999999</v>
      </c>
      <c r="E537" s="10"/>
      <c r="F537" s="10"/>
      <c r="G537" s="10"/>
      <c r="H537" s="10"/>
    </row>
  </sheetData>
  <autoFilter ref="A3:S503" xr:uid="{00000000-0009-0000-0000-000001000000}">
    <sortState xmlns:xlrd2="http://schemas.microsoft.com/office/spreadsheetml/2017/richdata2" ref="A4:S503">
      <sortCondition ref="C3:C503"/>
    </sortState>
  </autoFilter>
  <mergeCells count="11">
    <mergeCell ref="A530:C530"/>
    <mergeCell ref="D513:H513"/>
    <mergeCell ref="A526:C526"/>
    <mergeCell ref="A527:C527"/>
    <mergeCell ref="A528:C528"/>
    <mergeCell ref="A529:C529"/>
    <mergeCell ref="A535:C535"/>
    <mergeCell ref="A536:C536"/>
    <mergeCell ref="A531:C531"/>
    <mergeCell ref="A532:C532"/>
    <mergeCell ref="A533:C533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39"/>
  <sheetViews>
    <sheetView workbookViewId="0">
      <pane xSplit="1" ySplit="3" topLeftCell="B1013" activePane="bottomRight" state="frozen"/>
      <selection pane="topRight" activeCell="B1" sqref="B1"/>
      <selection pane="bottomLeft" activeCell="A3" sqref="A3"/>
      <selection pane="bottomRight" activeCell="D1032" sqref="D1032"/>
    </sheetView>
  </sheetViews>
  <sheetFormatPr baseColWidth="10" defaultColWidth="8.83203125" defaultRowHeight="15" x14ac:dyDescent="0.2"/>
  <cols>
    <col min="1" max="1" width="35" bestFit="1" customWidth="1"/>
    <col min="2" max="2" width="10.33203125" style="11" bestFit="1" customWidth="1"/>
    <col min="3" max="3" width="11.1640625" bestFit="1" customWidth="1"/>
    <col min="4" max="6" width="13.33203125" bestFit="1" customWidth="1"/>
    <col min="7" max="7" width="14.33203125" bestFit="1" customWidth="1"/>
    <col min="8" max="8" width="13.33203125" bestFit="1" customWidth="1"/>
  </cols>
  <sheetData>
    <row r="1" spans="1:8" hidden="1" x14ac:dyDescent="0.2"/>
    <row r="2" spans="1:8" x14ac:dyDescent="0.2">
      <c r="A2" t="s">
        <v>932</v>
      </c>
    </row>
    <row r="3" spans="1:8" x14ac:dyDescent="0.2">
      <c r="A3" s="1" t="s">
        <v>1</v>
      </c>
      <c r="B3" s="12" t="s">
        <v>544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15" customHeight="1" x14ac:dyDescent="0.2">
      <c r="A4" s="2" t="s">
        <v>20</v>
      </c>
      <c r="B4" s="13">
        <v>39449</v>
      </c>
      <c r="C4" s="2">
        <v>50001</v>
      </c>
      <c r="D4" s="2">
        <v>8</v>
      </c>
      <c r="E4" s="2">
        <v>10</v>
      </c>
      <c r="F4" s="2">
        <v>15</v>
      </c>
      <c r="G4" s="2">
        <v>12</v>
      </c>
      <c r="H4" s="2">
        <v>16</v>
      </c>
    </row>
    <row r="5" spans="1:8" ht="15" customHeight="1" x14ac:dyDescent="0.2">
      <c r="A5" s="2" t="s">
        <v>547</v>
      </c>
      <c r="B5" s="13">
        <v>39449</v>
      </c>
      <c r="C5" s="2">
        <v>60001</v>
      </c>
      <c r="D5" s="2">
        <v>9</v>
      </c>
      <c r="E5" s="2">
        <v>0</v>
      </c>
      <c r="F5" s="2">
        <v>15</v>
      </c>
      <c r="G5" s="2">
        <v>11</v>
      </c>
      <c r="H5" s="2">
        <v>9</v>
      </c>
    </row>
    <row r="6" spans="1:8" ht="15" customHeight="1" x14ac:dyDescent="0.2">
      <c r="A6" s="2" t="s">
        <v>21</v>
      </c>
      <c r="B6" s="13">
        <v>39450</v>
      </c>
      <c r="C6" s="2">
        <v>50001</v>
      </c>
      <c r="D6" s="2">
        <v>8</v>
      </c>
      <c r="E6" s="2">
        <v>14</v>
      </c>
      <c r="F6" s="2">
        <v>22</v>
      </c>
      <c r="G6" s="2">
        <v>11</v>
      </c>
      <c r="H6" s="2">
        <v>4</v>
      </c>
    </row>
    <row r="7" spans="1:8" ht="15" customHeight="1" x14ac:dyDescent="0.2">
      <c r="A7" s="2" t="s">
        <v>830</v>
      </c>
      <c r="B7" s="13">
        <v>39450</v>
      </c>
      <c r="C7" s="2">
        <v>60003</v>
      </c>
      <c r="D7" s="2">
        <v>9</v>
      </c>
      <c r="E7" s="2">
        <v>14</v>
      </c>
      <c r="F7" s="2">
        <v>9</v>
      </c>
      <c r="G7" s="2">
        <v>11</v>
      </c>
      <c r="H7" s="2">
        <v>14</v>
      </c>
    </row>
    <row r="8" spans="1:8" ht="15" customHeight="1" x14ac:dyDescent="0.2">
      <c r="A8" s="2" t="s">
        <v>22</v>
      </c>
      <c r="B8" s="13">
        <v>39451</v>
      </c>
      <c r="C8" s="2">
        <v>50001</v>
      </c>
      <c r="D8" s="2">
        <v>14</v>
      </c>
      <c r="E8" s="2">
        <v>10</v>
      </c>
      <c r="F8" s="2">
        <v>17</v>
      </c>
      <c r="G8" s="2">
        <v>11</v>
      </c>
      <c r="H8" s="2">
        <v>9</v>
      </c>
    </row>
    <row r="9" spans="1:8" ht="15" customHeight="1" x14ac:dyDescent="0.2">
      <c r="A9" s="2" t="s">
        <v>549</v>
      </c>
      <c r="B9" s="13">
        <v>39451</v>
      </c>
      <c r="C9" s="2">
        <v>60004</v>
      </c>
      <c r="D9" s="2">
        <v>9</v>
      </c>
      <c r="E9" s="2">
        <v>8</v>
      </c>
      <c r="F9" s="2">
        <v>0</v>
      </c>
      <c r="G9" s="2">
        <v>11</v>
      </c>
      <c r="H9" s="2">
        <v>8</v>
      </c>
    </row>
    <row r="10" spans="1:8" ht="15" customHeight="1" x14ac:dyDescent="0.2">
      <c r="A10" s="2" t="s">
        <v>23</v>
      </c>
      <c r="B10" s="13">
        <v>39452</v>
      </c>
      <c r="C10" s="2">
        <v>50001</v>
      </c>
      <c r="D10" s="2">
        <v>8</v>
      </c>
      <c r="E10" s="2">
        <v>8</v>
      </c>
      <c r="F10" s="2">
        <v>8</v>
      </c>
      <c r="G10" s="2">
        <v>11</v>
      </c>
      <c r="H10" s="2">
        <v>13</v>
      </c>
    </row>
    <row r="11" spans="1:8" ht="15" customHeight="1" x14ac:dyDescent="0.2">
      <c r="A11" s="2" t="s">
        <v>234</v>
      </c>
      <c r="B11" s="13">
        <v>39452</v>
      </c>
      <c r="C11" s="2">
        <v>50003</v>
      </c>
      <c r="D11" s="2">
        <v>2</v>
      </c>
      <c r="E11" s="2">
        <v>5</v>
      </c>
      <c r="F11" s="2">
        <v>8</v>
      </c>
      <c r="G11" s="2">
        <v>8</v>
      </c>
      <c r="H11" s="2">
        <v>11</v>
      </c>
    </row>
    <row r="12" spans="1:8" ht="15" customHeight="1" x14ac:dyDescent="0.2">
      <c r="A12" s="2" t="s">
        <v>550</v>
      </c>
      <c r="B12" s="13">
        <v>39452</v>
      </c>
      <c r="C12" s="2">
        <v>60004</v>
      </c>
      <c r="D12" s="2">
        <v>9</v>
      </c>
      <c r="E12" s="2">
        <v>8</v>
      </c>
      <c r="F12" s="2">
        <v>9</v>
      </c>
      <c r="G12" s="2">
        <v>11</v>
      </c>
      <c r="H12" s="2">
        <v>8</v>
      </c>
    </row>
    <row r="13" spans="1:8" ht="15" customHeight="1" x14ac:dyDescent="0.2">
      <c r="A13" s="2" t="s">
        <v>551</v>
      </c>
      <c r="B13" s="13">
        <v>39452</v>
      </c>
      <c r="C13" s="2">
        <v>60005</v>
      </c>
      <c r="D13" s="2">
        <v>8</v>
      </c>
      <c r="E13" s="2">
        <v>8</v>
      </c>
      <c r="F13" s="2">
        <v>9</v>
      </c>
      <c r="G13" s="2">
        <v>11</v>
      </c>
      <c r="H13" s="2">
        <v>8</v>
      </c>
    </row>
    <row r="14" spans="1:8" ht="15" customHeight="1" x14ac:dyDescent="0.2">
      <c r="A14" s="2" t="s">
        <v>548</v>
      </c>
      <c r="B14" s="13">
        <v>39452</v>
      </c>
      <c r="C14" s="2">
        <v>60002</v>
      </c>
      <c r="D14" s="2">
        <v>9</v>
      </c>
      <c r="E14" s="2">
        <v>21</v>
      </c>
      <c r="F14" s="2">
        <v>15</v>
      </c>
      <c r="G14" s="2">
        <v>11</v>
      </c>
      <c r="H14" s="2">
        <v>0</v>
      </c>
    </row>
    <row r="15" spans="1:8" ht="15" customHeight="1" x14ac:dyDescent="0.2">
      <c r="A15" s="2" t="s">
        <v>346</v>
      </c>
      <c r="B15" s="13">
        <v>39453</v>
      </c>
      <c r="C15" s="2">
        <v>50004</v>
      </c>
      <c r="D15" s="2">
        <v>8</v>
      </c>
      <c r="E15" s="2">
        <v>8</v>
      </c>
      <c r="F15" s="2">
        <v>10</v>
      </c>
      <c r="G15" s="2">
        <v>15</v>
      </c>
      <c r="H15" s="2">
        <v>11</v>
      </c>
    </row>
    <row r="16" spans="1:8" ht="15" customHeight="1" x14ac:dyDescent="0.2">
      <c r="A16" s="2" t="s">
        <v>235</v>
      </c>
      <c r="B16" s="13">
        <v>39453</v>
      </c>
      <c r="C16" s="2">
        <v>50003</v>
      </c>
      <c r="D16" s="2">
        <v>4</v>
      </c>
      <c r="E16" s="2">
        <v>3</v>
      </c>
      <c r="F16" s="2">
        <v>6</v>
      </c>
      <c r="G16" s="2">
        <v>7</v>
      </c>
      <c r="H16" s="2">
        <v>2</v>
      </c>
    </row>
    <row r="17" spans="1:8" ht="15" customHeight="1" x14ac:dyDescent="0.2">
      <c r="A17" s="2" t="s">
        <v>553</v>
      </c>
      <c r="B17" s="13">
        <v>39453</v>
      </c>
      <c r="C17" s="2">
        <v>60005</v>
      </c>
      <c r="D17" s="2">
        <v>9</v>
      </c>
      <c r="E17" s="2">
        <v>8</v>
      </c>
      <c r="F17" s="2">
        <v>0</v>
      </c>
      <c r="G17" s="2">
        <v>11</v>
      </c>
      <c r="H17" s="2">
        <v>9</v>
      </c>
    </row>
    <row r="18" spans="1:8" ht="15" customHeight="1" x14ac:dyDescent="0.2">
      <c r="A18" s="2" t="s">
        <v>831</v>
      </c>
      <c r="B18" s="13">
        <v>39453</v>
      </c>
      <c r="C18" s="2">
        <v>60003</v>
      </c>
      <c r="D18" s="2">
        <v>9</v>
      </c>
      <c r="E18" s="2">
        <v>8</v>
      </c>
      <c r="F18" s="2">
        <v>0</v>
      </c>
      <c r="G18" s="2">
        <v>11</v>
      </c>
      <c r="H18" s="2">
        <v>9</v>
      </c>
    </row>
    <row r="19" spans="1:8" ht="15" customHeight="1" x14ac:dyDescent="0.2">
      <c r="A19" s="2" t="s">
        <v>24</v>
      </c>
      <c r="B19" s="13">
        <v>39455</v>
      </c>
      <c r="C19" s="2">
        <v>50001</v>
      </c>
      <c r="D19" s="2">
        <v>8</v>
      </c>
      <c r="E19" s="2">
        <v>8</v>
      </c>
      <c r="F19" s="2">
        <v>10</v>
      </c>
      <c r="G19" s="2">
        <v>15</v>
      </c>
      <c r="H19" s="2">
        <v>11</v>
      </c>
    </row>
    <row r="20" spans="1:8" ht="15" customHeight="1" x14ac:dyDescent="0.2">
      <c r="A20" s="2" t="s">
        <v>236</v>
      </c>
      <c r="B20" s="13">
        <v>39455</v>
      </c>
      <c r="C20" s="2">
        <v>50003</v>
      </c>
      <c r="D20" s="2">
        <v>12</v>
      </c>
      <c r="E20" s="2">
        <v>10</v>
      </c>
      <c r="F20" s="2">
        <v>15</v>
      </c>
      <c r="G20" s="2">
        <v>11</v>
      </c>
      <c r="H20" s="2">
        <v>9</v>
      </c>
    </row>
    <row r="21" spans="1:8" ht="15" customHeight="1" x14ac:dyDescent="0.2">
      <c r="A21" s="2" t="s">
        <v>555</v>
      </c>
      <c r="B21" s="13">
        <v>39455</v>
      </c>
      <c r="C21" s="2">
        <v>60004</v>
      </c>
      <c r="D21" s="2">
        <v>9</v>
      </c>
      <c r="E21" s="2">
        <v>8</v>
      </c>
      <c r="F21" s="2">
        <v>19</v>
      </c>
      <c r="G21" s="2">
        <v>11</v>
      </c>
      <c r="H21" s="2">
        <v>2</v>
      </c>
    </row>
    <row r="22" spans="1:8" ht="15" customHeight="1" x14ac:dyDescent="0.2">
      <c r="A22" s="2" t="s">
        <v>556</v>
      </c>
      <c r="B22" s="13">
        <v>39455</v>
      </c>
      <c r="C22" s="2">
        <v>60005</v>
      </c>
      <c r="D22" s="2">
        <v>9</v>
      </c>
      <c r="E22" s="2">
        <v>11</v>
      </c>
      <c r="F22" s="2">
        <v>10</v>
      </c>
      <c r="G22" s="2">
        <v>15</v>
      </c>
      <c r="H22" s="2">
        <v>9</v>
      </c>
    </row>
    <row r="23" spans="1:8" ht="15" customHeight="1" x14ac:dyDescent="0.2">
      <c r="A23" s="2" t="s">
        <v>25</v>
      </c>
      <c r="B23" s="13">
        <v>39456</v>
      </c>
      <c r="C23" s="2">
        <v>50001</v>
      </c>
      <c r="D23" s="2">
        <v>8</v>
      </c>
      <c r="E23" s="2">
        <v>21</v>
      </c>
      <c r="F23" s="2">
        <v>8</v>
      </c>
      <c r="G23" s="2">
        <v>11</v>
      </c>
      <c r="H23" s="2">
        <v>0</v>
      </c>
    </row>
    <row r="24" spans="1:8" ht="15" customHeight="1" x14ac:dyDescent="0.2">
      <c r="A24" s="2" t="s">
        <v>554</v>
      </c>
      <c r="B24" s="13">
        <v>39456</v>
      </c>
      <c r="C24" s="2">
        <v>60002</v>
      </c>
      <c r="D24" s="2">
        <v>9</v>
      </c>
      <c r="E24" s="2">
        <v>21</v>
      </c>
      <c r="F24" s="2">
        <v>12</v>
      </c>
      <c r="G24" s="2">
        <v>6</v>
      </c>
      <c r="H24" s="2">
        <v>9</v>
      </c>
    </row>
    <row r="25" spans="1:8" ht="15" customHeight="1" x14ac:dyDescent="0.2">
      <c r="A25" s="2" t="s">
        <v>26</v>
      </c>
      <c r="B25" s="13">
        <v>39457</v>
      </c>
      <c r="C25" s="2">
        <v>50001</v>
      </c>
      <c r="D25" s="2">
        <v>9</v>
      </c>
      <c r="E25" s="2">
        <v>8</v>
      </c>
      <c r="F25" s="2">
        <v>8</v>
      </c>
      <c r="G25" s="2">
        <v>12</v>
      </c>
      <c r="H25" s="2">
        <v>19</v>
      </c>
    </row>
    <row r="26" spans="1:8" ht="15" customHeight="1" x14ac:dyDescent="0.2">
      <c r="A26" s="2" t="s">
        <v>347</v>
      </c>
      <c r="B26" s="13">
        <v>39457</v>
      </c>
      <c r="C26" s="2">
        <v>50004</v>
      </c>
      <c r="D26" s="2">
        <v>8</v>
      </c>
      <c r="E26" s="2">
        <v>8</v>
      </c>
      <c r="F26" s="2">
        <v>11</v>
      </c>
      <c r="G26" s="2">
        <v>13</v>
      </c>
      <c r="H26" s="2">
        <v>14</v>
      </c>
    </row>
    <row r="27" spans="1:8" ht="15" customHeight="1" x14ac:dyDescent="0.2">
      <c r="A27" s="2" t="s">
        <v>237</v>
      </c>
      <c r="B27" s="13">
        <v>39457</v>
      </c>
      <c r="C27" s="2">
        <v>50003</v>
      </c>
      <c r="D27" s="2">
        <v>5</v>
      </c>
      <c r="E27" s="2">
        <v>8</v>
      </c>
      <c r="F27" s="2">
        <v>8</v>
      </c>
      <c r="G27" s="2">
        <v>11</v>
      </c>
      <c r="H27" s="2">
        <v>12</v>
      </c>
    </row>
    <row r="28" spans="1:8" ht="15" customHeight="1" x14ac:dyDescent="0.2">
      <c r="A28" s="2" t="s">
        <v>558</v>
      </c>
      <c r="B28" s="13">
        <v>39457</v>
      </c>
      <c r="C28" s="2">
        <v>60004</v>
      </c>
      <c r="D28" s="2">
        <v>9</v>
      </c>
      <c r="E28" s="2">
        <v>8</v>
      </c>
      <c r="F28" s="2">
        <v>12</v>
      </c>
      <c r="G28" s="2">
        <v>11</v>
      </c>
      <c r="H28" s="2">
        <v>2</v>
      </c>
    </row>
    <row r="29" spans="1:8" ht="15" customHeight="1" x14ac:dyDescent="0.2">
      <c r="A29" s="2" t="s">
        <v>559</v>
      </c>
      <c r="B29" s="13">
        <v>39457</v>
      </c>
      <c r="C29" s="2">
        <v>60005</v>
      </c>
      <c r="D29" s="2">
        <v>9</v>
      </c>
      <c r="E29" s="2">
        <v>8</v>
      </c>
      <c r="F29" s="2">
        <v>12</v>
      </c>
      <c r="G29" s="2">
        <v>11</v>
      </c>
      <c r="H29" s="2">
        <v>9</v>
      </c>
    </row>
    <row r="30" spans="1:8" ht="15" customHeight="1" x14ac:dyDescent="0.2">
      <c r="A30" s="2" t="s">
        <v>832</v>
      </c>
      <c r="B30" s="13">
        <v>39457</v>
      </c>
      <c r="C30" s="2">
        <v>60003</v>
      </c>
      <c r="D30" s="2">
        <v>9</v>
      </c>
      <c r="E30" s="2">
        <v>8</v>
      </c>
      <c r="F30" s="2">
        <v>12</v>
      </c>
      <c r="G30" s="2">
        <v>11</v>
      </c>
      <c r="H30" s="2">
        <v>9</v>
      </c>
    </row>
    <row r="31" spans="1:8" ht="15" customHeight="1" x14ac:dyDescent="0.2">
      <c r="A31" s="2" t="s">
        <v>27</v>
      </c>
      <c r="B31" s="13">
        <v>39458</v>
      </c>
      <c r="C31" s="2">
        <v>50001</v>
      </c>
      <c r="D31" s="2">
        <v>8</v>
      </c>
      <c r="E31" s="2">
        <v>10</v>
      </c>
      <c r="F31" s="2">
        <v>15</v>
      </c>
      <c r="G31" s="2">
        <v>11</v>
      </c>
      <c r="H31" s="2">
        <v>9</v>
      </c>
    </row>
    <row r="32" spans="1:8" ht="15" customHeight="1" x14ac:dyDescent="0.2">
      <c r="A32" s="2" t="s">
        <v>238</v>
      </c>
      <c r="B32" s="13">
        <v>39458</v>
      </c>
      <c r="C32" s="2">
        <v>50003</v>
      </c>
      <c r="D32" s="2">
        <v>5</v>
      </c>
      <c r="E32" s="2">
        <v>10</v>
      </c>
      <c r="F32" s="2">
        <v>15</v>
      </c>
      <c r="G32" s="2">
        <v>11</v>
      </c>
      <c r="H32" s="2">
        <v>9</v>
      </c>
    </row>
    <row r="33" spans="1:8" ht="15" customHeight="1" x14ac:dyDescent="0.2">
      <c r="A33" s="2" t="s">
        <v>833</v>
      </c>
      <c r="B33" s="13">
        <v>39458</v>
      </c>
      <c r="C33" s="2">
        <v>60003</v>
      </c>
      <c r="D33" s="2">
        <v>9</v>
      </c>
      <c r="E33" s="2">
        <v>15</v>
      </c>
      <c r="F33" s="2">
        <v>12</v>
      </c>
      <c r="G33" s="2">
        <v>9</v>
      </c>
      <c r="H33" s="2">
        <v>9</v>
      </c>
    </row>
    <row r="34" spans="1:8" ht="15" customHeight="1" x14ac:dyDescent="0.2">
      <c r="A34" s="2" t="s">
        <v>28</v>
      </c>
      <c r="B34" s="13">
        <v>39459</v>
      </c>
      <c r="C34" s="2">
        <v>50001</v>
      </c>
      <c r="D34" s="2">
        <v>8</v>
      </c>
      <c r="E34" s="2">
        <v>10</v>
      </c>
      <c r="F34" s="2">
        <v>15</v>
      </c>
      <c r="G34" s="2">
        <v>11</v>
      </c>
      <c r="H34" s="2">
        <v>12</v>
      </c>
    </row>
    <row r="35" spans="1:8" ht="15" customHeight="1" x14ac:dyDescent="0.2">
      <c r="A35" s="2" t="s">
        <v>239</v>
      </c>
      <c r="B35" s="13">
        <v>39459</v>
      </c>
      <c r="C35" s="2">
        <v>50003</v>
      </c>
      <c r="D35" s="2">
        <v>8</v>
      </c>
      <c r="E35" s="2">
        <v>10</v>
      </c>
      <c r="F35" s="2">
        <v>15</v>
      </c>
      <c r="G35" s="2">
        <v>11</v>
      </c>
      <c r="H35" s="2">
        <v>9</v>
      </c>
    </row>
    <row r="36" spans="1:8" ht="15" customHeight="1" x14ac:dyDescent="0.2">
      <c r="A36" s="2" t="s">
        <v>105</v>
      </c>
      <c r="B36" s="13">
        <v>39462</v>
      </c>
      <c r="C36" s="2">
        <v>50002</v>
      </c>
      <c r="D36" s="2">
        <v>8</v>
      </c>
      <c r="E36" s="2">
        <v>10</v>
      </c>
      <c r="F36" s="2">
        <v>15</v>
      </c>
      <c r="G36" s="2">
        <v>11</v>
      </c>
      <c r="H36" s="2">
        <v>9</v>
      </c>
    </row>
    <row r="37" spans="1:8" ht="15" customHeight="1" x14ac:dyDescent="0.2">
      <c r="A37" s="2" t="s">
        <v>29</v>
      </c>
      <c r="B37" s="13">
        <v>39462</v>
      </c>
      <c r="C37" s="2">
        <v>50001</v>
      </c>
      <c r="D37" s="2">
        <v>3</v>
      </c>
      <c r="E37" s="2">
        <v>10</v>
      </c>
      <c r="F37" s="2">
        <v>15</v>
      </c>
      <c r="G37" s="2">
        <v>11</v>
      </c>
      <c r="H37" s="2">
        <v>15</v>
      </c>
    </row>
    <row r="38" spans="1:8" ht="15" customHeight="1" x14ac:dyDescent="0.2">
      <c r="A38" s="2" t="s">
        <v>560</v>
      </c>
      <c r="B38" s="13">
        <v>39462</v>
      </c>
      <c r="C38" s="2">
        <v>60002</v>
      </c>
      <c r="D38" s="2">
        <v>9</v>
      </c>
      <c r="E38" s="2">
        <v>16</v>
      </c>
      <c r="F38" s="2">
        <v>12</v>
      </c>
      <c r="G38" s="2">
        <v>9</v>
      </c>
      <c r="H38" s="2">
        <v>14</v>
      </c>
    </row>
    <row r="39" spans="1:8" ht="15" customHeight="1" x14ac:dyDescent="0.2">
      <c r="A39" s="2" t="s">
        <v>552</v>
      </c>
      <c r="B39" s="13">
        <v>39462</v>
      </c>
      <c r="C39" s="2">
        <v>60001</v>
      </c>
      <c r="D39" s="2">
        <v>9</v>
      </c>
      <c r="E39" s="2">
        <v>8</v>
      </c>
      <c r="F39" s="2">
        <v>12</v>
      </c>
      <c r="G39" s="2">
        <v>12</v>
      </c>
      <c r="H39" s="2">
        <v>12</v>
      </c>
    </row>
    <row r="40" spans="1:8" ht="15" customHeight="1" x14ac:dyDescent="0.2">
      <c r="A40" s="2" t="s">
        <v>416</v>
      </c>
      <c r="B40" s="13">
        <v>39464</v>
      </c>
      <c r="C40" s="2">
        <v>50005</v>
      </c>
      <c r="D40" s="2">
        <v>8</v>
      </c>
      <c r="E40" s="2">
        <v>10</v>
      </c>
      <c r="F40" s="2">
        <v>15</v>
      </c>
      <c r="G40" s="2">
        <v>14</v>
      </c>
      <c r="H40" s="2">
        <v>4</v>
      </c>
    </row>
    <row r="41" spans="1:8" ht="15" customHeight="1" x14ac:dyDescent="0.2">
      <c r="A41" s="2" t="s">
        <v>564</v>
      </c>
      <c r="B41" s="13">
        <v>39464</v>
      </c>
      <c r="C41" s="2">
        <v>60005</v>
      </c>
      <c r="D41" s="2">
        <v>9</v>
      </c>
      <c r="E41" s="2">
        <v>8</v>
      </c>
      <c r="F41" s="2">
        <v>12</v>
      </c>
      <c r="G41" s="2">
        <v>15</v>
      </c>
      <c r="H41" s="2">
        <v>14</v>
      </c>
    </row>
    <row r="42" spans="1:8" ht="15" customHeight="1" x14ac:dyDescent="0.2">
      <c r="A42" s="2" t="s">
        <v>240</v>
      </c>
      <c r="B42" s="13">
        <v>39467</v>
      </c>
      <c r="C42" s="2">
        <v>50003</v>
      </c>
      <c r="D42" s="2">
        <v>8</v>
      </c>
      <c r="E42" s="2">
        <v>10</v>
      </c>
      <c r="F42" s="2">
        <v>15</v>
      </c>
      <c r="G42" s="2">
        <v>11</v>
      </c>
      <c r="H42" s="2">
        <v>9</v>
      </c>
    </row>
    <row r="43" spans="1:8" ht="15" customHeight="1" x14ac:dyDescent="0.2">
      <c r="A43" s="2" t="s">
        <v>348</v>
      </c>
      <c r="B43" s="13">
        <v>39467</v>
      </c>
      <c r="C43" s="2">
        <v>50004</v>
      </c>
      <c r="D43" s="2">
        <v>8</v>
      </c>
      <c r="E43" s="2">
        <v>10</v>
      </c>
      <c r="F43" s="2">
        <v>15</v>
      </c>
      <c r="G43" s="2">
        <v>15</v>
      </c>
      <c r="H43" s="2">
        <v>12</v>
      </c>
    </row>
    <row r="44" spans="1:8" ht="15" customHeight="1" x14ac:dyDescent="0.2">
      <c r="A44" s="2" t="s">
        <v>30</v>
      </c>
      <c r="B44" s="13">
        <v>39467</v>
      </c>
      <c r="C44" s="2">
        <v>50001</v>
      </c>
      <c r="D44" s="2">
        <v>5</v>
      </c>
      <c r="E44" s="2">
        <v>7</v>
      </c>
      <c r="F44" s="2">
        <v>4</v>
      </c>
      <c r="G44" s="2">
        <v>6</v>
      </c>
      <c r="H44" s="2">
        <v>4</v>
      </c>
    </row>
    <row r="45" spans="1:8" x14ac:dyDescent="0.2">
      <c r="A45" s="2" t="s">
        <v>417</v>
      </c>
      <c r="B45" s="13">
        <v>39467</v>
      </c>
      <c r="C45" s="2">
        <v>50005</v>
      </c>
      <c r="D45" s="2">
        <v>18</v>
      </c>
      <c r="E45" s="2">
        <v>12</v>
      </c>
      <c r="F45" s="2">
        <v>15</v>
      </c>
      <c r="G45" s="2">
        <v>16</v>
      </c>
      <c r="H45" s="2">
        <v>19</v>
      </c>
    </row>
    <row r="46" spans="1:8" ht="15" customHeight="1" x14ac:dyDescent="0.2">
      <c r="A46" s="2" t="s">
        <v>835</v>
      </c>
      <c r="B46" s="13">
        <v>39467</v>
      </c>
      <c r="C46" s="2">
        <v>60003</v>
      </c>
      <c r="D46" s="2">
        <v>5</v>
      </c>
      <c r="E46" s="2">
        <v>8</v>
      </c>
      <c r="F46" s="2">
        <v>12</v>
      </c>
      <c r="G46" s="2">
        <v>12</v>
      </c>
      <c r="H46" s="2">
        <v>4</v>
      </c>
    </row>
    <row r="47" spans="1:8" ht="15" customHeight="1" x14ac:dyDescent="0.2">
      <c r="A47" s="2" t="s">
        <v>566</v>
      </c>
      <c r="B47" s="13">
        <v>39467</v>
      </c>
      <c r="C47" s="2">
        <v>60004</v>
      </c>
      <c r="D47" s="2">
        <v>9</v>
      </c>
      <c r="E47" s="2">
        <v>13</v>
      </c>
      <c r="F47" s="2">
        <v>12</v>
      </c>
      <c r="G47" s="2">
        <v>12</v>
      </c>
      <c r="H47" s="2">
        <v>8</v>
      </c>
    </row>
    <row r="48" spans="1:8" ht="15" customHeight="1" x14ac:dyDescent="0.2">
      <c r="A48" s="2" t="s">
        <v>557</v>
      </c>
      <c r="B48" s="13">
        <v>39467</v>
      </c>
      <c r="C48" s="2">
        <v>60001</v>
      </c>
      <c r="D48" s="2">
        <v>7</v>
      </c>
      <c r="E48" s="2">
        <v>8</v>
      </c>
      <c r="F48" s="2">
        <v>12</v>
      </c>
      <c r="G48" s="2">
        <v>12</v>
      </c>
      <c r="H48" s="2">
        <v>1</v>
      </c>
    </row>
    <row r="49" spans="1:8" ht="15" customHeight="1" x14ac:dyDescent="0.2">
      <c r="A49" s="2" t="s">
        <v>568</v>
      </c>
      <c r="B49" s="13">
        <v>39467</v>
      </c>
      <c r="C49" s="2">
        <v>60005</v>
      </c>
      <c r="D49" s="2">
        <v>9</v>
      </c>
      <c r="E49" s="2">
        <v>8</v>
      </c>
      <c r="F49" s="2">
        <v>8</v>
      </c>
      <c r="G49" s="2">
        <v>12</v>
      </c>
      <c r="H49" s="2">
        <v>8</v>
      </c>
    </row>
    <row r="50" spans="1:8" ht="15" customHeight="1" x14ac:dyDescent="0.2">
      <c r="A50" s="2" t="s">
        <v>241</v>
      </c>
      <c r="B50" s="13">
        <v>39468</v>
      </c>
      <c r="C50" s="2">
        <v>50003</v>
      </c>
      <c r="D50" s="2">
        <v>8</v>
      </c>
      <c r="E50" s="2">
        <v>10</v>
      </c>
      <c r="F50" s="2">
        <v>15</v>
      </c>
      <c r="G50" s="2">
        <v>11</v>
      </c>
      <c r="H50" s="2">
        <v>9</v>
      </c>
    </row>
    <row r="51" spans="1:8" ht="15" customHeight="1" x14ac:dyDescent="0.2">
      <c r="A51" s="2" t="s">
        <v>836</v>
      </c>
      <c r="B51" s="13">
        <v>39468</v>
      </c>
      <c r="C51" s="2">
        <v>60003</v>
      </c>
      <c r="D51" s="2">
        <v>8</v>
      </c>
      <c r="E51" s="2">
        <v>8</v>
      </c>
      <c r="F51" s="2">
        <v>8</v>
      </c>
      <c r="G51" s="2">
        <v>12</v>
      </c>
      <c r="H51" s="2">
        <v>11</v>
      </c>
    </row>
    <row r="52" spans="1:8" ht="15" customHeight="1" x14ac:dyDescent="0.2">
      <c r="A52" s="2" t="s">
        <v>106</v>
      </c>
      <c r="B52" s="13">
        <v>39471</v>
      </c>
      <c r="C52" s="2">
        <v>50002</v>
      </c>
      <c r="D52" s="2">
        <v>17</v>
      </c>
      <c r="E52" s="2">
        <v>10</v>
      </c>
      <c r="F52" s="2">
        <v>15</v>
      </c>
      <c r="G52" s="2">
        <v>5</v>
      </c>
      <c r="H52" s="2">
        <v>4</v>
      </c>
    </row>
    <row r="53" spans="1:8" ht="15" customHeight="1" x14ac:dyDescent="0.2">
      <c r="A53" s="2" t="s">
        <v>31</v>
      </c>
      <c r="B53" s="13">
        <v>39471</v>
      </c>
      <c r="C53" s="2">
        <v>50001</v>
      </c>
      <c r="D53" s="2">
        <v>8</v>
      </c>
      <c r="E53" s="2">
        <v>10</v>
      </c>
      <c r="F53" s="2">
        <v>15</v>
      </c>
      <c r="G53" s="2">
        <v>11</v>
      </c>
      <c r="H53" s="2">
        <v>9</v>
      </c>
    </row>
    <row r="54" spans="1:8" ht="15" customHeight="1" x14ac:dyDescent="0.2">
      <c r="A54" s="2" t="s">
        <v>561</v>
      </c>
      <c r="B54" s="13">
        <v>39471</v>
      </c>
      <c r="C54" s="2">
        <v>60002</v>
      </c>
      <c r="D54" s="2">
        <v>9</v>
      </c>
      <c r="E54" s="2">
        <v>8</v>
      </c>
      <c r="F54" s="2">
        <v>8</v>
      </c>
      <c r="G54" s="2">
        <v>11</v>
      </c>
      <c r="H54" s="2">
        <v>8</v>
      </c>
    </row>
    <row r="55" spans="1:8" ht="15" customHeight="1" x14ac:dyDescent="0.2">
      <c r="A55" s="2" t="s">
        <v>562</v>
      </c>
      <c r="B55" s="13">
        <v>39471</v>
      </c>
      <c r="C55" s="2">
        <v>60001</v>
      </c>
      <c r="D55" s="2">
        <v>9</v>
      </c>
      <c r="E55" s="2">
        <v>8</v>
      </c>
      <c r="F55" s="2">
        <v>11</v>
      </c>
      <c r="G55" s="2">
        <v>11</v>
      </c>
      <c r="H55" s="2">
        <v>8</v>
      </c>
    </row>
    <row r="56" spans="1:8" ht="15" customHeight="1" x14ac:dyDescent="0.2">
      <c r="A56" s="2" t="s">
        <v>242</v>
      </c>
      <c r="B56" s="13">
        <v>39473</v>
      </c>
      <c r="C56" s="2">
        <v>50003</v>
      </c>
      <c r="D56" s="2">
        <v>15</v>
      </c>
      <c r="E56" s="2">
        <v>10</v>
      </c>
      <c r="F56" s="2">
        <v>15</v>
      </c>
      <c r="G56" s="2">
        <v>11</v>
      </c>
      <c r="H56" s="2">
        <v>9</v>
      </c>
    </row>
    <row r="57" spans="1:8" ht="15" customHeight="1" x14ac:dyDescent="0.2">
      <c r="A57" s="2" t="s">
        <v>349</v>
      </c>
      <c r="B57" s="13">
        <v>39473</v>
      </c>
      <c r="C57" s="2">
        <v>50004</v>
      </c>
      <c r="D57" s="2">
        <v>5</v>
      </c>
      <c r="E57" s="2">
        <v>21</v>
      </c>
      <c r="F57" s="2">
        <v>8</v>
      </c>
      <c r="G57" s="2">
        <v>4</v>
      </c>
      <c r="H57" s="2">
        <v>0</v>
      </c>
    </row>
    <row r="58" spans="1:8" ht="15" customHeight="1" x14ac:dyDescent="0.2">
      <c r="A58" s="2" t="s">
        <v>572</v>
      </c>
      <c r="B58" s="13">
        <v>39473</v>
      </c>
      <c r="C58" s="2">
        <v>60004</v>
      </c>
      <c r="D58" s="2">
        <v>14</v>
      </c>
      <c r="E58" s="2">
        <v>8</v>
      </c>
      <c r="F58" s="2">
        <v>8</v>
      </c>
      <c r="G58" s="2">
        <v>11</v>
      </c>
      <c r="H58" s="2">
        <v>12</v>
      </c>
    </row>
    <row r="59" spans="1:8" ht="15" customHeight="1" x14ac:dyDescent="0.2">
      <c r="A59" s="2" t="s">
        <v>418</v>
      </c>
      <c r="B59" s="13">
        <v>39474</v>
      </c>
      <c r="C59" s="2">
        <v>50005</v>
      </c>
      <c r="D59" s="2">
        <v>3</v>
      </c>
      <c r="E59" s="2">
        <v>8</v>
      </c>
      <c r="F59" s="2">
        <v>8</v>
      </c>
      <c r="G59" s="2">
        <v>12</v>
      </c>
      <c r="H59" s="2">
        <v>19</v>
      </c>
    </row>
    <row r="60" spans="1:8" ht="15" customHeight="1" x14ac:dyDescent="0.2">
      <c r="A60" s="2" t="s">
        <v>573</v>
      </c>
      <c r="B60" s="13">
        <v>39474</v>
      </c>
      <c r="C60" s="2">
        <v>60005</v>
      </c>
      <c r="D60" s="2">
        <v>9</v>
      </c>
      <c r="E60" s="2">
        <v>8</v>
      </c>
      <c r="F60" s="2">
        <v>8</v>
      </c>
      <c r="G60" s="2">
        <v>11</v>
      </c>
      <c r="H60" s="2">
        <v>4</v>
      </c>
    </row>
    <row r="61" spans="1:8" ht="15" customHeight="1" x14ac:dyDescent="0.2">
      <c r="A61" s="2" t="s">
        <v>107</v>
      </c>
      <c r="B61" s="13">
        <v>39475</v>
      </c>
      <c r="C61" s="2">
        <v>50002</v>
      </c>
      <c r="D61" s="2">
        <v>8</v>
      </c>
      <c r="E61" s="2">
        <v>8</v>
      </c>
      <c r="F61" s="2">
        <v>11</v>
      </c>
      <c r="G61" s="2">
        <v>13</v>
      </c>
      <c r="H61" s="2">
        <v>14</v>
      </c>
    </row>
    <row r="62" spans="1:8" ht="15" customHeight="1" x14ac:dyDescent="0.2">
      <c r="A62" s="2" t="s">
        <v>32</v>
      </c>
      <c r="B62" s="13">
        <v>39475</v>
      </c>
      <c r="C62" s="2">
        <v>50001</v>
      </c>
      <c r="D62" s="2">
        <v>8</v>
      </c>
      <c r="E62" s="2">
        <v>8</v>
      </c>
      <c r="F62" s="2">
        <v>8</v>
      </c>
      <c r="G62" s="2">
        <v>11</v>
      </c>
      <c r="H62" s="2">
        <v>12</v>
      </c>
    </row>
    <row r="63" spans="1:8" ht="15" customHeight="1" x14ac:dyDescent="0.2">
      <c r="A63" s="2" t="s">
        <v>565</v>
      </c>
      <c r="B63" s="13">
        <v>39475</v>
      </c>
      <c r="C63" s="2">
        <v>60002</v>
      </c>
      <c r="D63" s="2">
        <v>12</v>
      </c>
      <c r="E63" s="2">
        <v>8</v>
      </c>
      <c r="F63" s="2">
        <v>12</v>
      </c>
      <c r="G63" s="2">
        <v>11</v>
      </c>
      <c r="H63" s="2">
        <v>9</v>
      </c>
    </row>
    <row r="64" spans="1:8" ht="15" customHeight="1" x14ac:dyDescent="0.2">
      <c r="A64" s="2" t="s">
        <v>563</v>
      </c>
      <c r="B64" s="13">
        <v>39475</v>
      </c>
      <c r="C64" s="2">
        <v>60001</v>
      </c>
      <c r="D64" s="2">
        <v>15</v>
      </c>
      <c r="E64" s="2">
        <v>8</v>
      </c>
      <c r="F64" s="2">
        <v>12</v>
      </c>
      <c r="G64" s="2">
        <v>11</v>
      </c>
      <c r="H64" s="2">
        <v>9</v>
      </c>
    </row>
    <row r="65" spans="1:8" ht="15" customHeight="1" x14ac:dyDescent="0.2">
      <c r="A65" s="2" t="s">
        <v>108</v>
      </c>
      <c r="B65" s="13">
        <v>39476</v>
      </c>
      <c r="C65" s="2">
        <v>50002</v>
      </c>
      <c r="D65" s="2">
        <v>8</v>
      </c>
      <c r="E65" s="2">
        <v>10</v>
      </c>
      <c r="F65" s="2">
        <v>15</v>
      </c>
      <c r="G65" s="2">
        <v>11</v>
      </c>
      <c r="H65" s="2">
        <v>9</v>
      </c>
    </row>
    <row r="66" spans="1:8" ht="15" customHeight="1" x14ac:dyDescent="0.2">
      <c r="A66" s="2" t="s">
        <v>569</v>
      </c>
      <c r="B66" s="13">
        <v>39476</v>
      </c>
      <c r="C66" s="2">
        <v>60002</v>
      </c>
      <c r="D66" s="2">
        <v>9</v>
      </c>
      <c r="E66" s="2">
        <v>7</v>
      </c>
      <c r="F66" s="2">
        <v>12</v>
      </c>
      <c r="G66" s="2">
        <v>11</v>
      </c>
      <c r="H66" s="2">
        <v>2</v>
      </c>
    </row>
    <row r="67" spans="1:8" ht="15" customHeight="1" x14ac:dyDescent="0.2">
      <c r="A67" s="2" t="s">
        <v>33</v>
      </c>
      <c r="B67" s="13">
        <v>39479</v>
      </c>
      <c r="C67" s="2">
        <v>50001</v>
      </c>
      <c r="D67" s="2">
        <v>4</v>
      </c>
      <c r="E67" s="2">
        <v>10</v>
      </c>
      <c r="F67" s="2">
        <v>15</v>
      </c>
      <c r="G67" s="2">
        <v>11</v>
      </c>
      <c r="H67" s="2">
        <v>9</v>
      </c>
    </row>
    <row r="68" spans="1:8" ht="15" customHeight="1" x14ac:dyDescent="0.2">
      <c r="A68" s="2" t="s">
        <v>243</v>
      </c>
      <c r="B68" s="13">
        <v>39479</v>
      </c>
      <c r="C68" s="2">
        <v>50003</v>
      </c>
      <c r="D68" s="2">
        <v>8</v>
      </c>
      <c r="E68" s="2">
        <v>10</v>
      </c>
      <c r="F68" s="2">
        <v>15</v>
      </c>
      <c r="G68" s="2">
        <v>11</v>
      </c>
      <c r="H68" s="2">
        <v>9</v>
      </c>
    </row>
    <row r="69" spans="1:8" ht="15" customHeight="1" x14ac:dyDescent="0.2">
      <c r="A69" s="2" t="s">
        <v>567</v>
      </c>
      <c r="B69" s="13">
        <v>39479</v>
      </c>
      <c r="C69" s="2">
        <v>60001</v>
      </c>
      <c r="D69" s="2">
        <v>9</v>
      </c>
      <c r="E69" s="2">
        <v>7</v>
      </c>
      <c r="F69" s="2">
        <v>12</v>
      </c>
      <c r="G69" s="2">
        <v>11</v>
      </c>
      <c r="H69" s="2">
        <v>15</v>
      </c>
    </row>
    <row r="70" spans="1:8" ht="15" customHeight="1" x14ac:dyDescent="0.2">
      <c r="A70" s="2" t="s">
        <v>586</v>
      </c>
      <c r="B70" s="13">
        <v>39479</v>
      </c>
      <c r="C70" s="2">
        <v>60003</v>
      </c>
      <c r="D70" s="2">
        <v>0</v>
      </c>
      <c r="E70" s="2">
        <v>7</v>
      </c>
      <c r="F70" s="2">
        <v>12</v>
      </c>
      <c r="G70" s="2">
        <v>11</v>
      </c>
      <c r="H70" s="2">
        <v>2</v>
      </c>
    </row>
    <row r="71" spans="1:8" ht="15" customHeight="1" x14ac:dyDescent="0.2">
      <c r="A71" s="2" t="s">
        <v>244</v>
      </c>
      <c r="B71" s="13">
        <v>39480</v>
      </c>
      <c r="C71" s="2">
        <v>50003</v>
      </c>
      <c r="D71" s="2">
        <v>7</v>
      </c>
      <c r="E71" s="2">
        <v>10</v>
      </c>
      <c r="F71" s="2">
        <v>15</v>
      </c>
      <c r="G71" s="2">
        <v>11</v>
      </c>
      <c r="H71" s="2">
        <v>9</v>
      </c>
    </row>
    <row r="72" spans="1:8" ht="15" customHeight="1" x14ac:dyDescent="0.2">
      <c r="A72" s="2" t="s">
        <v>806</v>
      </c>
      <c r="B72" s="13">
        <v>39480</v>
      </c>
      <c r="C72" s="2">
        <v>60003</v>
      </c>
      <c r="D72" s="2">
        <v>9</v>
      </c>
      <c r="E72" s="2">
        <v>8</v>
      </c>
      <c r="F72" s="2">
        <v>12</v>
      </c>
      <c r="G72" s="2">
        <v>11</v>
      </c>
      <c r="H72" s="2">
        <v>11</v>
      </c>
    </row>
    <row r="73" spans="1:8" ht="15" customHeight="1" x14ac:dyDescent="0.2">
      <c r="A73" s="2" t="s">
        <v>245</v>
      </c>
      <c r="B73" s="13">
        <v>39481</v>
      </c>
      <c r="C73" s="2">
        <v>50003</v>
      </c>
      <c r="D73" s="2">
        <v>8</v>
      </c>
      <c r="E73" s="2">
        <v>10</v>
      </c>
      <c r="F73" s="2">
        <v>15</v>
      </c>
      <c r="G73" s="2">
        <v>11</v>
      </c>
      <c r="H73" s="2">
        <v>9</v>
      </c>
    </row>
    <row r="74" spans="1:8" ht="15" customHeight="1" x14ac:dyDescent="0.2">
      <c r="A74" s="2" t="s">
        <v>580</v>
      </c>
      <c r="B74" s="13">
        <v>39481</v>
      </c>
      <c r="C74" s="2">
        <v>60005</v>
      </c>
      <c r="D74" s="2">
        <v>9</v>
      </c>
      <c r="E74" s="2">
        <v>8</v>
      </c>
      <c r="F74" s="2">
        <v>22</v>
      </c>
      <c r="G74" s="2">
        <v>15</v>
      </c>
      <c r="H74" s="2">
        <v>11</v>
      </c>
    </row>
    <row r="75" spans="1:8" ht="15" customHeight="1" x14ac:dyDescent="0.2">
      <c r="A75" s="2" t="s">
        <v>570</v>
      </c>
      <c r="B75" s="13">
        <v>39481</v>
      </c>
      <c r="C75" s="2">
        <v>60001</v>
      </c>
      <c r="D75" s="2">
        <v>0</v>
      </c>
      <c r="E75" s="2">
        <v>8</v>
      </c>
      <c r="F75" s="2">
        <v>12</v>
      </c>
      <c r="G75" s="2">
        <v>6</v>
      </c>
      <c r="H75" s="2">
        <v>9</v>
      </c>
    </row>
    <row r="76" spans="1:8" ht="15" customHeight="1" x14ac:dyDescent="0.2">
      <c r="A76" s="2" t="s">
        <v>246</v>
      </c>
      <c r="B76" s="13">
        <v>39482</v>
      </c>
      <c r="C76" s="2">
        <v>50003</v>
      </c>
      <c r="D76" s="2">
        <v>8</v>
      </c>
      <c r="E76" s="2">
        <v>10</v>
      </c>
      <c r="F76" s="2">
        <v>15</v>
      </c>
      <c r="G76" s="2">
        <v>11</v>
      </c>
      <c r="H76" s="2">
        <v>9</v>
      </c>
    </row>
    <row r="77" spans="1:8" ht="15" customHeight="1" x14ac:dyDescent="0.2">
      <c r="A77" s="2" t="s">
        <v>571</v>
      </c>
      <c r="B77" s="13">
        <v>39482</v>
      </c>
      <c r="C77" s="2">
        <v>60001</v>
      </c>
      <c r="D77" s="2">
        <v>9</v>
      </c>
      <c r="E77" s="2">
        <v>11</v>
      </c>
      <c r="F77" s="2">
        <v>23</v>
      </c>
      <c r="G77" s="2">
        <v>11</v>
      </c>
      <c r="H77" s="2">
        <v>21</v>
      </c>
    </row>
    <row r="78" spans="1:8" ht="15" customHeight="1" x14ac:dyDescent="0.2">
      <c r="A78" s="2" t="s">
        <v>109</v>
      </c>
      <c r="B78" s="13">
        <v>39483</v>
      </c>
      <c r="C78" s="2">
        <v>50002</v>
      </c>
      <c r="D78" s="2">
        <v>8</v>
      </c>
      <c r="E78" s="2">
        <v>10</v>
      </c>
      <c r="F78" s="2">
        <v>15</v>
      </c>
      <c r="G78" s="2">
        <v>11</v>
      </c>
      <c r="H78" s="2">
        <v>9</v>
      </c>
    </row>
    <row r="79" spans="1:8" ht="15" customHeight="1" x14ac:dyDescent="0.2">
      <c r="A79" s="2" t="s">
        <v>419</v>
      </c>
      <c r="B79" s="13">
        <v>39483</v>
      </c>
      <c r="C79" s="2">
        <v>50005</v>
      </c>
      <c r="D79" s="2">
        <v>8</v>
      </c>
      <c r="E79" s="2">
        <v>10</v>
      </c>
      <c r="F79" s="2">
        <v>15</v>
      </c>
      <c r="G79" s="2">
        <v>11</v>
      </c>
      <c r="H79" s="2">
        <v>9</v>
      </c>
    </row>
    <row r="80" spans="1:8" ht="15" customHeight="1" x14ac:dyDescent="0.2">
      <c r="A80" s="2" t="s">
        <v>574</v>
      </c>
      <c r="B80" s="13">
        <v>39483</v>
      </c>
      <c r="C80" s="2">
        <v>60001</v>
      </c>
      <c r="D80" s="2">
        <v>9</v>
      </c>
      <c r="E80" s="2">
        <v>8</v>
      </c>
      <c r="F80" s="2">
        <v>12</v>
      </c>
      <c r="G80" s="2">
        <v>11</v>
      </c>
      <c r="H80" s="2">
        <v>9</v>
      </c>
    </row>
    <row r="81" spans="1:8" ht="15" customHeight="1" x14ac:dyDescent="0.2">
      <c r="A81" s="2" t="s">
        <v>110</v>
      </c>
      <c r="B81" s="13">
        <v>39484</v>
      </c>
      <c r="C81" s="2">
        <v>50002</v>
      </c>
      <c r="D81" s="2">
        <v>8</v>
      </c>
      <c r="E81" s="2">
        <v>10</v>
      </c>
      <c r="F81" s="2">
        <v>15</v>
      </c>
      <c r="G81" s="2">
        <v>11</v>
      </c>
      <c r="H81" s="2">
        <v>9</v>
      </c>
    </row>
    <row r="82" spans="1:8" ht="15" customHeight="1" x14ac:dyDescent="0.2">
      <c r="A82" s="2" t="s">
        <v>420</v>
      </c>
      <c r="B82" s="13">
        <v>39484</v>
      </c>
      <c r="C82" s="2">
        <v>50005</v>
      </c>
      <c r="D82" s="2">
        <v>7</v>
      </c>
      <c r="E82" s="2">
        <v>5</v>
      </c>
      <c r="F82" s="2">
        <v>6</v>
      </c>
      <c r="G82" s="2">
        <v>6</v>
      </c>
      <c r="H82" s="2">
        <v>4</v>
      </c>
    </row>
    <row r="83" spans="1:8" ht="15" customHeight="1" x14ac:dyDescent="0.2">
      <c r="A83" s="2" t="s">
        <v>578</v>
      </c>
      <c r="B83" s="13">
        <v>39484</v>
      </c>
      <c r="C83" s="2">
        <v>60002</v>
      </c>
      <c r="D83" s="2">
        <v>9</v>
      </c>
      <c r="E83" s="2">
        <v>8</v>
      </c>
      <c r="F83" s="2">
        <v>12</v>
      </c>
      <c r="G83" s="2">
        <v>11</v>
      </c>
      <c r="H83" s="2">
        <v>15</v>
      </c>
    </row>
    <row r="84" spans="1:8" ht="15" customHeight="1" x14ac:dyDescent="0.2">
      <c r="A84" s="2" t="s">
        <v>350</v>
      </c>
      <c r="B84" s="13">
        <v>39485</v>
      </c>
      <c r="C84" s="2">
        <v>50004</v>
      </c>
      <c r="D84" s="2">
        <v>8</v>
      </c>
      <c r="E84" s="2">
        <v>10</v>
      </c>
      <c r="F84" s="2">
        <v>15</v>
      </c>
      <c r="G84" s="2">
        <v>11</v>
      </c>
      <c r="H84" s="2">
        <v>9</v>
      </c>
    </row>
    <row r="85" spans="1:8" ht="15" customHeight="1" x14ac:dyDescent="0.2">
      <c r="A85" s="2" t="s">
        <v>247</v>
      </c>
      <c r="B85" s="13">
        <v>39485</v>
      </c>
      <c r="C85" s="2">
        <v>50003</v>
      </c>
      <c r="D85" s="2">
        <v>9</v>
      </c>
      <c r="E85" s="2">
        <v>10</v>
      </c>
      <c r="F85" s="2">
        <v>15</v>
      </c>
      <c r="G85" s="2">
        <v>11</v>
      </c>
      <c r="H85" s="2">
        <v>9</v>
      </c>
    </row>
    <row r="86" spans="1:8" ht="15" customHeight="1" x14ac:dyDescent="0.2">
      <c r="A86" s="2" t="s">
        <v>579</v>
      </c>
      <c r="B86" s="13">
        <v>39485</v>
      </c>
      <c r="C86" s="2">
        <v>60002</v>
      </c>
      <c r="D86" s="2">
        <v>9</v>
      </c>
      <c r="E86" s="2">
        <v>8</v>
      </c>
      <c r="F86" s="2">
        <v>11</v>
      </c>
      <c r="G86" s="2">
        <v>9</v>
      </c>
      <c r="H86" s="2">
        <v>15</v>
      </c>
    </row>
    <row r="87" spans="1:8" ht="15" customHeight="1" x14ac:dyDescent="0.2">
      <c r="A87" s="2" t="s">
        <v>575</v>
      </c>
      <c r="B87" s="13">
        <v>39485</v>
      </c>
      <c r="C87" s="2">
        <v>60001</v>
      </c>
      <c r="D87" s="2">
        <v>9</v>
      </c>
      <c r="E87" s="2">
        <v>8</v>
      </c>
      <c r="F87" s="2">
        <v>12</v>
      </c>
      <c r="G87" s="2">
        <v>9</v>
      </c>
      <c r="H87" s="2">
        <v>6</v>
      </c>
    </row>
    <row r="88" spans="1:8" ht="15" customHeight="1" x14ac:dyDescent="0.2">
      <c r="A88" s="2" t="s">
        <v>933</v>
      </c>
      <c r="B88" s="13">
        <v>39486</v>
      </c>
      <c r="C88" s="2">
        <v>50002</v>
      </c>
      <c r="D88" s="2">
        <v>15</v>
      </c>
      <c r="E88" s="2">
        <v>10</v>
      </c>
      <c r="F88" s="2">
        <v>15</v>
      </c>
      <c r="G88" s="2">
        <v>11</v>
      </c>
      <c r="H88" s="2">
        <v>9</v>
      </c>
    </row>
    <row r="89" spans="1:8" ht="15" customHeight="1" x14ac:dyDescent="0.2">
      <c r="A89" s="2" t="s">
        <v>351</v>
      </c>
      <c r="B89" s="13">
        <v>39486</v>
      </c>
      <c r="C89" s="2">
        <v>50004</v>
      </c>
      <c r="D89" s="2">
        <v>8</v>
      </c>
      <c r="E89" s="2">
        <v>10</v>
      </c>
      <c r="F89" s="2">
        <v>15</v>
      </c>
      <c r="G89" s="2">
        <v>11</v>
      </c>
      <c r="H89" s="2">
        <v>9</v>
      </c>
    </row>
    <row r="90" spans="1:8" ht="15" customHeight="1" x14ac:dyDescent="0.2">
      <c r="A90" s="2" t="s">
        <v>587</v>
      </c>
      <c r="B90" s="13">
        <v>39486</v>
      </c>
      <c r="C90" s="2">
        <v>60005</v>
      </c>
      <c r="D90" s="2">
        <v>9</v>
      </c>
      <c r="E90" s="2">
        <v>8</v>
      </c>
      <c r="F90" s="2">
        <v>11</v>
      </c>
      <c r="G90" s="2">
        <v>12</v>
      </c>
      <c r="H90" s="2">
        <v>11</v>
      </c>
    </row>
    <row r="91" spans="1:8" ht="15" customHeight="1" x14ac:dyDescent="0.2">
      <c r="A91" s="2" t="s">
        <v>590</v>
      </c>
      <c r="B91" s="13">
        <v>39486</v>
      </c>
      <c r="C91" s="2">
        <v>60003</v>
      </c>
      <c r="D91" s="2">
        <v>9</v>
      </c>
      <c r="E91" s="2">
        <v>12</v>
      </c>
      <c r="F91" s="2">
        <v>12</v>
      </c>
      <c r="G91" s="2">
        <v>15</v>
      </c>
      <c r="H91" s="2">
        <v>11</v>
      </c>
    </row>
    <row r="92" spans="1:8" ht="15" customHeight="1" x14ac:dyDescent="0.2">
      <c r="A92" s="2" t="s">
        <v>248</v>
      </c>
      <c r="B92" s="13">
        <v>39487</v>
      </c>
      <c r="C92" s="2">
        <v>50003</v>
      </c>
      <c r="D92" s="2">
        <v>8</v>
      </c>
      <c r="E92" s="2">
        <v>10</v>
      </c>
      <c r="F92" s="2">
        <v>15</v>
      </c>
      <c r="G92" s="2">
        <v>11</v>
      </c>
      <c r="H92" s="2">
        <v>9</v>
      </c>
    </row>
    <row r="93" spans="1:8" ht="15" customHeight="1" x14ac:dyDescent="0.2">
      <c r="A93" s="2" t="s">
        <v>576</v>
      </c>
      <c r="B93" s="13">
        <v>39487</v>
      </c>
      <c r="C93" s="2">
        <v>60001</v>
      </c>
      <c r="D93" s="2">
        <v>9</v>
      </c>
      <c r="E93" s="2">
        <v>8</v>
      </c>
      <c r="F93" s="2">
        <v>12</v>
      </c>
      <c r="G93" s="2">
        <v>12</v>
      </c>
      <c r="H93" s="2">
        <v>9</v>
      </c>
    </row>
    <row r="94" spans="1:8" ht="15" customHeight="1" x14ac:dyDescent="0.2">
      <c r="A94" s="2" t="s">
        <v>588</v>
      </c>
      <c r="B94" s="13">
        <v>39489</v>
      </c>
      <c r="C94" s="2">
        <v>60002</v>
      </c>
      <c r="D94" s="2">
        <v>9</v>
      </c>
      <c r="E94" s="2">
        <v>8</v>
      </c>
      <c r="F94" s="2">
        <v>12</v>
      </c>
      <c r="G94" s="2">
        <v>12</v>
      </c>
      <c r="H94" s="2">
        <v>21</v>
      </c>
    </row>
    <row r="95" spans="1:8" ht="15" customHeight="1" x14ac:dyDescent="0.2">
      <c r="A95" s="2" t="s">
        <v>34</v>
      </c>
      <c r="B95" s="13">
        <v>39491</v>
      </c>
      <c r="C95" s="2">
        <v>50001</v>
      </c>
      <c r="D95" s="2">
        <v>2</v>
      </c>
      <c r="E95" s="2">
        <v>10</v>
      </c>
      <c r="F95" s="2">
        <v>15</v>
      </c>
      <c r="G95" s="2">
        <v>11</v>
      </c>
      <c r="H95" s="2">
        <v>9</v>
      </c>
    </row>
    <row r="96" spans="1:8" ht="15" customHeight="1" x14ac:dyDescent="0.2">
      <c r="A96" s="2" t="s">
        <v>595</v>
      </c>
      <c r="B96" s="13">
        <v>39491</v>
      </c>
      <c r="C96" s="2">
        <v>60002</v>
      </c>
      <c r="D96" s="2">
        <v>9</v>
      </c>
      <c r="E96" s="2">
        <v>8</v>
      </c>
      <c r="F96" s="2">
        <v>12</v>
      </c>
      <c r="G96" s="2">
        <v>12</v>
      </c>
      <c r="H96" s="2">
        <v>22</v>
      </c>
    </row>
    <row r="97" spans="1:8" ht="15" customHeight="1" x14ac:dyDescent="0.2">
      <c r="A97" s="2" t="s">
        <v>35</v>
      </c>
      <c r="B97" s="13">
        <v>39493</v>
      </c>
      <c r="C97" s="2">
        <v>50001</v>
      </c>
      <c r="D97" s="2">
        <v>2</v>
      </c>
      <c r="E97" s="2">
        <v>10</v>
      </c>
      <c r="F97" s="2">
        <v>15</v>
      </c>
      <c r="G97" s="2">
        <v>11</v>
      </c>
      <c r="H97" s="2">
        <v>9</v>
      </c>
    </row>
    <row r="98" spans="1:8" ht="15" customHeight="1" x14ac:dyDescent="0.2">
      <c r="A98" s="2" t="s">
        <v>421</v>
      </c>
      <c r="B98" s="13">
        <v>39493</v>
      </c>
      <c r="C98" s="2">
        <v>50005</v>
      </c>
      <c r="D98" s="2">
        <v>8</v>
      </c>
      <c r="E98" s="2">
        <v>10</v>
      </c>
      <c r="F98" s="2">
        <v>15</v>
      </c>
      <c r="G98" s="2">
        <v>11</v>
      </c>
      <c r="H98" s="2">
        <v>9</v>
      </c>
    </row>
    <row r="99" spans="1:8" ht="15" customHeight="1" x14ac:dyDescent="0.2">
      <c r="A99" s="2" t="s">
        <v>422</v>
      </c>
      <c r="B99" s="13">
        <v>39493</v>
      </c>
      <c r="C99" s="2">
        <v>50005</v>
      </c>
      <c r="D99" s="2">
        <v>13</v>
      </c>
      <c r="E99" s="2">
        <v>10</v>
      </c>
      <c r="F99" s="2">
        <v>15</v>
      </c>
      <c r="G99" s="2">
        <v>11</v>
      </c>
      <c r="H99" s="2">
        <v>9</v>
      </c>
    </row>
    <row r="100" spans="1:8" ht="15" customHeight="1" x14ac:dyDescent="0.2">
      <c r="A100" s="2" t="s">
        <v>577</v>
      </c>
      <c r="B100" s="13">
        <v>39493</v>
      </c>
      <c r="C100" s="2">
        <v>60001</v>
      </c>
      <c r="D100" s="2">
        <v>9</v>
      </c>
      <c r="E100" s="2">
        <v>8</v>
      </c>
      <c r="F100" s="2">
        <v>16</v>
      </c>
      <c r="G100" s="2">
        <v>12</v>
      </c>
      <c r="H100" s="2">
        <v>9</v>
      </c>
    </row>
    <row r="101" spans="1:8" ht="15" customHeight="1" x14ac:dyDescent="0.2">
      <c r="A101" s="2" t="s">
        <v>592</v>
      </c>
      <c r="B101" s="13">
        <v>39493</v>
      </c>
      <c r="C101" s="2">
        <v>60005</v>
      </c>
      <c r="D101" s="2">
        <v>8</v>
      </c>
      <c r="E101" s="2">
        <v>8</v>
      </c>
      <c r="F101" s="2">
        <v>15</v>
      </c>
      <c r="G101" s="2">
        <v>12</v>
      </c>
      <c r="H101" s="2">
        <v>9</v>
      </c>
    </row>
    <row r="102" spans="1:8" ht="15" customHeight="1" x14ac:dyDescent="0.2">
      <c r="A102" s="2" t="s">
        <v>581</v>
      </c>
      <c r="B102" s="13">
        <v>39493</v>
      </c>
      <c r="C102" s="2">
        <v>60001</v>
      </c>
      <c r="D102" s="2">
        <v>9</v>
      </c>
      <c r="E102" s="2">
        <v>8</v>
      </c>
      <c r="F102" s="2">
        <v>12</v>
      </c>
      <c r="G102" s="2">
        <v>13</v>
      </c>
      <c r="H102" s="2">
        <v>4</v>
      </c>
    </row>
    <row r="103" spans="1:8" ht="15" customHeight="1" x14ac:dyDescent="0.2">
      <c r="A103" s="2" t="s">
        <v>249</v>
      </c>
      <c r="B103" s="13">
        <v>39497</v>
      </c>
      <c r="C103" s="2">
        <v>50003</v>
      </c>
      <c r="D103" s="2">
        <v>8</v>
      </c>
      <c r="E103" s="2">
        <v>10</v>
      </c>
      <c r="F103" s="2">
        <v>15</v>
      </c>
      <c r="G103" s="2">
        <v>11</v>
      </c>
      <c r="H103" s="2">
        <v>9</v>
      </c>
    </row>
    <row r="104" spans="1:8" ht="15" customHeight="1" x14ac:dyDescent="0.2">
      <c r="A104" s="2" t="s">
        <v>250</v>
      </c>
      <c r="B104" s="13">
        <v>39497</v>
      </c>
      <c r="C104" s="2">
        <v>50003</v>
      </c>
      <c r="D104" s="2">
        <v>4</v>
      </c>
      <c r="E104" s="2">
        <v>10</v>
      </c>
      <c r="F104" s="2">
        <v>15</v>
      </c>
      <c r="G104" s="2">
        <v>11</v>
      </c>
      <c r="H104" s="2">
        <v>9</v>
      </c>
    </row>
    <row r="105" spans="1:8" ht="15" customHeight="1" x14ac:dyDescent="0.2">
      <c r="A105" s="2" t="s">
        <v>251</v>
      </c>
      <c r="B105" s="13">
        <v>39497</v>
      </c>
      <c r="C105" s="2">
        <v>50003</v>
      </c>
      <c r="D105" s="2">
        <v>8</v>
      </c>
      <c r="E105" s="2">
        <v>10</v>
      </c>
      <c r="F105" s="2">
        <v>15</v>
      </c>
      <c r="G105" s="2">
        <v>11</v>
      </c>
      <c r="H105" s="2">
        <v>9</v>
      </c>
    </row>
    <row r="106" spans="1:8" ht="15" customHeight="1" x14ac:dyDescent="0.2">
      <c r="A106" s="2" t="s">
        <v>594</v>
      </c>
      <c r="B106" s="13">
        <v>39497</v>
      </c>
      <c r="C106" s="2">
        <v>60005</v>
      </c>
      <c r="D106" s="2">
        <v>9</v>
      </c>
      <c r="E106" s="2">
        <v>8</v>
      </c>
      <c r="F106" s="2">
        <v>15</v>
      </c>
      <c r="G106" s="2">
        <v>2</v>
      </c>
      <c r="H106" s="2">
        <v>5</v>
      </c>
    </row>
    <row r="107" spans="1:8" ht="15" customHeight="1" x14ac:dyDescent="0.2">
      <c r="A107" s="2" t="s">
        <v>837</v>
      </c>
      <c r="B107" s="13">
        <v>39497</v>
      </c>
      <c r="C107" s="2">
        <v>60003</v>
      </c>
      <c r="D107" s="2">
        <v>9</v>
      </c>
      <c r="E107" s="2">
        <v>8</v>
      </c>
      <c r="F107" s="2">
        <v>20</v>
      </c>
      <c r="G107" s="2">
        <v>11</v>
      </c>
      <c r="H107" s="2">
        <v>9</v>
      </c>
    </row>
    <row r="108" spans="1:8" ht="15" customHeight="1" x14ac:dyDescent="0.2">
      <c r="A108" s="2" t="s">
        <v>598</v>
      </c>
      <c r="B108" s="13">
        <v>39497</v>
      </c>
      <c r="C108" s="2">
        <v>60002</v>
      </c>
      <c r="D108" s="2">
        <v>12</v>
      </c>
      <c r="E108" s="2">
        <v>8</v>
      </c>
      <c r="F108" s="2">
        <v>12</v>
      </c>
      <c r="G108" s="2">
        <v>5</v>
      </c>
      <c r="H108" s="2">
        <v>10</v>
      </c>
    </row>
    <row r="109" spans="1:8" ht="15" customHeight="1" x14ac:dyDescent="0.2">
      <c r="A109" s="2" t="s">
        <v>423</v>
      </c>
      <c r="B109" s="13">
        <v>39498</v>
      </c>
      <c r="C109" s="2">
        <v>50005</v>
      </c>
      <c r="D109" s="2">
        <v>8</v>
      </c>
      <c r="E109" s="2">
        <v>10</v>
      </c>
      <c r="F109" s="2">
        <v>15</v>
      </c>
      <c r="G109" s="2">
        <v>11</v>
      </c>
      <c r="H109" s="2">
        <v>9</v>
      </c>
    </row>
    <row r="110" spans="1:8" ht="15" customHeight="1" x14ac:dyDescent="0.2">
      <c r="A110" s="2" t="s">
        <v>597</v>
      </c>
      <c r="B110" s="13">
        <v>39498</v>
      </c>
      <c r="C110" s="2">
        <v>60005</v>
      </c>
      <c r="D110" s="2">
        <v>9</v>
      </c>
      <c r="E110" s="2">
        <v>8</v>
      </c>
      <c r="F110" s="2">
        <v>22</v>
      </c>
      <c r="G110" s="2">
        <v>11</v>
      </c>
      <c r="H110" s="2">
        <v>9</v>
      </c>
    </row>
    <row r="111" spans="1:8" ht="15" customHeight="1" x14ac:dyDescent="0.2">
      <c r="A111" s="2" t="s">
        <v>252</v>
      </c>
      <c r="B111" s="13">
        <v>39499</v>
      </c>
      <c r="C111" s="2">
        <v>50003</v>
      </c>
      <c r="D111" s="2">
        <v>5</v>
      </c>
      <c r="E111" s="2">
        <v>10</v>
      </c>
      <c r="F111" s="2">
        <v>15</v>
      </c>
      <c r="G111" s="2">
        <v>11</v>
      </c>
      <c r="H111" s="2">
        <v>9</v>
      </c>
    </row>
    <row r="112" spans="1:8" ht="15" customHeight="1" x14ac:dyDescent="0.2">
      <c r="A112" s="2" t="s">
        <v>838</v>
      </c>
      <c r="B112" s="13">
        <v>39499</v>
      </c>
      <c r="C112" s="2">
        <v>60003</v>
      </c>
      <c r="D112" s="2">
        <v>9</v>
      </c>
      <c r="E112" s="2">
        <v>8</v>
      </c>
      <c r="F112" s="2">
        <v>12</v>
      </c>
      <c r="G112" s="2">
        <v>11</v>
      </c>
      <c r="H112" s="2">
        <v>21</v>
      </c>
    </row>
    <row r="113" spans="1:8" ht="15" customHeight="1" x14ac:dyDescent="0.2">
      <c r="A113" s="2" t="s">
        <v>599</v>
      </c>
      <c r="B113" s="13">
        <v>39501</v>
      </c>
      <c r="C113" s="2">
        <v>60005</v>
      </c>
      <c r="D113" s="2">
        <v>9</v>
      </c>
      <c r="E113" s="2">
        <v>8</v>
      </c>
      <c r="F113" s="2">
        <v>14</v>
      </c>
      <c r="G113" s="2">
        <v>11</v>
      </c>
      <c r="H113" s="2">
        <v>7</v>
      </c>
    </row>
    <row r="114" spans="1:8" ht="15" customHeight="1" x14ac:dyDescent="0.2">
      <c r="A114" s="2" t="s">
        <v>607</v>
      </c>
      <c r="B114" s="13">
        <v>39501</v>
      </c>
      <c r="C114" s="2">
        <v>60002</v>
      </c>
      <c r="D114" s="2">
        <v>9</v>
      </c>
      <c r="E114" s="2">
        <v>8</v>
      </c>
      <c r="F114" s="2">
        <v>12</v>
      </c>
      <c r="G114" s="2">
        <v>7</v>
      </c>
      <c r="H114" s="2">
        <v>9</v>
      </c>
    </row>
    <row r="115" spans="1:8" ht="15" customHeight="1" x14ac:dyDescent="0.2">
      <c r="A115" s="2" t="s">
        <v>112</v>
      </c>
      <c r="B115" s="13">
        <v>39502</v>
      </c>
      <c r="C115" s="2">
        <v>50002</v>
      </c>
      <c r="D115" s="2">
        <v>8</v>
      </c>
      <c r="E115" s="2">
        <v>10</v>
      </c>
      <c r="F115" s="2">
        <v>15</v>
      </c>
      <c r="G115" s="2">
        <v>11</v>
      </c>
      <c r="H115" s="2">
        <v>9</v>
      </c>
    </row>
    <row r="116" spans="1:8" ht="15" customHeight="1" x14ac:dyDescent="0.2">
      <c r="A116" s="2" t="s">
        <v>36</v>
      </c>
      <c r="B116" s="13">
        <v>39502</v>
      </c>
      <c r="C116" s="2">
        <v>50001</v>
      </c>
      <c r="D116" s="2">
        <v>6</v>
      </c>
      <c r="E116" s="2">
        <v>10</v>
      </c>
      <c r="F116" s="2">
        <v>15</v>
      </c>
      <c r="G116" s="2">
        <v>11</v>
      </c>
      <c r="H116" s="2">
        <v>9</v>
      </c>
    </row>
    <row r="117" spans="1:8" ht="15" customHeight="1" x14ac:dyDescent="0.2">
      <c r="A117" s="2" t="s">
        <v>253</v>
      </c>
      <c r="B117" s="13">
        <v>39502</v>
      </c>
      <c r="C117" s="2">
        <v>50003</v>
      </c>
      <c r="D117" s="2">
        <v>7</v>
      </c>
      <c r="E117" s="2">
        <v>10</v>
      </c>
      <c r="F117" s="2">
        <v>15</v>
      </c>
      <c r="G117" s="2">
        <v>11</v>
      </c>
      <c r="H117" s="2">
        <v>9</v>
      </c>
    </row>
    <row r="118" spans="1:8" ht="15" customHeight="1" x14ac:dyDescent="0.2">
      <c r="A118" s="2" t="s">
        <v>618</v>
      </c>
      <c r="B118" s="13">
        <v>39502</v>
      </c>
      <c r="C118" s="2">
        <v>60002</v>
      </c>
      <c r="D118" s="2">
        <v>15</v>
      </c>
      <c r="E118" s="2">
        <v>8</v>
      </c>
      <c r="F118" s="2">
        <v>0</v>
      </c>
      <c r="G118" s="2">
        <v>11</v>
      </c>
      <c r="H118" s="2">
        <v>9</v>
      </c>
    </row>
    <row r="119" spans="1:8" ht="15" customHeight="1" x14ac:dyDescent="0.2">
      <c r="A119" s="2" t="s">
        <v>582</v>
      </c>
      <c r="B119" s="13">
        <v>39502</v>
      </c>
      <c r="C119" s="2">
        <v>60001</v>
      </c>
      <c r="D119" s="2">
        <v>9</v>
      </c>
      <c r="E119" s="2">
        <v>8</v>
      </c>
      <c r="F119" s="2">
        <v>12</v>
      </c>
      <c r="G119" s="2">
        <v>11</v>
      </c>
      <c r="H119" s="2">
        <v>9</v>
      </c>
    </row>
    <row r="120" spans="1:8" ht="15" customHeight="1" x14ac:dyDescent="0.2">
      <c r="A120" s="2" t="s">
        <v>603</v>
      </c>
      <c r="B120" s="13">
        <v>39502</v>
      </c>
      <c r="C120" s="2">
        <v>60004</v>
      </c>
      <c r="D120" s="2">
        <v>0</v>
      </c>
      <c r="E120" s="2">
        <v>8</v>
      </c>
      <c r="F120" s="2">
        <v>14</v>
      </c>
      <c r="G120" s="2">
        <v>11</v>
      </c>
      <c r="H120" s="2">
        <v>9</v>
      </c>
    </row>
    <row r="121" spans="1:8" ht="15" customHeight="1" x14ac:dyDescent="0.2">
      <c r="A121" s="2" t="s">
        <v>352</v>
      </c>
      <c r="B121" s="13">
        <v>39503</v>
      </c>
      <c r="C121" s="2">
        <v>50004</v>
      </c>
      <c r="D121" s="2">
        <v>8</v>
      </c>
      <c r="E121" s="2">
        <v>10</v>
      </c>
      <c r="F121" s="2">
        <v>15</v>
      </c>
      <c r="G121" s="2">
        <v>11</v>
      </c>
      <c r="H121" s="2">
        <v>9</v>
      </c>
    </row>
    <row r="122" spans="1:8" ht="15" customHeight="1" x14ac:dyDescent="0.2">
      <c r="A122" s="2" t="s">
        <v>424</v>
      </c>
      <c r="B122" s="13">
        <v>39503</v>
      </c>
      <c r="C122" s="2">
        <v>50005</v>
      </c>
      <c r="D122" s="2">
        <v>8</v>
      </c>
      <c r="E122" s="2">
        <v>10</v>
      </c>
      <c r="F122" s="2">
        <v>15</v>
      </c>
      <c r="G122" s="2">
        <v>11</v>
      </c>
      <c r="H122" s="2">
        <v>9</v>
      </c>
    </row>
    <row r="123" spans="1:8" ht="15" customHeight="1" x14ac:dyDescent="0.2">
      <c r="A123" s="2" t="s">
        <v>113</v>
      </c>
      <c r="B123" s="13">
        <v>39504</v>
      </c>
      <c r="C123" s="2">
        <v>50002</v>
      </c>
      <c r="D123" s="2">
        <v>8</v>
      </c>
      <c r="E123" s="2">
        <v>10</v>
      </c>
      <c r="F123" s="2">
        <v>15</v>
      </c>
      <c r="G123" s="2">
        <v>11</v>
      </c>
      <c r="H123" s="2">
        <v>9</v>
      </c>
    </row>
    <row r="124" spans="1:8" ht="15" customHeight="1" x14ac:dyDescent="0.2">
      <c r="A124" s="2" t="s">
        <v>37</v>
      </c>
      <c r="B124" s="13">
        <v>39504</v>
      </c>
      <c r="C124" s="2">
        <v>50001</v>
      </c>
      <c r="D124" s="2">
        <v>8</v>
      </c>
      <c r="E124" s="2">
        <v>10</v>
      </c>
      <c r="F124" s="2">
        <v>15</v>
      </c>
      <c r="G124" s="2">
        <v>11</v>
      </c>
      <c r="H124" s="2">
        <v>9</v>
      </c>
    </row>
    <row r="125" spans="1:8" ht="15" customHeight="1" x14ac:dyDescent="0.2">
      <c r="A125" s="2" t="s">
        <v>583</v>
      </c>
      <c r="B125" s="13">
        <v>39504</v>
      </c>
      <c r="C125" s="2">
        <v>60001</v>
      </c>
      <c r="D125" s="2">
        <v>9</v>
      </c>
      <c r="E125" s="2">
        <v>8</v>
      </c>
      <c r="F125" s="2">
        <v>12</v>
      </c>
      <c r="G125" s="2">
        <v>11</v>
      </c>
      <c r="H125" s="2">
        <v>9</v>
      </c>
    </row>
    <row r="126" spans="1:8" ht="15" customHeight="1" x14ac:dyDescent="0.2">
      <c r="A126" s="2" t="s">
        <v>621</v>
      </c>
      <c r="B126" s="13">
        <v>39504</v>
      </c>
      <c r="C126" s="2">
        <v>60002</v>
      </c>
      <c r="D126" s="2">
        <v>9</v>
      </c>
      <c r="E126" s="2">
        <v>8</v>
      </c>
      <c r="F126" s="2">
        <v>18</v>
      </c>
      <c r="G126" s="2">
        <v>0</v>
      </c>
      <c r="H126" s="2">
        <v>9</v>
      </c>
    </row>
    <row r="127" spans="1:8" ht="15" customHeight="1" x14ac:dyDescent="0.2">
      <c r="A127" s="2" t="s">
        <v>114</v>
      </c>
      <c r="B127" s="13">
        <v>39505</v>
      </c>
      <c r="C127" s="2">
        <v>50002</v>
      </c>
      <c r="D127" s="2">
        <v>8</v>
      </c>
      <c r="E127" s="2">
        <v>10</v>
      </c>
      <c r="F127" s="2">
        <v>15</v>
      </c>
      <c r="G127" s="2">
        <v>11</v>
      </c>
      <c r="H127" s="2">
        <v>9</v>
      </c>
    </row>
    <row r="128" spans="1:8" ht="15" customHeight="1" x14ac:dyDescent="0.2">
      <c r="A128" s="2" t="s">
        <v>584</v>
      </c>
      <c r="B128" s="13">
        <v>39505</v>
      </c>
      <c r="C128" s="2">
        <v>60001</v>
      </c>
      <c r="D128" s="2">
        <v>15</v>
      </c>
      <c r="E128" s="2">
        <v>8</v>
      </c>
      <c r="F128" s="2">
        <v>12</v>
      </c>
      <c r="G128" s="2">
        <v>11</v>
      </c>
      <c r="H128" s="2">
        <v>9</v>
      </c>
    </row>
    <row r="129" spans="1:8" ht="15" customHeight="1" x14ac:dyDescent="0.2">
      <c r="A129" s="2" t="s">
        <v>353</v>
      </c>
      <c r="B129" s="13">
        <v>39506</v>
      </c>
      <c r="C129" s="2">
        <v>50004</v>
      </c>
      <c r="D129" s="2">
        <v>8</v>
      </c>
      <c r="E129" s="2">
        <v>10</v>
      </c>
      <c r="F129" s="2">
        <v>15</v>
      </c>
      <c r="G129" s="2">
        <v>11</v>
      </c>
      <c r="H129" s="2">
        <v>9</v>
      </c>
    </row>
    <row r="130" spans="1:8" ht="15" customHeight="1" x14ac:dyDescent="0.2">
      <c r="A130" s="2" t="s">
        <v>38</v>
      </c>
      <c r="B130" s="13">
        <v>39506</v>
      </c>
      <c r="C130" s="2">
        <v>50001</v>
      </c>
      <c r="D130" s="2">
        <v>8</v>
      </c>
      <c r="E130" s="2">
        <v>10</v>
      </c>
      <c r="F130" s="2">
        <v>9</v>
      </c>
      <c r="G130" s="2">
        <v>11</v>
      </c>
      <c r="H130" s="2">
        <v>9</v>
      </c>
    </row>
    <row r="131" spans="1:8" ht="15" customHeight="1" x14ac:dyDescent="0.2">
      <c r="A131" s="2" t="s">
        <v>839</v>
      </c>
      <c r="B131" s="13">
        <v>39506</v>
      </c>
      <c r="C131" s="2">
        <v>60003</v>
      </c>
      <c r="D131" s="2">
        <v>0</v>
      </c>
      <c r="E131" s="2">
        <v>8</v>
      </c>
      <c r="F131" s="2">
        <v>12</v>
      </c>
      <c r="G131" s="2">
        <v>0</v>
      </c>
      <c r="H131" s="2">
        <v>9</v>
      </c>
    </row>
    <row r="132" spans="1:8" ht="15" customHeight="1" x14ac:dyDescent="0.2">
      <c r="A132" s="2" t="s">
        <v>608</v>
      </c>
      <c r="B132" s="13">
        <v>39506</v>
      </c>
      <c r="C132" s="2">
        <v>60005</v>
      </c>
      <c r="D132" s="2">
        <v>0</v>
      </c>
      <c r="E132" s="2">
        <v>8</v>
      </c>
      <c r="F132" s="2">
        <v>18</v>
      </c>
      <c r="G132" s="2">
        <v>11</v>
      </c>
      <c r="H132" s="2">
        <v>8</v>
      </c>
    </row>
    <row r="133" spans="1:8" ht="15" customHeight="1" x14ac:dyDescent="0.2">
      <c r="A133" s="2" t="s">
        <v>115</v>
      </c>
      <c r="B133" s="13">
        <v>39507</v>
      </c>
      <c r="C133" s="2">
        <v>50002</v>
      </c>
      <c r="D133" s="2">
        <v>8</v>
      </c>
      <c r="E133" s="2">
        <v>10</v>
      </c>
      <c r="F133" s="2">
        <v>15</v>
      </c>
      <c r="G133" s="2">
        <v>11</v>
      </c>
      <c r="H133" s="2">
        <v>9</v>
      </c>
    </row>
    <row r="134" spans="1:8" ht="15" customHeight="1" x14ac:dyDescent="0.2">
      <c r="A134" s="2" t="s">
        <v>585</v>
      </c>
      <c r="B134" s="13">
        <v>39507</v>
      </c>
      <c r="C134" s="2">
        <v>60001</v>
      </c>
      <c r="D134" s="2">
        <v>19</v>
      </c>
      <c r="E134" s="2">
        <v>8</v>
      </c>
      <c r="F134" s="2">
        <v>12</v>
      </c>
      <c r="G134" s="2">
        <v>11</v>
      </c>
      <c r="H134" s="2">
        <v>15</v>
      </c>
    </row>
    <row r="135" spans="1:8" ht="15" customHeight="1" x14ac:dyDescent="0.2">
      <c r="A135" s="2" t="s">
        <v>425</v>
      </c>
      <c r="B135" s="13">
        <v>39508</v>
      </c>
      <c r="C135" s="2">
        <v>50005</v>
      </c>
      <c r="D135" s="2">
        <v>9</v>
      </c>
      <c r="E135" s="2">
        <v>10</v>
      </c>
      <c r="F135" s="2">
        <v>15</v>
      </c>
      <c r="G135" s="2">
        <v>11</v>
      </c>
      <c r="H135" s="2">
        <v>9</v>
      </c>
    </row>
    <row r="136" spans="1:8" ht="15" customHeight="1" x14ac:dyDescent="0.2">
      <c r="A136" s="2" t="s">
        <v>39</v>
      </c>
      <c r="B136" s="13">
        <v>39508</v>
      </c>
      <c r="C136" s="2">
        <v>50001</v>
      </c>
      <c r="D136" s="2">
        <v>8</v>
      </c>
      <c r="E136" s="2">
        <v>10</v>
      </c>
      <c r="F136" s="2">
        <v>21</v>
      </c>
      <c r="G136" s="2">
        <v>11</v>
      </c>
      <c r="H136" s="2">
        <v>9</v>
      </c>
    </row>
    <row r="137" spans="1:8" ht="15" customHeight="1" x14ac:dyDescent="0.2">
      <c r="A137" s="2" t="s">
        <v>354</v>
      </c>
      <c r="B137" s="13">
        <v>39508</v>
      </c>
      <c r="C137" s="2">
        <v>50004</v>
      </c>
      <c r="D137" s="2">
        <v>8</v>
      </c>
      <c r="E137" s="2">
        <v>10</v>
      </c>
      <c r="F137" s="2">
        <v>15</v>
      </c>
      <c r="G137" s="2">
        <v>11</v>
      </c>
      <c r="H137" s="2">
        <v>9</v>
      </c>
    </row>
    <row r="138" spans="1:8" ht="15" customHeight="1" x14ac:dyDescent="0.2">
      <c r="A138" s="2" t="s">
        <v>426</v>
      </c>
      <c r="B138" s="13">
        <v>39508</v>
      </c>
      <c r="C138" s="2">
        <v>50005</v>
      </c>
      <c r="D138" s="2">
        <v>4</v>
      </c>
      <c r="E138" s="2">
        <v>7</v>
      </c>
      <c r="F138" s="2">
        <v>8</v>
      </c>
      <c r="G138" s="2">
        <v>5</v>
      </c>
      <c r="H138" s="2">
        <v>3</v>
      </c>
    </row>
    <row r="139" spans="1:8" ht="15" customHeight="1" x14ac:dyDescent="0.2">
      <c r="A139" s="2" t="s">
        <v>116</v>
      </c>
      <c r="B139" s="13">
        <v>39508</v>
      </c>
      <c r="C139" s="2">
        <v>50002</v>
      </c>
      <c r="D139" s="2">
        <v>8</v>
      </c>
      <c r="E139" s="2">
        <v>10</v>
      </c>
      <c r="F139" s="2">
        <v>22</v>
      </c>
      <c r="G139" s="2">
        <v>11</v>
      </c>
      <c r="H139" s="2">
        <v>9</v>
      </c>
    </row>
    <row r="140" spans="1:8" ht="15" customHeight="1" x14ac:dyDescent="0.2">
      <c r="A140" s="2" t="s">
        <v>586</v>
      </c>
      <c r="B140" s="13">
        <v>39508</v>
      </c>
      <c r="C140" s="2">
        <v>60001</v>
      </c>
      <c r="D140" s="2">
        <v>9</v>
      </c>
      <c r="E140" s="2">
        <v>8</v>
      </c>
      <c r="F140" s="2">
        <v>14</v>
      </c>
      <c r="G140" s="2">
        <v>0</v>
      </c>
      <c r="H140" s="2">
        <v>0</v>
      </c>
    </row>
    <row r="141" spans="1:8" ht="15" customHeight="1" x14ac:dyDescent="0.2">
      <c r="A141" s="2" t="s">
        <v>629</v>
      </c>
      <c r="B141" s="13">
        <v>39508</v>
      </c>
      <c r="C141" s="2">
        <v>60002</v>
      </c>
      <c r="D141" s="2">
        <v>10</v>
      </c>
      <c r="E141" s="2">
        <v>8</v>
      </c>
      <c r="F141" s="2">
        <v>13</v>
      </c>
      <c r="G141" s="2">
        <v>11</v>
      </c>
      <c r="H141" s="2">
        <v>9</v>
      </c>
    </row>
    <row r="142" spans="1:8" ht="15" customHeight="1" x14ac:dyDescent="0.2">
      <c r="A142" s="2" t="s">
        <v>612</v>
      </c>
      <c r="B142" s="13">
        <v>39508</v>
      </c>
      <c r="C142" s="2">
        <v>60004</v>
      </c>
      <c r="D142" s="2">
        <v>9</v>
      </c>
      <c r="E142" s="2">
        <v>8</v>
      </c>
      <c r="F142" s="2">
        <v>12</v>
      </c>
      <c r="G142" s="2">
        <v>11</v>
      </c>
      <c r="H142" s="2">
        <v>9</v>
      </c>
    </row>
    <row r="143" spans="1:8" ht="15" customHeight="1" x14ac:dyDescent="0.2">
      <c r="A143" s="2" t="s">
        <v>427</v>
      </c>
      <c r="B143" s="13">
        <v>39509</v>
      </c>
      <c r="C143" s="2">
        <v>50005</v>
      </c>
      <c r="D143" s="2">
        <v>14</v>
      </c>
      <c r="E143" s="2">
        <v>10</v>
      </c>
      <c r="F143" s="2">
        <v>15</v>
      </c>
      <c r="G143" s="2">
        <v>11</v>
      </c>
      <c r="H143" s="2">
        <v>9</v>
      </c>
    </row>
    <row r="144" spans="1:8" ht="15" customHeight="1" x14ac:dyDescent="0.2">
      <c r="A144" s="2" t="s">
        <v>40</v>
      </c>
      <c r="B144" s="13">
        <v>39509</v>
      </c>
      <c r="C144" s="2">
        <v>50001</v>
      </c>
      <c r="D144" s="2">
        <v>8</v>
      </c>
      <c r="E144" s="2">
        <v>10</v>
      </c>
      <c r="F144" s="2">
        <v>22</v>
      </c>
      <c r="G144" s="2">
        <v>11</v>
      </c>
      <c r="H144" s="2">
        <v>9</v>
      </c>
    </row>
    <row r="145" spans="1:8" ht="15" customHeight="1" x14ac:dyDescent="0.2">
      <c r="A145" s="2" t="s">
        <v>355</v>
      </c>
      <c r="B145" s="13">
        <v>39509</v>
      </c>
      <c r="C145" s="2">
        <v>50004</v>
      </c>
      <c r="D145" s="2">
        <v>8</v>
      </c>
      <c r="E145" s="2">
        <v>10</v>
      </c>
      <c r="F145" s="2">
        <v>15</v>
      </c>
      <c r="G145" s="2">
        <v>11</v>
      </c>
      <c r="H145" s="2">
        <v>9</v>
      </c>
    </row>
    <row r="146" spans="1:8" ht="15" customHeight="1" x14ac:dyDescent="0.2">
      <c r="A146" s="2" t="s">
        <v>428</v>
      </c>
      <c r="B146" s="13">
        <v>39509</v>
      </c>
      <c r="C146" s="2">
        <v>50005</v>
      </c>
      <c r="D146" s="2">
        <v>15</v>
      </c>
      <c r="E146" s="2">
        <v>10</v>
      </c>
      <c r="F146" s="2">
        <v>15</v>
      </c>
      <c r="G146" s="2">
        <v>11</v>
      </c>
      <c r="H146" s="2">
        <v>9</v>
      </c>
    </row>
    <row r="147" spans="1:8" ht="15" customHeight="1" x14ac:dyDescent="0.2">
      <c r="A147" s="2" t="s">
        <v>117</v>
      </c>
      <c r="B147" s="13">
        <v>39509</v>
      </c>
      <c r="C147" s="2">
        <v>50002</v>
      </c>
      <c r="D147" s="2">
        <v>8</v>
      </c>
      <c r="E147" s="2">
        <v>9</v>
      </c>
      <c r="F147" s="2">
        <v>0</v>
      </c>
      <c r="G147" s="2">
        <v>15</v>
      </c>
      <c r="H147" s="2">
        <v>11</v>
      </c>
    </row>
    <row r="148" spans="1:8" ht="15" customHeight="1" x14ac:dyDescent="0.2">
      <c r="A148" s="2" t="s">
        <v>613</v>
      </c>
      <c r="B148" s="13">
        <v>39509</v>
      </c>
      <c r="C148" s="2">
        <v>60005</v>
      </c>
      <c r="D148" s="2">
        <v>9</v>
      </c>
      <c r="E148" s="2">
        <v>8</v>
      </c>
      <c r="F148" s="2">
        <v>14</v>
      </c>
      <c r="G148" s="2">
        <v>13</v>
      </c>
      <c r="H148" s="2">
        <v>9</v>
      </c>
    </row>
    <row r="149" spans="1:8" ht="15" customHeight="1" x14ac:dyDescent="0.2">
      <c r="A149" s="2" t="s">
        <v>589</v>
      </c>
      <c r="B149" s="13">
        <v>39509</v>
      </c>
      <c r="C149" s="2">
        <v>60001</v>
      </c>
      <c r="D149" s="2">
        <v>9</v>
      </c>
      <c r="E149" s="2">
        <v>8</v>
      </c>
      <c r="F149" s="2">
        <v>12</v>
      </c>
      <c r="G149" s="2">
        <v>11</v>
      </c>
      <c r="H149" s="2">
        <v>15</v>
      </c>
    </row>
    <row r="150" spans="1:8" ht="15" customHeight="1" x14ac:dyDescent="0.2">
      <c r="A150" s="2" t="s">
        <v>615</v>
      </c>
      <c r="B150" s="13">
        <v>39509</v>
      </c>
      <c r="C150" s="2">
        <v>60004</v>
      </c>
      <c r="D150" s="2">
        <v>9</v>
      </c>
      <c r="E150" s="2">
        <v>11</v>
      </c>
      <c r="F150" s="2">
        <v>8</v>
      </c>
      <c r="G150" s="2">
        <v>0</v>
      </c>
      <c r="H150" s="2">
        <v>0</v>
      </c>
    </row>
    <row r="151" spans="1:8" ht="15" customHeight="1" x14ac:dyDescent="0.2">
      <c r="A151" s="2" t="s">
        <v>616</v>
      </c>
      <c r="B151" s="13">
        <v>39509</v>
      </c>
      <c r="C151" s="2">
        <v>60005</v>
      </c>
      <c r="D151" s="2">
        <v>9</v>
      </c>
      <c r="E151" s="2">
        <v>21</v>
      </c>
      <c r="F151" s="2">
        <v>8</v>
      </c>
      <c r="G151" s="2">
        <v>11</v>
      </c>
      <c r="H151" s="2">
        <v>0</v>
      </c>
    </row>
    <row r="152" spans="1:8" ht="15" customHeight="1" x14ac:dyDescent="0.2">
      <c r="A152" s="2" t="s">
        <v>639</v>
      </c>
      <c r="B152" s="13">
        <v>39509</v>
      </c>
      <c r="C152" s="2">
        <v>60002</v>
      </c>
      <c r="D152" s="2">
        <v>9</v>
      </c>
      <c r="E152" s="2">
        <v>8</v>
      </c>
      <c r="F152" s="2">
        <v>8</v>
      </c>
      <c r="G152" s="2">
        <v>12</v>
      </c>
      <c r="H152" s="2">
        <v>19</v>
      </c>
    </row>
    <row r="153" spans="1:8" ht="15" customHeight="1" x14ac:dyDescent="0.2">
      <c r="A153" s="2" t="s">
        <v>429</v>
      </c>
      <c r="B153" s="13">
        <v>39510</v>
      </c>
      <c r="C153" s="2">
        <v>50005</v>
      </c>
      <c r="D153" s="2">
        <v>16</v>
      </c>
      <c r="E153" s="2">
        <v>9</v>
      </c>
      <c r="F153" s="2">
        <v>14</v>
      </c>
      <c r="G153" s="2">
        <v>9</v>
      </c>
      <c r="H153" s="2">
        <v>11</v>
      </c>
    </row>
    <row r="154" spans="1:8" ht="15" customHeight="1" x14ac:dyDescent="0.2">
      <c r="A154" s="2" t="s">
        <v>41</v>
      </c>
      <c r="B154" s="13">
        <v>39510</v>
      </c>
      <c r="C154" s="2">
        <v>50001</v>
      </c>
      <c r="D154" s="2">
        <v>8</v>
      </c>
      <c r="E154" s="2">
        <v>10</v>
      </c>
      <c r="F154" s="2">
        <v>15</v>
      </c>
      <c r="G154" s="2">
        <v>11</v>
      </c>
      <c r="H154" s="2">
        <v>9</v>
      </c>
    </row>
    <row r="155" spans="1:8" ht="15" customHeight="1" x14ac:dyDescent="0.2">
      <c r="A155" s="2" t="s">
        <v>356</v>
      </c>
      <c r="B155" s="13">
        <v>39510</v>
      </c>
      <c r="C155" s="2">
        <v>50004</v>
      </c>
      <c r="D155" s="2">
        <v>8</v>
      </c>
      <c r="E155" s="2">
        <v>10</v>
      </c>
      <c r="F155" s="2">
        <v>15</v>
      </c>
      <c r="G155" s="2">
        <v>11</v>
      </c>
      <c r="H155" s="2">
        <v>9</v>
      </c>
    </row>
    <row r="156" spans="1:8" ht="15" customHeight="1" x14ac:dyDescent="0.2">
      <c r="A156" s="2" t="s">
        <v>430</v>
      </c>
      <c r="B156" s="13">
        <v>39510</v>
      </c>
      <c r="C156" s="2">
        <v>50005</v>
      </c>
      <c r="D156" s="2">
        <v>8</v>
      </c>
      <c r="E156" s="2">
        <v>10</v>
      </c>
      <c r="F156" s="2">
        <v>15</v>
      </c>
      <c r="G156" s="2">
        <v>11</v>
      </c>
      <c r="H156" s="2">
        <v>9</v>
      </c>
    </row>
    <row r="157" spans="1:8" ht="15" customHeight="1" x14ac:dyDescent="0.2">
      <c r="A157" s="2" t="s">
        <v>118</v>
      </c>
      <c r="B157" s="13">
        <v>39510</v>
      </c>
      <c r="C157" s="2">
        <v>50002</v>
      </c>
      <c r="D157" s="2">
        <v>8</v>
      </c>
      <c r="E157" s="2">
        <v>10</v>
      </c>
      <c r="F157" s="2">
        <v>15</v>
      </c>
      <c r="G157" s="2">
        <v>11</v>
      </c>
      <c r="H157" s="2">
        <v>9</v>
      </c>
    </row>
    <row r="158" spans="1:8" ht="15" customHeight="1" x14ac:dyDescent="0.2">
      <c r="A158" s="2" t="s">
        <v>555</v>
      </c>
      <c r="B158" s="13">
        <v>39510</v>
      </c>
      <c r="C158" s="2">
        <v>60004</v>
      </c>
      <c r="D158" s="2">
        <v>4</v>
      </c>
      <c r="E158" s="2">
        <v>8</v>
      </c>
      <c r="F158" s="2">
        <v>11</v>
      </c>
      <c r="G158" s="2">
        <v>13</v>
      </c>
      <c r="H158" s="2">
        <v>14</v>
      </c>
    </row>
    <row r="159" spans="1:8" ht="15" customHeight="1" x14ac:dyDescent="0.2">
      <c r="A159" s="2" t="s">
        <v>556</v>
      </c>
      <c r="B159" s="13">
        <v>39510</v>
      </c>
      <c r="C159" s="2">
        <v>60005</v>
      </c>
      <c r="D159" s="2">
        <v>4</v>
      </c>
      <c r="E159" s="2">
        <v>8</v>
      </c>
      <c r="F159" s="2">
        <v>8</v>
      </c>
      <c r="G159" s="2">
        <v>11</v>
      </c>
      <c r="H159" s="2">
        <v>12</v>
      </c>
    </row>
    <row r="160" spans="1:8" ht="15" customHeight="1" x14ac:dyDescent="0.2">
      <c r="A160" s="2" t="s">
        <v>587</v>
      </c>
      <c r="B160" s="13">
        <v>39510</v>
      </c>
      <c r="C160" s="2">
        <v>60003</v>
      </c>
      <c r="D160" s="2">
        <v>4</v>
      </c>
      <c r="E160" s="2">
        <v>8</v>
      </c>
      <c r="F160" s="2">
        <v>8</v>
      </c>
      <c r="G160" s="2">
        <v>21</v>
      </c>
      <c r="H160" s="2">
        <v>14</v>
      </c>
    </row>
    <row r="161" spans="1:8" ht="15" customHeight="1" x14ac:dyDescent="0.2">
      <c r="A161" s="2" t="s">
        <v>590</v>
      </c>
      <c r="B161" s="13">
        <v>39510</v>
      </c>
      <c r="C161" s="2">
        <v>60001</v>
      </c>
      <c r="D161" s="2">
        <v>4</v>
      </c>
      <c r="E161" s="2">
        <v>11</v>
      </c>
      <c r="F161" s="2">
        <v>12</v>
      </c>
      <c r="G161" s="2">
        <v>5</v>
      </c>
      <c r="H161" s="2">
        <v>12</v>
      </c>
    </row>
    <row r="162" spans="1:8" ht="15" customHeight="1" x14ac:dyDescent="0.2">
      <c r="A162" s="2" t="s">
        <v>642</v>
      </c>
      <c r="B162" s="13">
        <v>39510</v>
      </c>
      <c r="C162" s="2">
        <v>60002</v>
      </c>
      <c r="D162" s="2">
        <v>4</v>
      </c>
      <c r="E162" s="2">
        <v>21</v>
      </c>
      <c r="F162" s="2">
        <v>12</v>
      </c>
      <c r="G162" s="2">
        <v>11</v>
      </c>
      <c r="H162" s="2">
        <v>8</v>
      </c>
    </row>
    <row r="163" spans="1:8" ht="15" customHeight="1" x14ac:dyDescent="0.2">
      <c r="A163" s="2" t="s">
        <v>431</v>
      </c>
      <c r="B163" s="13">
        <v>39511</v>
      </c>
      <c r="C163" s="2">
        <v>50005</v>
      </c>
      <c r="D163" s="2">
        <v>8</v>
      </c>
      <c r="E163" s="2">
        <v>10</v>
      </c>
      <c r="F163" s="2">
        <v>19</v>
      </c>
      <c r="G163" s="2">
        <v>11</v>
      </c>
      <c r="H163" s="2">
        <v>9</v>
      </c>
    </row>
    <row r="164" spans="1:8" ht="15" customHeight="1" x14ac:dyDescent="0.2">
      <c r="A164" s="2" t="s">
        <v>42</v>
      </c>
      <c r="B164" s="13">
        <v>39511</v>
      </c>
      <c r="C164" s="2">
        <v>50001</v>
      </c>
      <c r="D164" s="2">
        <v>8</v>
      </c>
      <c r="E164" s="2">
        <v>10</v>
      </c>
      <c r="F164" s="2">
        <v>15</v>
      </c>
      <c r="G164" s="2">
        <v>11</v>
      </c>
      <c r="H164" s="2">
        <v>9</v>
      </c>
    </row>
    <row r="165" spans="1:8" ht="15" customHeight="1" x14ac:dyDescent="0.2">
      <c r="A165" s="2" t="s">
        <v>432</v>
      </c>
      <c r="B165" s="13">
        <v>39511</v>
      </c>
      <c r="C165" s="2">
        <v>50005</v>
      </c>
      <c r="D165" s="2">
        <v>8</v>
      </c>
      <c r="E165" s="2">
        <v>10</v>
      </c>
      <c r="F165" s="2">
        <v>3</v>
      </c>
      <c r="G165" s="2">
        <v>11</v>
      </c>
      <c r="H165" s="2">
        <v>9</v>
      </c>
    </row>
    <row r="166" spans="1:8" ht="15" customHeight="1" x14ac:dyDescent="0.2">
      <c r="A166" s="2" t="s">
        <v>119</v>
      </c>
      <c r="B166" s="13">
        <v>39511</v>
      </c>
      <c r="C166" s="2">
        <v>50002</v>
      </c>
      <c r="D166" s="2">
        <v>8</v>
      </c>
      <c r="E166" s="2">
        <v>10</v>
      </c>
      <c r="F166" s="2">
        <v>17</v>
      </c>
      <c r="G166" s="2">
        <v>11</v>
      </c>
      <c r="H166" s="2">
        <v>9</v>
      </c>
    </row>
    <row r="167" spans="1:8" ht="15" customHeight="1" x14ac:dyDescent="0.2">
      <c r="A167" s="2" t="s">
        <v>814</v>
      </c>
      <c r="B167" s="13">
        <v>39511</v>
      </c>
      <c r="C167" s="2">
        <v>60003</v>
      </c>
      <c r="D167" s="2">
        <v>9</v>
      </c>
      <c r="E167" s="2">
        <v>8</v>
      </c>
      <c r="F167" s="2">
        <v>12</v>
      </c>
      <c r="G167" s="2">
        <v>11</v>
      </c>
      <c r="H167" s="2">
        <v>8</v>
      </c>
    </row>
    <row r="168" spans="1:8" ht="15" customHeight="1" x14ac:dyDescent="0.2">
      <c r="A168" s="2" t="s">
        <v>591</v>
      </c>
      <c r="B168" s="13">
        <v>39511</v>
      </c>
      <c r="C168" s="2">
        <v>60001</v>
      </c>
      <c r="D168" s="2">
        <v>9</v>
      </c>
      <c r="E168" s="2">
        <v>8</v>
      </c>
      <c r="F168" s="2">
        <v>12</v>
      </c>
      <c r="G168" s="2">
        <v>5</v>
      </c>
      <c r="H168" s="2">
        <v>8</v>
      </c>
    </row>
    <row r="169" spans="1:8" ht="15" customHeight="1" x14ac:dyDescent="0.2">
      <c r="A169" s="2" t="s">
        <v>554</v>
      </c>
      <c r="B169" s="13">
        <v>39511</v>
      </c>
      <c r="C169" s="2">
        <v>60005</v>
      </c>
      <c r="D169" s="2">
        <v>9</v>
      </c>
      <c r="E169" s="2">
        <v>8</v>
      </c>
      <c r="F169" s="2">
        <v>15</v>
      </c>
      <c r="G169" s="2">
        <v>11</v>
      </c>
      <c r="H169" s="2">
        <v>11</v>
      </c>
    </row>
    <row r="170" spans="1:8" ht="15" customHeight="1" x14ac:dyDescent="0.2">
      <c r="A170" s="2" t="s">
        <v>576</v>
      </c>
      <c r="B170" s="13">
        <v>39511</v>
      </c>
      <c r="C170" s="2">
        <v>60001</v>
      </c>
      <c r="D170" s="2">
        <v>9</v>
      </c>
      <c r="E170" s="2">
        <v>15</v>
      </c>
      <c r="F170" s="2">
        <v>9</v>
      </c>
      <c r="G170" s="2">
        <v>11</v>
      </c>
      <c r="H170" s="2">
        <v>8</v>
      </c>
    </row>
    <row r="171" spans="1:8" ht="15" customHeight="1" x14ac:dyDescent="0.2">
      <c r="A171" s="2" t="s">
        <v>254</v>
      </c>
      <c r="B171" s="13">
        <v>39512</v>
      </c>
      <c r="C171" s="2">
        <v>50003</v>
      </c>
      <c r="D171" s="2">
        <v>3</v>
      </c>
      <c r="E171" s="2">
        <v>3</v>
      </c>
      <c r="F171" s="2">
        <v>15</v>
      </c>
      <c r="G171" s="2">
        <v>11</v>
      </c>
      <c r="H171" s="2">
        <v>9</v>
      </c>
    </row>
    <row r="172" spans="1:8" ht="15" customHeight="1" x14ac:dyDescent="0.2">
      <c r="A172" s="2" t="s">
        <v>644</v>
      </c>
      <c r="B172" s="13">
        <v>39512</v>
      </c>
      <c r="C172" s="2">
        <v>60002</v>
      </c>
      <c r="D172" s="2">
        <v>9</v>
      </c>
      <c r="E172" s="2">
        <v>16</v>
      </c>
      <c r="F172" s="2">
        <v>0</v>
      </c>
      <c r="G172" s="2">
        <v>11</v>
      </c>
      <c r="H172" s="2">
        <v>8</v>
      </c>
    </row>
    <row r="173" spans="1:8" ht="15" customHeight="1" x14ac:dyDescent="0.2">
      <c r="A173" s="2" t="s">
        <v>255</v>
      </c>
      <c r="B173" s="13">
        <v>39513</v>
      </c>
      <c r="C173" s="2">
        <v>50003</v>
      </c>
      <c r="D173" s="2">
        <v>8</v>
      </c>
      <c r="E173" s="2">
        <v>10</v>
      </c>
      <c r="F173" s="2">
        <v>19</v>
      </c>
      <c r="G173" s="2">
        <v>10</v>
      </c>
      <c r="H173" s="2">
        <v>9</v>
      </c>
    </row>
    <row r="174" spans="1:8" ht="15" customHeight="1" x14ac:dyDescent="0.2">
      <c r="A174" s="2" t="s">
        <v>593</v>
      </c>
      <c r="B174" s="13">
        <v>39513</v>
      </c>
      <c r="C174" s="2">
        <v>60001</v>
      </c>
      <c r="D174" s="2">
        <v>9</v>
      </c>
      <c r="E174" s="2">
        <v>8</v>
      </c>
      <c r="F174" s="2">
        <v>9</v>
      </c>
      <c r="G174" s="2">
        <v>7</v>
      </c>
      <c r="H174" s="2">
        <v>12</v>
      </c>
    </row>
    <row r="175" spans="1:8" ht="15" customHeight="1" x14ac:dyDescent="0.2">
      <c r="A175" s="2" t="s">
        <v>626</v>
      </c>
      <c r="B175" s="13">
        <v>39513</v>
      </c>
      <c r="C175" s="2">
        <v>60004</v>
      </c>
      <c r="D175" s="2">
        <v>12</v>
      </c>
      <c r="E175" s="2">
        <v>8</v>
      </c>
      <c r="F175" s="2">
        <v>9</v>
      </c>
      <c r="G175" s="2">
        <v>11</v>
      </c>
      <c r="H175" s="2">
        <v>12</v>
      </c>
    </row>
    <row r="176" spans="1:8" ht="15" customHeight="1" x14ac:dyDescent="0.2">
      <c r="A176" s="2" t="s">
        <v>120</v>
      </c>
      <c r="B176" s="13">
        <v>39514</v>
      </c>
      <c r="C176" s="2">
        <v>50002</v>
      </c>
      <c r="D176" s="2">
        <v>9</v>
      </c>
      <c r="E176" s="2">
        <v>10</v>
      </c>
      <c r="F176" s="2">
        <v>8</v>
      </c>
      <c r="G176" s="2">
        <v>10</v>
      </c>
      <c r="H176" s="2">
        <v>9</v>
      </c>
    </row>
    <row r="177" spans="1:8" ht="15" customHeight="1" x14ac:dyDescent="0.2">
      <c r="A177" s="2" t="s">
        <v>433</v>
      </c>
      <c r="B177" s="13">
        <v>39514</v>
      </c>
      <c r="C177" s="2">
        <v>50005</v>
      </c>
      <c r="D177" s="2">
        <v>10</v>
      </c>
      <c r="E177" s="2">
        <v>15</v>
      </c>
      <c r="F177" s="2">
        <v>15</v>
      </c>
      <c r="G177" s="2">
        <v>11</v>
      </c>
      <c r="H177" s="2">
        <v>9</v>
      </c>
    </row>
    <row r="178" spans="1:8" ht="15" customHeight="1" x14ac:dyDescent="0.2">
      <c r="A178" s="2" t="s">
        <v>256</v>
      </c>
      <c r="B178" s="13">
        <v>39514</v>
      </c>
      <c r="C178" s="2">
        <v>50003</v>
      </c>
      <c r="D178" s="2">
        <v>10</v>
      </c>
      <c r="E178" s="2">
        <v>15</v>
      </c>
      <c r="F178" s="2">
        <v>15</v>
      </c>
      <c r="G178" s="2">
        <v>11</v>
      </c>
      <c r="H178" s="2">
        <v>9</v>
      </c>
    </row>
    <row r="179" spans="1:8" ht="15" customHeight="1" x14ac:dyDescent="0.2">
      <c r="A179" s="2" t="s">
        <v>627</v>
      </c>
      <c r="B179" s="13">
        <v>39514</v>
      </c>
      <c r="C179" s="2">
        <v>60004</v>
      </c>
      <c r="D179" s="2">
        <v>9</v>
      </c>
      <c r="E179" s="2">
        <v>8</v>
      </c>
      <c r="F179" s="2">
        <v>15</v>
      </c>
      <c r="G179" s="2">
        <v>11</v>
      </c>
      <c r="H179" s="2">
        <v>9</v>
      </c>
    </row>
    <row r="180" spans="1:8" ht="15" customHeight="1" x14ac:dyDescent="0.2">
      <c r="A180" s="2" t="s">
        <v>628</v>
      </c>
      <c r="B180" s="13">
        <v>39514</v>
      </c>
      <c r="C180" s="2">
        <v>60005</v>
      </c>
      <c r="D180" s="2">
        <v>9</v>
      </c>
      <c r="E180" s="2">
        <v>9</v>
      </c>
      <c r="F180" s="2">
        <v>0</v>
      </c>
      <c r="G180" s="2">
        <v>11</v>
      </c>
      <c r="H180" s="2">
        <v>9</v>
      </c>
    </row>
    <row r="181" spans="1:8" ht="15" customHeight="1" x14ac:dyDescent="0.2">
      <c r="A181" s="2" t="s">
        <v>840</v>
      </c>
      <c r="B181" s="13">
        <v>39514</v>
      </c>
      <c r="C181" s="2">
        <v>60003</v>
      </c>
      <c r="D181" s="2">
        <v>12</v>
      </c>
      <c r="E181" s="2">
        <v>9</v>
      </c>
      <c r="F181" s="2">
        <v>0</v>
      </c>
      <c r="G181" s="2">
        <v>6</v>
      </c>
      <c r="H181" s="2">
        <v>9</v>
      </c>
    </row>
    <row r="182" spans="1:8" ht="15" customHeight="1" x14ac:dyDescent="0.2">
      <c r="A182" s="2" t="s">
        <v>434</v>
      </c>
      <c r="B182" s="13">
        <v>39515</v>
      </c>
      <c r="C182" s="2">
        <v>50005</v>
      </c>
      <c r="D182" s="2">
        <v>10</v>
      </c>
      <c r="E182" s="2">
        <v>15</v>
      </c>
      <c r="F182" s="2">
        <v>15</v>
      </c>
      <c r="G182" s="2">
        <v>11</v>
      </c>
      <c r="H182" s="2">
        <v>9</v>
      </c>
    </row>
    <row r="183" spans="1:8" ht="15" customHeight="1" x14ac:dyDescent="0.2">
      <c r="A183" s="2" t="s">
        <v>642</v>
      </c>
      <c r="B183" s="13">
        <v>39515</v>
      </c>
      <c r="C183" s="2">
        <v>60002</v>
      </c>
      <c r="D183" s="2">
        <v>8</v>
      </c>
      <c r="E183" s="2">
        <v>8</v>
      </c>
      <c r="F183" s="2">
        <v>19</v>
      </c>
      <c r="G183" s="2">
        <v>11</v>
      </c>
      <c r="H183" s="2">
        <v>9</v>
      </c>
    </row>
    <row r="184" spans="1:8" ht="15" customHeight="1" x14ac:dyDescent="0.2">
      <c r="A184" s="2" t="s">
        <v>357</v>
      </c>
      <c r="B184" s="13">
        <v>39516</v>
      </c>
      <c r="C184" s="2">
        <v>50004</v>
      </c>
      <c r="D184" s="2">
        <v>8</v>
      </c>
      <c r="E184" s="2">
        <v>10</v>
      </c>
      <c r="F184" s="2">
        <v>15</v>
      </c>
      <c r="G184" s="2">
        <v>11</v>
      </c>
      <c r="H184" s="2">
        <v>9</v>
      </c>
    </row>
    <row r="185" spans="1:8" ht="15" customHeight="1" x14ac:dyDescent="0.2">
      <c r="A185" s="2" t="s">
        <v>121</v>
      </c>
      <c r="B185" s="13">
        <v>39516</v>
      </c>
      <c r="C185" s="2">
        <v>50002</v>
      </c>
      <c r="D185" s="2">
        <v>8</v>
      </c>
      <c r="E185" s="2">
        <v>10</v>
      </c>
      <c r="F185" s="2">
        <v>15</v>
      </c>
      <c r="G185" s="2">
        <v>11</v>
      </c>
      <c r="H185" s="2">
        <v>9</v>
      </c>
    </row>
    <row r="186" spans="1:8" ht="15" customHeight="1" x14ac:dyDescent="0.2">
      <c r="A186" s="2" t="s">
        <v>656</v>
      </c>
      <c r="B186" s="13">
        <v>39516</v>
      </c>
      <c r="C186" s="2">
        <v>60002</v>
      </c>
      <c r="D186" s="2">
        <v>9</v>
      </c>
      <c r="E186" s="2">
        <v>8</v>
      </c>
      <c r="F186" s="2">
        <v>10</v>
      </c>
      <c r="G186" s="2">
        <v>11</v>
      </c>
      <c r="H186" s="2">
        <v>9</v>
      </c>
    </row>
    <row r="187" spans="1:8" ht="15" customHeight="1" x14ac:dyDescent="0.2">
      <c r="A187" s="2" t="s">
        <v>596</v>
      </c>
      <c r="B187" s="13">
        <v>39516</v>
      </c>
      <c r="C187" s="2">
        <v>60001</v>
      </c>
      <c r="D187" s="2">
        <v>9</v>
      </c>
      <c r="E187" s="2">
        <v>11</v>
      </c>
      <c r="F187" s="2">
        <v>12</v>
      </c>
      <c r="G187" s="2">
        <v>11</v>
      </c>
      <c r="H187" s="2">
        <v>8</v>
      </c>
    </row>
    <row r="188" spans="1:8" ht="15" customHeight="1" x14ac:dyDescent="0.2">
      <c r="A188" s="2" t="s">
        <v>257</v>
      </c>
      <c r="B188" s="13">
        <v>39517</v>
      </c>
      <c r="C188" s="2">
        <v>50003</v>
      </c>
      <c r="D188" s="2">
        <v>8</v>
      </c>
      <c r="E188" s="2">
        <v>10</v>
      </c>
      <c r="F188" s="2">
        <v>15</v>
      </c>
      <c r="G188" s="2">
        <v>11</v>
      </c>
      <c r="H188" s="2">
        <v>9</v>
      </c>
    </row>
    <row r="189" spans="1:8" ht="15" customHeight="1" x14ac:dyDescent="0.2">
      <c r="A189" s="2" t="s">
        <v>633</v>
      </c>
      <c r="B189" s="13">
        <v>39517</v>
      </c>
      <c r="C189" s="2">
        <v>60004</v>
      </c>
      <c r="D189" s="2">
        <v>9</v>
      </c>
      <c r="E189" s="2">
        <v>21</v>
      </c>
      <c r="F189" s="2">
        <v>12</v>
      </c>
      <c r="G189" s="2">
        <v>9</v>
      </c>
      <c r="H189" s="2">
        <v>15</v>
      </c>
    </row>
    <row r="190" spans="1:8" ht="15" customHeight="1" x14ac:dyDescent="0.2">
      <c r="A190" s="2" t="s">
        <v>358</v>
      </c>
      <c r="B190" s="13">
        <v>39518</v>
      </c>
      <c r="C190" s="2">
        <v>50004</v>
      </c>
      <c r="D190" s="2">
        <v>9</v>
      </c>
      <c r="E190" s="2">
        <v>0</v>
      </c>
      <c r="F190" s="2">
        <v>15</v>
      </c>
      <c r="G190" s="2">
        <v>11</v>
      </c>
      <c r="H190" s="2">
        <v>9</v>
      </c>
    </row>
    <row r="191" spans="1:8" ht="15" customHeight="1" x14ac:dyDescent="0.2">
      <c r="A191" s="2" t="s">
        <v>122</v>
      </c>
      <c r="B191" s="13">
        <v>39518</v>
      </c>
      <c r="C191" s="2">
        <v>50002</v>
      </c>
      <c r="D191" s="2">
        <v>9</v>
      </c>
      <c r="E191" s="2">
        <v>14</v>
      </c>
      <c r="F191" s="2">
        <v>9</v>
      </c>
      <c r="G191" s="2">
        <v>11</v>
      </c>
      <c r="H191" s="2">
        <v>14</v>
      </c>
    </row>
    <row r="192" spans="1:8" ht="15" customHeight="1" x14ac:dyDescent="0.2">
      <c r="A192" s="2" t="s">
        <v>600</v>
      </c>
      <c r="B192" s="13">
        <v>39518</v>
      </c>
      <c r="C192" s="2">
        <v>60001</v>
      </c>
      <c r="D192" s="2">
        <v>9</v>
      </c>
      <c r="E192" s="2">
        <v>8</v>
      </c>
      <c r="F192" s="2">
        <v>12</v>
      </c>
      <c r="G192" s="2">
        <v>11</v>
      </c>
      <c r="H192" s="2">
        <v>9</v>
      </c>
    </row>
    <row r="193" spans="1:8" ht="15" customHeight="1" x14ac:dyDescent="0.2">
      <c r="A193" s="2" t="s">
        <v>658</v>
      </c>
      <c r="B193" s="13">
        <v>39518</v>
      </c>
      <c r="C193" s="2">
        <v>60002</v>
      </c>
      <c r="D193" s="2">
        <v>9</v>
      </c>
      <c r="E193" s="2">
        <v>15</v>
      </c>
      <c r="F193" s="2">
        <v>12</v>
      </c>
      <c r="G193" s="2">
        <v>11</v>
      </c>
      <c r="H193" s="2">
        <v>0</v>
      </c>
    </row>
    <row r="194" spans="1:8" ht="15" customHeight="1" x14ac:dyDescent="0.2">
      <c r="A194" s="2" t="s">
        <v>359</v>
      </c>
      <c r="B194" s="13">
        <v>39519</v>
      </c>
      <c r="C194" s="2">
        <v>50004</v>
      </c>
      <c r="D194" s="2">
        <v>21</v>
      </c>
      <c r="E194" s="2">
        <v>8</v>
      </c>
      <c r="F194" s="2">
        <v>11</v>
      </c>
      <c r="G194" s="2">
        <v>0</v>
      </c>
      <c r="H194" s="2">
        <v>8</v>
      </c>
    </row>
    <row r="195" spans="1:8" ht="15" customHeight="1" x14ac:dyDescent="0.2">
      <c r="A195" s="2" t="s">
        <v>123</v>
      </c>
      <c r="B195" s="13">
        <v>39519</v>
      </c>
      <c r="C195" s="2">
        <v>50002</v>
      </c>
      <c r="D195" s="2">
        <v>8</v>
      </c>
      <c r="E195" s="2">
        <v>8</v>
      </c>
      <c r="F195" s="2">
        <v>12</v>
      </c>
      <c r="G195" s="2">
        <v>19</v>
      </c>
      <c r="H195" s="2">
        <v>8</v>
      </c>
    </row>
    <row r="196" spans="1:8" ht="15" customHeight="1" x14ac:dyDescent="0.2">
      <c r="A196" s="2" t="s">
        <v>601</v>
      </c>
      <c r="B196" s="13">
        <v>39519</v>
      </c>
      <c r="C196" s="2">
        <v>60001</v>
      </c>
      <c r="D196" s="2">
        <v>9</v>
      </c>
      <c r="E196" s="2">
        <v>9</v>
      </c>
      <c r="F196" s="2">
        <v>12</v>
      </c>
      <c r="G196" s="2">
        <v>9</v>
      </c>
      <c r="H196" s="2">
        <v>9</v>
      </c>
    </row>
    <row r="197" spans="1:8" ht="15" customHeight="1" x14ac:dyDescent="0.2">
      <c r="A197" s="2" t="s">
        <v>666</v>
      </c>
      <c r="B197" s="13">
        <v>39519</v>
      </c>
      <c r="C197" s="2">
        <v>60002</v>
      </c>
      <c r="D197" s="2">
        <v>9</v>
      </c>
      <c r="E197" s="2">
        <v>0</v>
      </c>
      <c r="F197" s="2">
        <v>12</v>
      </c>
      <c r="G197" s="2">
        <v>11</v>
      </c>
      <c r="H197" s="2">
        <v>9</v>
      </c>
    </row>
    <row r="198" spans="1:8" ht="15" customHeight="1" x14ac:dyDescent="0.2">
      <c r="A198" s="2" t="s">
        <v>124</v>
      </c>
      <c r="B198" s="13">
        <v>39520</v>
      </c>
      <c r="C198" s="2">
        <v>50002</v>
      </c>
      <c r="D198" s="2">
        <v>8</v>
      </c>
      <c r="E198" s="2">
        <v>11</v>
      </c>
      <c r="F198" s="2">
        <v>13</v>
      </c>
      <c r="G198" s="2">
        <v>14</v>
      </c>
      <c r="H198" s="2">
        <v>8</v>
      </c>
    </row>
    <row r="199" spans="1:8" ht="15" customHeight="1" x14ac:dyDescent="0.2">
      <c r="A199" s="2" t="s">
        <v>638</v>
      </c>
      <c r="B199" s="13">
        <v>39520</v>
      </c>
      <c r="C199" s="2">
        <v>60005</v>
      </c>
      <c r="D199" s="2">
        <v>9</v>
      </c>
      <c r="E199" s="2">
        <v>9</v>
      </c>
      <c r="F199" s="2">
        <v>12</v>
      </c>
      <c r="G199" s="2">
        <v>11</v>
      </c>
      <c r="H199" s="2">
        <v>15</v>
      </c>
    </row>
    <row r="200" spans="1:8" ht="15" customHeight="1" x14ac:dyDescent="0.2">
      <c r="A200" s="2" t="s">
        <v>435</v>
      </c>
      <c r="B200" s="13">
        <v>39522</v>
      </c>
      <c r="C200" s="2">
        <v>50005</v>
      </c>
      <c r="D200" s="2">
        <v>8</v>
      </c>
      <c r="E200" s="2">
        <v>8</v>
      </c>
      <c r="F200" s="2">
        <v>11</v>
      </c>
      <c r="G200" s="2">
        <v>12</v>
      </c>
      <c r="H200" s="2">
        <v>0</v>
      </c>
    </row>
    <row r="201" spans="1:8" ht="15" customHeight="1" x14ac:dyDescent="0.2">
      <c r="A201" s="2" t="s">
        <v>258</v>
      </c>
      <c r="B201" s="13">
        <v>39522</v>
      </c>
      <c r="C201" s="2">
        <v>50003</v>
      </c>
      <c r="D201" s="2">
        <v>9</v>
      </c>
      <c r="E201" s="2">
        <v>8</v>
      </c>
      <c r="F201" s="2">
        <v>0</v>
      </c>
      <c r="G201" s="2">
        <v>11</v>
      </c>
      <c r="H201" s="2">
        <v>9</v>
      </c>
    </row>
    <row r="202" spans="1:8" ht="15" customHeight="1" x14ac:dyDescent="0.2">
      <c r="A202" s="2" t="s">
        <v>841</v>
      </c>
      <c r="B202" s="13">
        <v>39522</v>
      </c>
      <c r="C202" s="2">
        <v>60003</v>
      </c>
      <c r="D202" s="2">
        <v>12</v>
      </c>
      <c r="E202" s="2">
        <v>9</v>
      </c>
      <c r="F202" s="2">
        <v>12</v>
      </c>
      <c r="G202" s="2">
        <v>9</v>
      </c>
      <c r="H202" s="2">
        <v>0</v>
      </c>
    </row>
    <row r="203" spans="1:8" ht="15" customHeight="1" x14ac:dyDescent="0.2">
      <c r="A203" s="2" t="s">
        <v>669</v>
      </c>
      <c r="B203" s="13">
        <v>39522</v>
      </c>
      <c r="C203" s="2">
        <v>60002</v>
      </c>
      <c r="D203" s="2">
        <v>12</v>
      </c>
      <c r="E203" s="2">
        <v>15</v>
      </c>
      <c r="F203" s="2">
        <v>12</v>
      </c>
      <c r="G203" s="2">
        <v>11</v>
      </c>
      <c r="H203" s="2">
        <v>0</v>
      </c>
    </row>
    <row r="204" spans="1:8" ht="15" customHeight="1" x14ac:dyDescent="0.2">
      <c r="A204" s="2" t="s">
        <v>125</v>
      </c>
      <c r="B204" s="13">
        <v>39523</v>
      </c>
      <c r="C204" s="2">
        <v>50002</v>
      </c>
      <c r="D204" s="2">
        <v>9</v>
      </c>
      <c r="E204" s="2">
        <v>8</v>
      </c>
      <c r="F204" s="2">
        <v>0</v>
      </c>
      <c r="G204" s="2">
        <v>11</v>
      </c>
      <c r="H204" s="2">
        <v>9</v>
      </c>
    </row>
    <row r="205" spans="1:8" ht="15" customHeight="1" x14ac:dyDescent="0.2">
      <c r="A205" s="2" t="s">
        <v>641</v>
      </c>
      <c r="B205" s="13">
        <v>39523</v>
      </c>
      <c r="C205" s="2">
        <v>60005</v>
      </c>
      <c r="D205" s="2">
        <v>9</v>
      </c>
      <c r="E205" s="2">
        <v>0</v>
      </c>
      <c r="F205" s="2">
        <v>12</v>
      </c>
      <c r="G205" s="2">
        <v>13</v>
      </c>
      <c r="H205" s="2">
        <v>19</v>
      </c>
    </row>
    <row r="206" spans="1:8" ht="15" customHeight="1" x14ac:dyDescent="0.2">
      <c r="A206" s="2" t="s">
        <v>126</v>
      </c>
      <c r="B206" s="13">
        <v>39524</v>
      </c>
      <c r="C206" s="2">
        <v>50002</v>
      </c>
      <c r="D206" s="2">
        <v>9</v>
      </c>
      <c r="E206" s="2">
        <v>8</v>
      </c>
      <c r="F206" s="2">
        <v>19</v>
      </c>
      <c r="G206" s="2">
        <v>11</v>
      </c>
      <c r="H206" s="2">
        <v>2</v>
      </c>
    </row>
    <row r="207" spans="1:8" ht="15" customHeight="1" x14ac:dyDescent="0.2">
      <c r="A207" s="2" t="s">
        <v>696</v>
      </c>
      <c r="B207" s="13">
        <v>39524</v>
      </c>
      <c r="C207" s="2">
        <v>60003</v>
      </c>
      <c r="D207" s="2">
        <v>12</v>
      </c>
      <c r="E207" s="2">
        <v>0</v>
      </c>
      <c r="F207" s="2">
        <v>12</v>
      </c>
      <c r="G207" s="2">
        <v>11</v>
      </c>
      <c r="H207" s="2">
        <v>9</v>
      </c>
    </row>
    <row r="208" spans="1:8" ht="15" customHeight="1" x14ac:dyDescent="0.2">
      <c r="A208" s="2" t="s">
        <v>259</v>
      </c>
      <c r="B208" s="13">
        <v>39525</v>
      </c>
      <c r="C208" s="2">
        <v>50003</v>
      </c>
      <c r="D208" s="2">
        <v>9</v>
      </c>
      <c r="E208" s="2">
        <v>11</v>
      </c>
      <c r="F208" s="2">
        <v>10</v>
      </c>
      <c r="G208" s="2">
        <v>15</v>
      </c>
      <c r="H208" s="2">
        <v>9</v>
      </c>
    </row>
    <row r="209" spans="1:8" ht="15" customHeight="1" x14ac:dyDescent="0.2">
      <c r="A209" s="2" t="s">
        <v>645</v>
      </c>
      <c r="B209" s="13">
        <v>39525</v>
      </c>
      <c r="C209" s="2">
        <v>60002</v>
      </c>
      <c r="D209" s="2">
        <v>9</v>
      </c>
      <c r="E209" s="2">
        <v>19</v>
      </c>
      <c r="F209" s="2">
        <v>12</v>
      </c>
      <c r="G209" s="2">
        <v>9</v>
      </c>
      <c r="H209" s="2">
        <v>9</v>
      </c>
    </row>
    <row r="210" spans="1:8" ht="15" customHeight="1" x14ac:dyDescent="0.2">
      <c r="A210" s="2" t="s">
        <v>260</v>
      </c>
      <c r="B210" s="13">
        <v>39526</v>
      </c>
      <c r="C210" s="2">
        <v>50003</v>
      </c>
      <c r="D210" s="2">
        <v>9</v>
      </c>
      <c r="E210" s="2">
        <v>21</v>
      </c>
      <c r="F210" s="2">
        <v>12</v>
      </c>
      <c r="G210" s="2">
        <v>6</v>
      </c>
      <c r="H210" s="2">
        <v>9</v>
      </c>
    </row>
    <row r="211" spans="1:8" ht="15" customHeight="1" x14ac:dyDescent="0.2">
      <c r="A211" s="2" t="s">
        <v>645</v>
      </c>
      <c r="B211" s="13">
        <v>39526</v>
      </c>
      <c r="C211" s="2">
        <v>60004</v>
      </c>
      <c r="D211" s="2">
        <v>9</v>
      </c>
      <c r="E211" s="2">
        <v>8</v>
      </c>
      <c r="F211" s="2">
        <v>12</v>
      </c>
      <c r="G211" s="2">
        <v>9</v>
      </c>
      <c r="H211" s="2">
        <v>8</v>
      </c>
    </row>
    <row r="212" spans="1:8" ht="15" customHeight="1" x14ac:dyDescent="0.2">
      <c r="A212" s="2" t="s">
        <v>804</v>
      </c>
      <c r="B212" s="13">
        <v>39526</v>
      </c>
      <c r="C212" s="2">
        <v>60003</v>
      </c>
      <c r="D212" s="2">
        <v>6</v>
      </c>
      <c r="E212" s="2">
        <v>10</v>
      </c>
      <c r="F212" s="2">
        <v>12</v>
      </c>
      <c r="G212" s="2">
        <v>11</v>
      </c>
      <c r="H212" s="2">
        <v>9</v>
      </c>
    </row>
    <row r="213" spans="1:8" ht="15" customHeight="1" x14ac:dyDescent="0.2">
      <c r="A213" s="2" t="s">
        <v>436</v>
      </c>
      <c r="B213" s="13">
        <v>39527</v>
      </c>
      <c r="C213" s="2">
        <v>50005</v>
      </c>
      <c r="D213" s="2">
        <v>9</v>
      </c>
      <c r="E213" s="2">
        <v>8</v>
      </c>
      <c r="F213" s="2">
        <v>12</v>
      </c>
      <c r="G213" s="2">
        <v>11</v>
      </c>
      <c r="H213" s="2">
        <v>2</v>
      </c>
    </row>
    <row r="214" spans="1:8" ht="15" customHeight="1" x14ac:dyDescent="0.2">
      <c r="A214" s="2" t="s">
        <v>602</v>
      </c>
      <c r="B214" s="13">
        <v>39527</v>
      </c>
      <c r="C214" s="2">
        <v>60001</v>
      </c>
      <c r="D214" s="2">
        <v>6</v>
      </c>
      <c r="E214" s="2">
        <v>8</v>
      </c>
      <c r="F214" s="2">
        <v>12</v>
      </c>
      <c r="G214" s="2">
        <v>11</v>
      </c>
      <c r="H214" s="2">
        <v>10</v>
      </c>
    </row>
    <row r="215" spans="1:8" ht="15" customHeight="1" x14ac:dyDescent="0.2">
      <c r="A215" s="2" t="s">
        <v>360</v>
      </c>
      <c r="B215" s="13">
        <v>39528</v>
      </c>
      <c r="C215" s="2">
        <v>50004</v>
      </c>
      <c r="D215" s="2">
        <v>9</v>
      </c>
      <c r="E215" s="2">
        <v>8</v>
      </c>
      <c r="F215" s="2">
        <v>12</v>
      </c>
      <c r="G215" s="2">
        <v>11</v>
      </c>
      <c r="H215" s="2">
        <v>9</v>
      </c>
    </row>
    <row r="216" spans="1:8" ht="15" customHeight="1" x14ac:dyDescent="0.2">
      <c r="A216" s="2" t="s">
        <v>647</v>
      </c>
      <c r="B216" s="13">
        <v>39528</v>
      </c>
      <c r="C216" s="2">
        <v>60005</v>
      </c>
      <c r="D216" s="2">
        <v>9</v>
      </c>
      <c r="E216" s="2">
        <v>8</v>
      </c>
      <c r="F216" s="2">
        <v>12</v>
      </c>
      <c r="G216" s="2">
        <v>11</v>
      </c>
      <c r="H216" s="2">
        <v>9</v>
      </c>
    </row>
    <row r="217" spans="1:8" ht="15" customHeight="1" x14ac:dyDescent="0.2">
      <c r="A217" s="2" t="s">
        <v>604</v>
      </c>
      <c r="B217" s="13">
        <v>39530</v>
      </c>
      <c r="C217" s="2">
        <v>60001</v>
      </c>
      <c r="D217" s="2">
        <v>9</v>
      </c>
      <c r="E217" s="2">
        <v>8</v>
      </c>
      <c r="F217" s="2">
        <v>12</v>
      </c>
      <c r="G217" s="2">
        <v>11</v>
      </c>
      <c r="H217" s="2">
        <v>9</v>
      </c>
    </row>
    <row r="218" spans="1:8" ht="15" customHeight="1" x14ac:dyDescent="0.2">
      <c r="A218" s="2" t="s">
        <v>649</v>
      </c>
      <c r="B218" s="13">
        <v>39530</v>
      </c>
      <c r="C218" s="2">
        <v>60005</v>
      </c>
      <c r="D218" s="2">
        <v>9</v>
      </c>
      <c r="E218" s="2">
        <v>8</v>
      </c>
      <c r="F218" s="2">
        <v>12</v>
      </c>
      <c r="G218" s="2">
        <v>11</v>
      </c>
      <c r="H218" s="2">
        <v>9</v>
      </c>
    </row>
    <row r="219" spans="1:8" ht="15" customHeight="1" x14ac:dyDescent="0.2">
      <c r="A219" s="2" t="s">
        <v>127</v>
      </c>
      <c r="B219" s="13">
        <v>39531</v>
      </c>
      <c r="C219" s="2">
        <v>50002</v>
      </c>
      <c r="D219" s="2">
        <v>11</v>
      </c>
      <c r="E219" s="2">
        <v>8</v>
      </c>
      <c r="F219" s="2">
        <v>12</v>
      </c>
      <c r="G219" s="2">
        <v>11</v>
      </c>
      <c r="H219" s="2">
        <v>9</v>
      </c>
    </row>
    <row r="220" spans="1:8" ht="15" customHeight="1" x14ac:dyDescent="0.2">
      <c r="A220" s="2" t="s">
        <v>361</v>
      </c>
      <c r="B220" s="13">
        <v>39531</v>
      </c>
      <c r="C220" s="2">
        <v>50004</v>
      </c>
      <c r="D220" s="2">
        <v>9</v>
      </c>
      <c r="E220" s="2">
        <v>15</v>
      </c>
      <c r="F220" s="2">
        <v>12</v>
      </c>
      <c r="G220" s="2">
        <v>9</v>
      </c>
      <c r="H220" s="2">
        <v>9</v>
      </c>
    </row>
    <row r="221" spans="1:8" ht="15" customHeight="1" x14ac:dyDescent="0.2">
      <c r="A221" s="2" t="s">
        <v>261</v>
      </c>
      <c r="B221" s="13">
        <v>39531</v>
      </c>
      <c r="C221" s="2">
        <v>50003</v>
      </c>
      <c r="D221" s="2">
        <v>11</v>
      </c>
      <c r="E221" s="2">
        <v>16</v>
      </c>
      <c r="F221" s="2">
        <v>12</v>
      </c>
      <c r="G221" s="2">
        <v>9</v>
      </c>
      <c r="H221" s="2">
        <v>14</v>
      </c>
    </row>
    <row r="222" spans="1:8" ht="15" customHeight="1" x14ac:dyDescent="0.2">
      <c r="A222" s="2" t="s">
        <v>674</v>
      </c>
      <c r="B222" s="13">
        <v>39531</v>
      </c>
      <c r="C222" s="2">
        <v>60002</v>
      </c>
      <c r="D222" s="2">
        <v>11</v>
      </c>
      <c r="E222" s="2">
        <v>8</v>
      </c>
      <c r="F222" s="2">
        <v>12</v>
      </c>
      <c r="G222" s="2">
        <v>12</v>
      </c>
      <c r="H222" s="2">
        <v>10</v>
      </c>
    </row>
    <row r="223" spans="1:8" ht="15" customHeight="1" x14ac:dyDescent="0.2">
      <c r="A223" s="2" t="s">
        <v>605</v>
      </c>
      <c r="B223" s="13">
        <v>39531</v>
      </c>
      <c r="C223" s="2">
        <v>60001</v>
      </c>
      <c r="D223" s="2">
        <v>9</v>
      </c>
      <c r="E223" s="2">
        <v>8</v>
      </c>
      <c r="F223" s="2">
        <v>12</v>
      </c>
      <c r="G223" s="2">
        <v>11</v>
      </c>
      <c r="H223" s="2">
        <v>8</v>
      </c>
    </row>
    <row r="224" spans="1:8" ht="15" customHeight="1" x14ac:dyDescent="0.2">
      <c r="A224" s="2" t="s">
        <v>652</v>
      </c>
      <c r="B224" s="13">
        <v>39531</v>
      </c>
      <c r="C224" s="2">
        <v>60005</v>
      </c>
      <c r="D224" s="2">
        <v>9</v>
      </c>
      <c r="E224" s="2">
        <v>8</v>
      </c>
      <c r="F224" s="2">
        <v>12</v>
      </c>
      <c r="G224" s="2">
        <v>13</v>
      </c>
      <c r="H224" s="2">
        <v>9</v>
      </c>
    </row>
    <row r="225" spans="1:8" ht="15" customHeight="1" x14ac:dyDescent="0.2">
      <c r="A225" s="2" t="s">
        <v>362</v>
      </c>
      <c r="B225" s="13">
        <v>39532</v>
      </c>
      <c r="C225" s="2">
        <v>50004</v>
      </c>
      <c r="D225" s="2">
        <v>9</v>
      </c>
      <c r="E225" s="2">
        <v>8</v>
      </c>
      <c r="F225" s="2">
        <v>12</v>
      </c>
      <c r="G225" s="2">
        <v>12</v>
      </c>
      <c r="H225" s="2">
        <v>12</v>
      </c>
    </row>
    <row r="226" spans="1:8" ht="15" customHeight="1" x14ac:dyDescent="0.2">
      <c r="A226" s="2" t="s">
        <v>437</v>
      </c>
      <c r="B226" s="13">
        <v>39532</v>
      </c>
      <c r="C226" s="2">
        <v>50005</v>
      </c>
      <c r="D226" s="2">
        <v>9</v>
      </c>
      <c r="E226" s="2">
        <v>8</v>
      </c>
      <c r="F226" s="2">
        <v>12</v>
      </c>
      <c r="G226" s="2">
        <v>15</v>
      </c>
      <c r="H226" s="2">
        <v>14</v>
      </c>
    </row>
    <row r="227" spans="1:8" ht="15" customHeight="1" x14ac:dyDescent="0.2">
      <c r="A227" s="2" t="s">
        <v>128</v>
      </c>
      <c r="B227" s="13">
        <v>39533</v>
      </c>
      <c r="C227" s="2">
        <v>50002</v>
      </c>
      <c r="D227" s="2">
        <v>11</v>
      </c>
      <c r="E227" s="2">
        <v>8</v>
      </c>
      <c r="F227" s="2">
        <v>12</v>
      </c>
      <c r="G227" s="2">
        <v>12</v>
      </c>
      <c r="H227" s="2">
        <v>4</v>
      </c>
    </row>
    <row r="228" spans="1:8" ht="15" customHeight="1" x14ac:dyDescent="0.2">
      <c r="A228" s="2" t="s">
        <v>438</v>
      </c>
      <c r="B228" s="13">
        <v>39533</v>
      </c>
      <c r="C228" s="2">
        <v>50005</v>
      </c>
      <c r="D228" s="2">
        <v>9</v>
      </c>
      <c r="E228" s="2">
        <v>13</v>
      </c>
      <c r="F228" s="2">
        <v>12</v>
      </c>
      <c r="G228" s="2">
        <v>12</v>
      </c>
      <c r="H228" s="2">
        <v>8</v>
      </c>
    </row>
    <row r="229" spans="1:8" ht="15" customHeight="1" x14ac:dyDescent="0.2">
      <c r="A229" s="2" t="s">
        <v>842</v>
      </c>
      <c r="B229" s="13">
        <v>39533</v>
      </c>
      <c r="C229" s="2">
        <v>60003</v>
      </c>
      <c r="D229" s="2">
        <v>9</v>
      </c>
      <c r="E229" s="2">
        <v>8</v>
      </c>
      <c r="F229" s="2">
        <v>11</v>
      </c>
      <c r="G229" s="2">
        <v>11</v>
      </c>
      <c r="H229" s="2">
        <v>19</v>
      </c>
    </row>
    <row r="230" spans="1:8" ht="15" customHeight="1" x14ac:dyDescent="0.2">
      <c r="A230" s="2" t="s">
        <v>653</v>
      </c>
      <c r="B230" s="13">
        <v>39533</v>
      </c>
      <c r="C230" s="2">
        <v>60004</v>
      </c>
      <c r="D230" s="2">
        <v>9</v>
      </c>
      <c r="E230" s="2">
        <v>8</v>
      </c>
      <c r="F230" s="2">
        <v>12</v>
      </c>
      <c r="G230" s="2">
        <v>11</v>
      </c>
      <c r="H230" s="2">
        <v>15</v>
      </c>
    </row>
    <row r="231" spans="1:8" ht="15" customHeight="1" x14ac:dyDescent="0.2">
      <c r="A231" s="2" t="s">
        <v>129</v>
      </c>
      <c r="B231" s="13">
        <v>39534</v>
      </c>
      <c r="C231" s="2">
        <v>50002</v>
      </c>
      <c r="D231" s="2">
        <v>7</v>
      </c>
      <c r="E231" s="2">
        <v>8</v>
      </c>
      <c r="F231" s="2">
        <v>12</v>
      </c>
      <c r="G231" s="2">
        <v>12</v>
      </c>
      <c r="H231" s="2">
        <v>1</v>
      </c>
    </row>
    <row r="232" spans="1:8" ht="15" customHeight="1" x14ac:dyDescent="0.2">
      <c r="A232" s="2" t="s">
        <v>606</v>
      </c>
      <c r="B232" s="13">
        <v>39534</v>
      </c>
      <c r="C232" s="2">
        <v>60001</v>
      </c>
      <c r="D232" s="2">
        <v>2</v>
      </c>
      <c r="E232" s="2">
        <v>8</v>
      </c>
      <c r="F232" s="2">
        <v>11</v>
      </c>
      <c r="G232" s="2">
        <v>11</v>
      </c>
      <c r="H232" s="2">
        <v>9</v>
      </c>
    </row>
    <row r="233" spans="1:8" ht="15" customHeight="1" x14ac:dyDescent="0.2">
      <c r="A233" s="2" t="s">
        <v>655</v>
      </c>
      <c r="B233" s="13">
        <v>39534</v>
      </c>
      <c r="C233" s="2">
        <v>60005</v>
      </c>
      <c r="D233" s="2">
        <v>2</v>
      </c>
      <c r="E233" s="2">
        <v>8</v>
      </c>
      <c r="F233" s="2">
        <v>12</v>
      </c>
      <c r="G233" s="2">
        <v>11</v>
      </c>
      <c r="H233" s="2">
        <v>21</v>
      </c>
    </row>
    <row r="234" spans="1:8" ht="15" customHeight="1" x14ac:dyDescent="0.2">
      <c r="A234" s="2" t="s">
        <v>363</v>
      </c>
      <c r="B234" s="13">
        <v>39535</v>
      </c>
      <c r="C234" s="2">
        <v>50004</v>
      </c>
      <c r="D234" s="2">
        <v>9</v>
      </c>
      <c r="E234" s="2">
        <v>8</v>
      </c>
      <c r="F234" s="2">
        <v>8</v>
      </c>
      <c r="G234" s="2">
        <v>12</v>
      </c>
      <c r="H234" s="2">
        <v>8</v>
      </c>
    </row>
    <row r="235" spans="1:8" ht="15" customHeight="1" x14ac:dyDescent="0.2">
      <c r="A235" s="2" t="s">
        <v>43</v>
      </c>
      <c r="B235" s="13">
        <v>39535</v>
      </c>
      <c r="C235" s="2">
        <v>50001</v>
      </c>
      <c r="D235" s="2">
        <v>8</v>
      </c>
      <c r="E235" s="2">
        <v>8</v>
      </c>
      <c r="F235" s="2">
        <v>8</v>
      </c>
      <c r="G235" s="2">
        <v>12</v>
      </c>
      <c r="H235" s="2">
        <v>11</v>
      </c>
    </row>
    <row r="236" spans="1:8" ht="15" customHeight="1" x14ac:dyDescent="0.2">
      <c r="A236" s="2" t="s">
        <v>810</v>
      </c>
      <c r="B236" s="13">
        <v>39535</v>
      </c>
      <c r="C236" s="2">
        <v>60003</v>
      </c>
      <c r="D236" s="2">
        <v>0</v>
      </c>
      <c r="E236" s="2">
        <v>8</v>
      </c>
      <c r="F236" s="2">
        <v>12</v>
      </c>
      <c r="G236" s="2">
        <v>11</v>
      </c>
      <c r="H236" s="2">
        <v>9</v>
      </c>
    </row>
    <row r="237" spans="1:8" ht="15" customHeight="1" x14ac:dyDescent="0.2">
      <c r="A237" s="2" t="s">
        <v>678</v>
      </c>
      <c r="B237" s="13">
        <v>39535</v>
      </c>
      <c r="C237" s="2">
        <v>60002</v>
      </c>
      <c r="D237" s="2">
        <v>3</v>
      </c>
      <c r="E237" s="2">
        <v>0</v>
      </c>
      <c r="F237" s="2">
        <v>4</v>
      </c>
      <c r="G237" s="2">
        <v>5</v>
      </c>
      <c r="H237" s="2">
        <v>7</v>
      </c>
    </row>
    <row r="238" spans="1:8" ht="15" customHeight="1" x14ac:dyDescent="0.2">
      <c r="A238" s="2" t="s">
        <v>130</v>
      </c>
      <c r="B238" s="13">
        <v>39536</v>
      </c>
      <c r="C238" s="2">
        <v>50002</v>
      </c>
      <c r="D238" s="2">
        <v>9</v>
      </c>
      <c r="E238" s="2">
        <v>8</v>
      </c>
      <c r="F238" s="2">
        <v>8</v>
      </c>
      <c r="G238" s="2">
        <v>11</v>
      </c>
      <c r="H238" s="2">
        <v>8</v>
      </c>
    </row>
    <row r="239" spans="1:8" ht="15" customHeight="1" x14ac:dyDescent="0.2">
      <c r="A239" s="2" t="s">
        <v>845</v>
      </c>
      <c r="B239" s="13">
        <v>39536</v>
      </c>
      <c r="C239" s="2">
        <v>60003</v>
      </c>
      <c r="D239" s="2">
        <v>10</v>
      </c>
      <c r="E239" s="2">
        <v>8</v>
      </c>
      <c r="F239" s="2">
        <v>11</v>
      </c>
      <c r="G239" s="2">
        <v>11</v>
      </c>
      <c r="H239" s="2">
        <v>15</v>
      </c>
    </row>
    <row r="240" spans="1:8" ht="15" customHeight="1" x14ac:dyDescent="0.2">
      <c r="A240" s="2" t="s">
        <v>439</v>
      </c>
      <c r="B240" s="13">
        <v>39539</v>
      </c>
      <c r="C240" s="2">
        <v>50005</v>
      </c>
      <c r="D240" s="2">
        <v>30</v>
      </c>
      <c r="E240" s="2">
        <v>8</v>
      </c>
      <c r="F240" s="2">
        <v>11</v>
      </c>
      <c r="G240" s="2">
        <v>11</v>
      </c>
      <c r="H240" s="2">
        <v>8</v>
      </c>
    </row>
    <row r="241" spans="1:8" ht="15" customHeight="1" x14ac:dyDescent="0.2">
      <c r="A241" s="2" t="s">
        <v>440</v>
      </c>
      <c r="B241" s="13">
        <v>39539</v>
      </c>
      <c r="C241" s="2">
        <v>50005</v>
      </c>
      <c r="D241" s="2">
        <v>14</v>
      </c>
      <c r="E241" s="2">
        <v>8</v>
      </c>
      <c r="F241" s="2">
        <v>8</v>
      </c>
      <c r="G241" s="2">
        <v>11</v>
      </c>
      <c r="H241" s="2">
        <v>12</v>
      </c>
    </row>
    <row r="242" spans="1:8" ht="15" customHeight="1" x14ac:dyDescent="0.2">
      <c r="A242" s="2" t="s">
        <v>441</v>
      </c>
      <c r="B242" s="13">
        <v>39539</v>
      </c>
      <c r="C242" s="2">
        <v>50005</v>
      </c>
      <c r="D242" s="2">
        <v>9</v>
      </c>
      <c r="E242" s="2">
        <v>8</v>
      </c>
      <c r="F242" s="2">
        <v>8</v>
      </c>
      <c r="G242" s="2">
        <v>11</v>
      </c>
      <c r="H242" s="2">
        <v>4</v>
      </c>
    </row>
    <row r="243" spans="1:8" ht="15" customHeight="1" x14ac:dyDescent="0.2">
      <c r="A243" s="2" t="s">
        <v>659</v>
      </c>
      <c r="B243" s="13">
        <v>39539</v>
      </c>
      <c r="C243" s="2">
        <v>60005</v>
      </c>
      <c r="D243" s="2">
        <v>30</v>
      </c>
      <c r="E243" s="2">
        <v>8</v>
      </c>
      <c r="F243" s="2">
        <v>12</v>
      </c>
      <c r="G243" s="2">
        <v>11</v>
      </c>
      <c r="H243" s="2">
        <v>0</v>
      </c>
    </row>
    <row r="244" spans="1:8" ht="15" customHeight="1" x14ac:dyDescent="0.2">
      <c r="A244" s="2" t="s">
        <v>660</v>
      </c>
      <c r="B244" s="13">
        <v>39539</v>
      </c>
      <c r="C244" s="2">
        <v>60005</v>
      </c>
      <c r="D244" s="2">
        <v>9</v>
      </c>
      <c r="E244" s="2">
        <v>8</v>
      </c>
      <c r="F244" s="2">
        <v>12</v>
      </c>
      <c r="G244" s="2">
        <v>12</v>
      </c>
      <c r="H244" s="2">
        <v>0</v>
      </c>
    </row>
    <row r="245" spans="1:8" ht="15" customHeight="1" x14ac:dyDescent="0.2">
      <c r="A245" s="2" t="s">
        <v>661</v>
      </c>
      <c r="B245" s="13">
        <v>39539</v>
      </c>
      <c r="C245" s="2">
        <v>60005</v>
      </c>
      <c r="D245" s="2">
        <v>9</v>
      </c>
      <c r="E245" s="2">
        <v>8</v>
      </c>
      <c r="F245" s="2">
        <v>12</v>
      </c>
      <c r="G245" s="2">
        <v>11</v>
      </c>
      <c r="H245" s="2">
        <v>9</v>
      </c>
    </row>
    <row r="246" spans="1:8" ht="15" customHeight="1" x14ac:dyDescent="0.2">
      <c r="A246" s="2" t="s">
        <v>561</v>
      </c>
      <c r="B246" s="13">
        <v>39539</v>
      </c>
      <c r="C246" s="2">
        <v>60005</v>
      </c>
      <c r="D246" s="2">
        <v>12</v>
      </c>
      <c r="E246" s="2">
        <v>8</v>
      </c>
      <c r="F246" s="2">
        <v>12</v>
      </c>
      <c r="G246" s="2">
        <v>10</v>
      </c>
      <c r="H246" s="2">
        <v>9</v>
      </c>
    </row>
    <row r="247" spans="1:8" ht="15" customHeight="1" x14ac:dyDescent="0.2">
      <c r="A247" s="2" t="s">
        <v>44</v>
      </c>
      <c r="B247" s="13">
        <v>39540</v>
      </c>
      <c r="C247" s="2">
        <v>50001</v>
      </c>
      <c r="D247" s="2">
        <v>12</v>
      </c>
      <c r="E247" s="2">
        <v>8</v>
      </c>
      <c r="F247" s="2">
        <v>12</v>
      </c>
      <c r="G247" s="2">
        <v>11</v>
      </c>
      <c r="H247" s="2">
        <v>9</v>
      </c>
    </row>
    <row r="248" spans="1:8" ht="15" customHeight="1" x14ac:dyDescent="0.2">
      <c r="A248" s="2" t="s">
        <v>262</v>
      </c>
      <c r="B248" s="13">
        <v>39540</v>
      </c>
      <c r="C248" s="2">
        <v>50003</v>
      </c>
      <c r="D248" s="2">
        <v>15</v>
      </c>
      <c r="E248" s="2">
        <v>8</v>
      </c>
      <c r="F248" s="2">
        <v>12</v>
      </c>
      <c r="G248" s="2">
        <v>11</v>
      </c>
      <c r="H248" s="2">
        <v>9</v>
      </c>
    </row>
    <row r="249" spans="1:8" ht="15" customHeight="1" x14ac:dyDescent="0.2">
      <c r="A249" s="2" t="s">
        <v>609</v>
      </c>
      <c r="B249" s="13">
        <v>39540</v>
      </c>
      <c r="C249" s="2">
        <v>60001</v>
      </c>
      <c r="D249" s="2">
        <v>11</v>
      </c>
      <c r="E249" s="2">
        <v>8</v>
      </c>
      <c r="F249" s="2">
        <v>12</v>
      </c>
      <c r="G249" s="2">
        <v>11</v>
      </c>
      <c r="H249" s="2">
        <v>10</v>
      </c>
    </row>
    <row r="250" spans="1:8" ht="15" customHeight="1" x14ac:dyDescent="0.2">
      <c r="A250" s="2" t="s">
        <v>663</v>
      </c>
      <c r="B250" s="13">
        <v>39540</v>
      </c>
      <c r="C250" s="2">
        <v>60005</v>
      </c>
      <c r="D250" s="2">
        <v>9</v>
      </c>
      <c r="E250" s="2">
        <v>8</v>
      </c>
      <c r="F250" s="2">
        <v>12</v>
      </c>
      <c r="G250" s="2">
        <v>10</v>
      </c>
      <c r="H250" s="2">
        <v>8</v>
      </c>
    </row>
    <row r="251" spans="1:8" ht="15" customHeight="1" x14ac:dyDescent="0.2">
      <c r="A251" s="2" t="s">
        <v>364</v>
      </c>
      <c r="B251" s="13">
        <v>39541</v>
      </c>
      <c r="C251" s="2">
        <v>50004</v>
      </c>
      <c r="D251" s="2">
        <v>9</v>
      </c>
      <c r="E251" s="2">
        <v>7</v>
      </c>
      <c r="F251" s="2">
        <v>12</v>
      </c>
      <c r="G251" s="2">
        <v>11</v>
      </c>
      <c r="H251" s="2">
        <v>2</v>
      </c>
    </row>
    <row r="252" spans="1:8" ht="15" customHeight="1" x14ac:dyDescent="0.2">
      <c r="A252" s="2" t="s">
        <v>263</v>
      </c>
      <c r="B252" s="13">
        <v>39541</v>
      </c>
      <c r="C252" s="2">
        <v>50003</v>
      </c>
      <c r="D252" s="2">
        <v>9</v>
      </c>
      <c r="E252" s="2">
        <v>7</v>
      </c>
      <c r="F252" s="2">
        <v>12</v>
      </c>
      <c r="G252" s="2">
        <v>11</v>
      </c>
      <c r="H252" s="2">
        <v>15</v>
      </c>
    </row>
    <row r="253" spans="1:8" ht="15" customHeight="1" x14ac:dyDescent="0.2">
      <c r="A253" s="2" t="s">
        <v>664</v>
      </c>
      <c r="B253" s="13">
        <v>39541</v>
      </c>
      <c r="C253" s="2">
        <v>60005</v>
      </c>
      <c r="D253" s="2">
        <v>9</v>
      </c>
      <c r="E253" s="2">
        <v>8</v>
      </c>
      <c r="F253" s="2">
        <v>12</v>
      </c>
      <c r="G253" s="2">
        <v>12</v>
      </c>
      <c r="H253" s="2">
        <v>9</v>
      </c>
    </row>
    <row r="254" spans="1:8" ht="15" customHeight="1" x14ac:dyDescent="0.2">
      <c r="A254" s="2" t="s">
        <v>614</v>
      </c>
      <c r="B254" s="13">
        <v>39541</v>
      </c>
      <c r="C254" s="2">
        <v>60002</v>
      </c>
      <c r="D254" s="2">
        <v>9</v>
      </c>
      <c r="E254" s="2">
        <v>8</v>
      </c>
      <c r="F254" s="2">
        <v>12</v>
      </c>
      <c r="G254" s="2">
        <v>15</v>
      </c>
      <c r="H254" s="2">
        <v>19</v>
      </c>
    </row>
    <row r="255" spans="1:8" ht="15" customHeight="1" x14ac:dyDescent="0.2">
      <c r="A255" s="2" t="s">
        <v>365</v>
      </c>
      <c r="B255" s="13">
        <v>39542</v>
      </c>
      <c r="C255" s="2">
        <v>50004</v>
      </c>
      <c r="D255" s="2">
        <v>0</v>
      </c>
      <c r="E255" s="2">
        <v>7</v>
      </c>
      <c r="F255" s="2">
        <v>12</v>
      </c>
      <c r="G255" s="2">
        <v>11</v>
      </c>
      <c r="H255" s="2">
        <v>2</v>
      </c>
    </row>
    <row r="256" spans="1:8" ht="15" customHeight="1" x14ac:dyDescent="0.2">
      <c r="A256" s="2" t="s">
        <v>264</v>
      </c>
      <c r="B256" s="13">
        <v>39542</v>
      </c>
      <c r="C256" s="2">
        <v>50003</v>
      </c>
      <c r="D256" s="2">
        <v>9</v>
      </c>
      <c r="E256" s="2">
        <v>8</v>
      </c>
      <c r="F256" s="2">
        <v>12</v>
      </c>
      <c r="G256" s="2">
        <v>11</v>
      </c>
      <c r="H256" s="2">
        <v>11</v>
      </c>
    </row>
    <row r="257" spans="1:8" ht="15" customHeight="1" x14ac:dyDescent="0.2">
      <c r="A257" s="2" t="s">
        <v>656</v>
      </c>
      <c r="B257" s="13">
        <v>39542</v>
      </c>
      <c r="C257" s="2">
        <v>60003</v>
      </c>
      <c r="D257" s="2">
        <v>11</v>
      </c>
      <c r="E257" s="2">
        <v>8</v>
      </c>
      <c r="F257" s="2">
        <v>12</v>
      </c>
      <c r="G257" s="2">
        <v>6</v>
      </c>
      <c r="H257" s="2">
        <v>9</v>
      </c>
    </row>
    <row r="258" spans="1:8" ht="15" customHeight="1" x14ac:dyDescent="0.2">
      <c r="A258" s="2" t="s">
        <v>596</v>
      </c>
      <c r="B258" s="13">
        <v>39542</v>
      </c>
      <c r="C258" s="2">
        <v>60002</v>
      </c>
      <c r="D258" s="2">
        <v>9</v>
      </c>
      <c r="E258" s="2">
        <v>8</v>
      </c>
      <c r="F258" s="2">
        <v>12</v>
      </c>
      <c r="G258" s="2">
        <v>11</v>
      </c>
      <c r="H258" s="2">
        <v>9</v>
      </c>
    </row>
    <row r="259" spans="1:8" ht="15" customHeight="1" x14ac:dyDescent="0.2">
      <c r="A259" s="2" t="s">
        <v>131</v>
      </c>
      <c r="B259" s="13">
        <v>39543</v>
      </c>
      <c r="C259" s="2">
        <v>50002</v>
      </c>
      <c r="D259" s="2">
        <v>9</v>
      </c>
      <c r="E259" s="2">
        <v>8</v>
      </c>
      <c r="F259" s="2">
        <v>22</v>
      </c>
      <c r="G259" s="2">
        <v>15</v>
      </c>
      <c r="H259" s="2">
        <v>11</v>
      </c>
    </row>
    <row r="260" spans="1:8" ht="15" customHeight="1" x14ac:dyDescent="0.2">
      <c r="A260" s="2" t="s">
        <v>45</v>
      </c>
      <c r="B260" s="13">
        <v>39543</v>
      </c>
      <c r="C260" s="2">
        <v>50001</v>
      </c>
      <c r="D260" s="2">
        <v>0</v>
      </c>
      <c r="E260" s="2">
        <v>8</v>
      </c>
      <c r="F260" s="2">
        <v>12</v>
      </c>
      <c r="G260" s="2">
        <v>6</v>
      </c>
      <c r="H260" s="2">
        <v>9</v>
      </c>
    </row>
    <row r="261" spans="1:8" ht="15" customHeight="1" x14ac:dyDescent="0.2">
      <c r="A261" s="2" t="s">
        <v>610</v>
      </c>
      <c r="B261" s="13">
        <v>39543</v>
      </c>
      <c r="C261" s="2">
        <v>60001</v>
      </c>
      <c r="D261" s="2">
        <v>9</v>
      </c>
      <c r="E261" s="2">
        <v>8</v>
      </c>
      <c r="F261" s="2">
        <v>12</v>
      </c>
      <c r="G261" s="2">
        <v>11</v>
      </c>
      <c r="H261" s="2">
        <v>9</v>
      </c>
    </row>
    <row r="262" spans="1:8" ht="15" customHeight="1" x14ac:dyDescent="0.2">
      <c r="A262" s="2" t="s">
        <v>848</v>
      </c>
      <c r="B262" s="13">
        <v>39543</v>
      </c>
      <c r="C262" s="2">
        <v>60003</v>
      </c>
      <c r="D262" s="2">
        <v>9</v>
      </c>
      <c r="E262" s="2">
        <v>8</v>
      </c>
      <c r="F262" s="2">
        <v>12</v>
      </c>
      <c r="G262" s="2">
        <v>11</v>
      </c>
      <c r="H262" s="2">
        <v>9</v>
      </c>
    </row>
    <row r="263" spans="1:8" ht="15" customHeight="1" x14ac:dyDescent="0.2">
      <c r="A263" s="2" t="s">
        <v>132</v>
      </c>
      <c r="B263" s="13">
        <v>39544</v>
      </c>
      <c r="C263" s="2">
        <v>50002</v>
      </c>
      <c r="D263" s="2">
        <v>9</v>
      </c>
      <c r="E263" s="2">
        <v>11</v>
      </c>
      <c r="F263" s="2">
        <v>23</v>
      </c>
      <c r="G263" s="2">
        <v>11</v>
      </c>
      <c r="H263" s="2">
        <v>21</v>
      </c>
    </row>
    <row r="264" spans="1:8" ht="15" customHeight="1" x14ac:dyDescent="0.2">
      <c r="A264" s="2" t="s">
        <v>46</v>
      </c>
      <c r="B264" s="13">
        <v>39544</v>
      </c>
      <c r="C264" s="2">
        <v>50001</v>
      </c>
      <c r="D264" s="2">
        <v>9</v>
      </c>
      <c r="E264" s="2">
        <v>8</v>
      </c>
      <c r="F264" s="2">
        <v>3</v>
      </c>
      <c r="G264" s="2">
        <v>11</v>
      </c>
      <c r="H264" s="2">
        <v>9</v>
      </c>
    </row>
    <row r="265" spans="1:8" ht="15" customHeight="1" x14ac:dyDescent="0.2">
      <c r="A265" s="2" t="s">
        <v>635</v>
      </c>
      <c r="B265" s="13">
        <v>39544</v>
      </c>
      <c r="C265" s="2">
        <v>60005</v>
      </c>
      <c r="D265" s="2">
        <v>6</v>
      </c>
      <c r="E265" s="2">
        <v>8</v>
      </c>
      <c r="F265" s="2">
        <v>12</v>
      </c>
      <c r="G265" s="2">
        <v>9</v>
      </c>
      <c r="H265" s="2">
        <v>9</v>
      </c>
    </row>
    <row r="266" spans="1:8" ht="15" customHeight="1" x14ac:dyDescent="0.2">
      <c r="A266" s="2" t="s">
        <v>133</v>
      </c>
      <c r="B266" s="13">
        <v>39545</v>
      </c>
      <c r="C266" s="2">
        <v>50002</v>
      </c>
      <c r="D266" s="2">
        <v>9</v>
      </c>
      <c r="E266" s="2">
        <v>8</v>
      </c>
      <c r="F266" s="2">
        <v>12</v>
      </c>
      <c r="G266" s="2">
        <v>11</v>
      </c>
      <c r="H266" s="2">
        <v>15</v>
      </c>
    </row>
    <row r="267" spans="1:8" ht="15" customHeight="1" x14ac:dyDescent="0.2">
      <c r="A267" s="2" t="s">
        <v>47</v>
      </c>
      <c r="B267" s="13">
        <v>39545</v>
      </c>
      <c r="C267" s="2">
        <v>50001</v>
      </c>
      <c r="D267" s="2">
        <v>9</v>
      </c>
      <c r="E267" s="2">
        <v>8</v>
      </c>
      <c r="F267" s="2">
        <v>11</v>
      </c>
      <c r="G267" s="2">
        <v>9</v>
      </c>
      <c r="H267" s="2">
        <v>15</v>
      </c>
    </row>
    <row r="268" spans="1:8" ht="15" customHeight="1" x14ac:dyDescent="0.2">
      <c r="A268" s="2" t="s">
        <v>687</v>
      </c>
      <c r="B268" s="13">
        <v>39545</v>
      </c>
      <c r="C268" s="2">
        <v>60002</v>
      </c>
      <c r="D268" s="2">
        <v>9</v>
      </c>
      <c r="E268" s="2">
        <v>8</v>
      </c>
      <c r="F268" s="2">
        <v>12</v>
      </c>
      <c r="G268" s="2">
        <v>9</v>
      </c>
      <c r="H268" s="2">
        <v>9</v>
      </c>
    </row>
    <row r="269" spans="1:8" ht="15" customHeight="1" x14ac:dyDescent="0.2">
      <c r="A269" s="2" t="s">
        <v>611</v>
      </c>
      <c r="B269" s="13">
        <v>39545</v>
      </c>
      <c r="C269" s="2">
        <v>60001</v>
      </c>
      <c r="D269" s="2">
        <v>6</v>
      </c>
      <c r="E269" s="2">
        <v>8</v>
      </c>
      <c r="F269" s="2">
        <v>12</v>
      </c>
      <c r="G269" s="2">
        <v>12</v>
      </c>
      <c r="H269" s="2">
        <v>9</v>
      </c>
    </row>
    <row r="270" spans="1:8" ht="15" customHeight="1" x14ac:dyDescent="0.2">
      <c r="A270" s="2" t="s">
        <v>134</v>
      </c>
      <c r="B270" s="13">
        <v>39546</v>
      </c>
      <c r="C270" s="2">
        <v>50002</v>
      </c>
      <c r="D270" s="2">
        <v>9</v>
      </c>
      <c r="E270" s="2">
        <v>3</v>
      </c>
      <c r="F270" s="2">
        <v>12</v>
      </c>
      <c r="G270" s="2">
        <v>9</v>
      </c>
      <c r="H270" s="2">
        <v>6</v>
      </c>
    </row>
    <row r="271" spans="1:8" ht="15" customHeight="1" x14ac:dyDescent="0.2">
      <c r="A271" s="2" t="s">
        <v>48</v>
      </c>
      <c r="B271" s="13">
        <v>39546</v>
      </c>
      <c r="C271" s="2">
        <v>50001</v>
      </c>
      <c r="D271" s="2">
        <v>3</v>
      </c>
      <c r="E271" s="2">
        <v>8</v>
      </c>
      <c r="F271" s="2">
        <v>11</v>
      </c>
      <c r="G271" s="2">
        <v>12</v>
      </c>
      <c r="H271" s="2">
        <v>11</v>
      </c>
    </row>
    <row r="272" spans="1:8" ht="15" customHeight="1" x14ac:dyDescent="0.2">
      <c r="A272" s="2" t="s">
        <v>664</v>
      </c>
      <c r="B272" s="13">
        <v>39546</v>
      </c>
      <c r="C272" s="2">
        <v>60002</v>
      </c>
      <c r="D272" s="2">
        <v>9</v>
      </c>
      <c r="E272" s="2">
        <v>8</v>
      </c>
      <c r="F272" s="2">
        <v>12</v>
      </c>
      <c r="G272" s="2">
        <v>15</v>
      </c>
      <c r="H272" s="2">
        <v>9</v>
      </c>
    </row>
    <row r="273" spans="1:8" ht="15" customHeight="1" x14ac:dyDescent="0.2">
      <c r="A273" s="2" t="s">
        <v>614</v>
      </c>
      <c r="B273" s="13">
        <v>39546</v>
      </c>
      <c r="C273" s="2">
        <v>60001</v>
      </c>
      <c r="D273" s="2">
        <v>6</v>
      </c>
      <c r="E273" s="2">
        <v>8</v>
      </c>
      <c r="F273" s="2">
        <v>12</v>
      </c>
      <c r="G273" s="2">
        <v>12</v>
      </c>
      <c r="H273" s="2">
        <v>9</v>
      </c>
    </row>
    <row r="274" spans="1:8" ht="15" customHeight="1" x14ac:dyDescent="0.2">
      <c r="A274" s="2" t="s">
        <v>442</v>
      </c>
      <c r="B274" s="13">
        <v>39547</v>
      </c>
      <c r="C274" s="2">
        <v>50005</v>
      </c>
      <c r="D274" s="2">
        <v>9</v>
      </c>
      <c r="E274" s="2">
        <v>12</v>
      </c>
      <c r="F274" s="2">
        <v>12</v>
      </c>
      <c r="G274" s="2">
        <v>15</v>
      </c>
      <c r="H274" s="2">
        <v>11</v>
      </c>
    </row>
    <row r="275" spans="1:8" ht="15" customHeight="1" x14ac:dyDescent="0.2">
      <c r="A275" s="2" t="s">
        <v>135</v>
      </c>
      <c r="B275" s="13">
        <v>39547</v>
      </c>
      <c r="C275" s="2">
        <v>50002</v>
      </c>
      <c r="D275" s="2">
        <v>9</v>
      </c>
      <c r="E275" s="2">
        <v>8</v>
      </c>
      <c r="F275" s="2">
        <v>12</v>
      </c>
      <c r="G275" s="2">
        <v>12</v>
      </c>
      <c r="H275" s="2">
        <v>9</v>
      </c>
    </row>
    <row r="276" spans="1:8" ht="15" customHeight="1" x14ac:dyDescent="0.2">
      <c r="A276" s="2" t="s">
        <v>632</v>
      </c>
      <c r="B276" s="13">
        <v>39547</v>
      </c>
      <c r="C276" s="2">
        <v>60003</v>
      </c>
      <c r="D276" s="2">
        <v>9</v>
      </c>
      <c r="E276" s="2">
        <v>15</v>
      </c>
      <c r="F276" s="2">
        <v>12</v>
      </c>
      <c r="G276" s="2">
        <v>12</v>
      </c>
      <c r="H276" s="2">
        <v>9</v>
      </c>
    </row>
    <row r="277" spans="1:8" ht="15" customHeight="1" x14ac:dyDescent="0.2">
      <c r="A277" s="2" t="s">
        <v>651</v>
      </c>
      <c r="B277" s="13">
        <v>39547</v>
      </c>
      <c r="C277" s="2">
        <v>60005</v>
      </c>
      <c r="D277" s="2">
        <v>8</v>
      </c>
      <c r="E277" s="2">
        <v>9</v>
      </c>
      <c r="F277" s="2">
        <v>12</v>
      </c>
      <c r="G277" s="2">
        <v>12</v>
      </c>
      <c r="H277" s="2">
        <v>9</v>
      </c>
    </row>
    <row r="278" spans="1:8" ht="15" customHeight="1" x14ac:dyDescent="0.2">
      <c r="A278" s="2" t="s">
        <v>49</v>
      </c>
      <c r="B278" s="13">
        <v>39548</v>
      </c>
      <c r="C278" s="2">
        <v>50001</v>
      </c>
      <c r="D278" s="2">
        <v>9</v>
      </c>
      <c r="E278" s="2">
        <v>8</v>
      </c>
      <c r="F278" s="2">
        <v>12</v>
      </c>
      <c r="G278" s="2">
        <v>12</v>
      </c>
      <c r="H278" s="2">
        <v>21</v>
      </c>
    </row>
    <row r="279" spans="1:8" ht="15" customHeight="1" x14ac:dyDescent="0.2">
      <c r="A279" s="2" t="s">
        <v>366</v>
      </c>
      <c r="B279" s="13">
        <v>39548</v>
      </c>
      <c r="C279" s="2">
        <v>50004</v>
      </c>
      <c r="D279" s="2">
        <v>9</v>
      </c>
      <c r="E279" s="2">
        <v>8</v>
      </c>
      <c r="F279" s="2">
        <v>12</v>
      </c>
      <c r="G279" s="2">
        <v>12</v>
      </c>
      <c r="H279" s="2">
        <v>22</v>
      </c>
    </row>
    <row r="280" spans="1:8" ht="15" customHeight="1" x14ac:dyDescent="0.2">
      <c r="A280" s="2" t="s">
        <v>673</v>
      </c>
      <c r="B280" s="13">
        <v>39548</v>
      </c>
      <c r="C280" s="2">
        <v>60005</v>
      </c>
      <c r="D280" s="2">
        <v>9</v>
      </c>
      <c r="E280" s="2">
        <v>0</v>
      </c>
      <c r="F280" s="2">
        <v>12</v>
      </c>
      <c r="G280" s="2">
        <v>12</v>
      </c>
      <c r="H280" s="2">
        <v>9</v>
      </c>
    </row>
    <row r="281" spans="1:8" ht="15" customHeight="1" x14ac:dyDescent="0.2">
      <c r="A281" s="2" t="s">
        <v>820</v>
      </c>
      <c r="B281" s="13">
        <v>39548</v>
      </c>
      <c r="C281" s="2">
        <v>60003</v>
      </c>
      <c r="D281" s="2">
        <v>9</v>
      </c>
      <c r="E281" s="2">
        <v>9</v>
      </c>
      <c r="F281" s="2">
        <v>12</v>
      </c>
      <c r="G281" s="2">
        <v>12</v>
      </c>
      <c r="H281" s="2">
        <v>10</v>
      </c>
    </row>
    <row r="282" spans="1:8" ht="15" customHeight="1" x14ac:dyDescent="0.2">
      <c r="A282" s="2" t="s">
        <v>443</v>
      </c>
      <c r="B282" s="13">
        <v>39549</v>
      </c>
      <c r="C282" s="2">
        <v>50005</v>
      </c>
      <c r="D282" s="2">
        <v>9</v>
      </c>
      <c r="E282" s="2">
        <v>8</v>
      </c>
      <c r="F282" s="2">
        <v>16</v>
      </c>
      <c r="G282" s="2">
        <v>12</v>
      </c>
      <c r="H282" s="2">
        <v>9</v>
      </c>
    </row>
    <row r="283" spans="1:8" ht="15" customHeight="1" x14ac:dyDescent="0.2">
      <c r="A283" s="2" t="s">
        <v>136</v>
      </c>
      <c r="B283" s="13">
        <v>39549</v>
      </c>
      <c r="C283" s="2">
        <v>50002</v>
      </c>
      <c r="D283" s="2">
        <v>9</v>
      </c>
      <c r="E283" s="2">
        <v>8</v>
      </c>
      <c r="F283" s="2">
        <v>15</v>
      </c>
      <c r="G283" s="2">
        <v>12</v>
      </c>
      <c r="H283" s="2">
        <v>9</v>
      </c>
    </row>
    <row r="284" spans="1:8" ht="15" customHeight="1" x14ac:dyDescent="0.2">
      <c r="A284" s="2" t="s">
        <v>692</v>
      </c>
      <c r="B284" s="13">
        <v>39549</v>
      </c>
      <c r="C284" s="2">
        <v>60002</v>
      </c>
      <c r="D284" s="2">
        <v>6</v>
      </c>
      <c r="E284" s="2">
        <v>9</v>
      </c>
      <c r="F284" s="2">
        <v>12</v>
      </c>
      <c r="G284" s="2">
        <v>11</v>
      </c>
      <c r="H284" s="2">
        <v>8</v>
      </c>
    </row>
    <row r="285" spans="1:8" ht="15" customHeight="1" x14ac:dyDescent="0.2">
      <c r="A285" s="2" t="s">
        <v>617</v>
      </c>
      <c r="B285" s="13">
        <v>39549</v>
      </c>
      <c r="C285" s="2">
        <v>60001</v>
      </c>
      <c r="D285" s="2">
        <v>9</v>
      </c>
      <c r="E285" s="2">
        <v>15</v>
      </c>
      <c r="F285" s="2">
        <v>12</v>
      </c>
      <c r="G285" s="2">
        <v>11</v>
      </c>
      <c r="H285" s="2">
        <v>0</v>
      </c>
    </row>
    <row r="286" spans="1:8" ht="15" customHeight="1" x14ac:dyDescent="0.2">
      <c r="A286" s="2" t="s">
        <v>444</v>
      </c>
      <c r="B286" s="13">
        <v>39550</v>
      </c>
      <c r="C286" s="2">
        <v>50005</v>
      </c>
      <c r="D286" s="2">
        <v>9</v>
      </c>
      <c r="E286" s="2">
        <v>8</v>
      </c>
      <c r="F286" s="2">
        <v>12</v>
      </c>
      <c r="G286" s="2">
        <v>13</v>
      </c>
      <c r="H286" s="2">
        <v>4</v>
      </c>
    </row>
    <row r="287" spans="1:8" ht="15" customHeight="1" x14ac:dyDescent="0.2">
      <c r="A287" s="2" t="s">
        <v>137</v>
      </c>
      <c r="B287" s="13">
        <v>39550</v>
      </c>
      <c r="C287" s="2">
        <v>50002</v>
      </c>
      <c r="D287" s="2">
        <v>9</v>
      </c>
      <c r="E287" s="2">
        <v>8</v>
      </c>
      <c r="F287" s="2">
        <v>15</v>
      </c>
      <c r="G287" s="2">
        <v>2</v>
      </c>
      <c r="H287" s="2">
        <v>5</v>
      </c>
    </row>
    <row r="288" spans="1:8" ht="15" customHeight="1" x14ac:dyDescent="0.2">
      <c r="A288" s="2" t="s">
        <v>619</v>
      </c>
      <c r="B288" s="13">
        <v>39550</v>
      </c>
      <c r="C288" s="2">
        <v>60001</v>
      </c>
      <c r="D288" s="2">
        <v>9</v>
      </c>
      <c r="E288" s="2">
        <v>0</v>
      </c>
      <c r="F288" s="2">
        <v>12</v>
      </c>
      <c r="G288" s="2">
        <v>11</v>
      </c>
      <c r="H288" s="2">
        <v>19</v>
      </c>
    </row>
    <row r="289" spans="1:8" ht="15" customHeight="1" x14ac:dyDescent="0.2">
      <c r="A289" s="2" t="s">
        <v>852</v>
      </c>
      <c r="B289" s="13">
        <v>39550</v>
      </c>
      <c r="C289" s="2">
        <v>60003</v>
      </c>
      <c r="D289" s="2">
        <v>9</v>
      </c>
      <c r="E289" s="2">
        <v>0</v>
      </c>
      <c r="F289" s="2">
        <v>12</v>
      </c>
      <c r="G289" s="2">
        <v>11</v>
      </c>
      <c r="H289" s="2">
        <v>9</v>
      </c>
    </row>
    <row r="290" spans="1:8" ht="15" customHeight="1" x14ac:dyDescent="0.2">
      <c r="A290" s="2" t="s">
        <v>445</v>
      </c>
      <c r="B290" s="13">
        <v>39551</v>
      </c>
      <c r="C290" s="2">
        <v>50005</v>
      </c>
      <c r="D290" s="2">
        <v>9</v>
      </c>
      <c r="E290" s="2">
        <v>8</v>
      </c>
      <c r="F290" s="2">
        <v>20</v>
      </c>
      <c r="G290" s="2">
        <v>11</v>
      </c>
      <c r="H290" s="2">
        <v>9</v>
      </c>
    </row>
    <row r="291" spans="1:8" ht="15" customHeight="1" x14ac:dyDescent="0.2">
      <c r="A291" s="2" t="s">
        <v>138</v>
      </c>
      <c r="B291" s="13">
        <v>39551</v>
      </c>
      <c r="C291" s="2">
        <v>50002</v>
      </c>
      <c r="D291" s="2">
        <v>12</v>
      </c>
      <c r="E291" s="2">
        <v>8</v>
      </c>
      <c r="F291" s="2">
        <v>12</v>
      </c>
      <c r="G291" s="2">
        <v>5</v>
      </c>
      <c r="H291" s="2">
        <v>10</v>
      </c>
    </row>
    <row r="292" spans="1:8" ht="15" customHeight="1" x14ac:dyDescent="0.2">
      <c r="A292" s="2" t="s">
        <v>679</v>
      </c>
      <c r="B292" s="13">
        <v>39551</v>
      </c>
      <c r="C292" s="2">
        <v>60004</v>
      </c>
      <c r="D292" s="2">
        <v>9</v>
      </c>
      <c r="E292" s="2">
        <v>19</v>
      </c>
      <c r="F292" s="2">
        <v>12</v>
      </c>
      <c r="G292" s="2">
        <v>11</v>
      </c>
      <c r="H292" s="2">
        <v>9</v>
      </c>
    </row>
    <row r="293" spans="1:8" ht="15" customHeight="1" x14ac:dyDescent="0.2">
      <c r="A293" s="2" t="s">
        <v>680</v>
      </c>
      <c r="B293" s="13">
        <v>39551</v>
      </c>
      <c r="C293" s="2">
        <v>60005</v>
      </c>
      <c r="D293" s="2">
        <v>9</v>
      </c>
      <c r="E293" s="2">
        <v>10</v>
      </c>
      <c r="F293" s="2">
        <v>12</v>
      </c>
      <c r="G293" s="2">
        <v>11</v>
      </c>
      <c r="H293" s="2">
        <v>0</v>
      </c>
    </row>
    <row r="294" spans="1:8" ht="15" customHeight="1" x14ac:dyDescent="0.2">
      <c r="A294" s="2" t="s">
        <v>446</v>
      </c>
      <c r="B294" s="13">
        <v>39553</v>
      </c>
      <c r="C294" s="2">
        <v>50005</v>
      </c>
      <c r="D294" s="2">
        <v>9</v>
      </c>
      <c r="E294" s="2">
        <v>8</v>
      </c>
      <c r="F294" s="2">
        <v>22</v>
      </c>
      <c r="G294" s="2">
        <v>11</v>
      </c>
      <c r="H294" s="2">
        <v>9</v>
      </c>
    </row>
    <row r="295" spans="1:8" ht="15" customHeight="1" x14ac:dyDescent="0.2">
      <c r="A295" s="2" t="s">
        <v>265</v>
      </c>
      <c r="B295" s="13">
        <v>39553</v>
      </c>
      <c r="C295" s="2">
        <v>50003</v>
      </c>
      <c r="D295" s="2">
        <v>9</v>
      </c>
      <c r="E295" s="2">
        <v>8</v>
      </c>
      <c r="F295" s="2">
        <v>12</v>
      </c>
      <c r="G295" s="2">
        <v>11</v>
      </c>
      <c r="H295" s="2">
        <v>21</v>
      </c>
    </row>
    <row r="296" spans="1:8" ht="15" customHeight="1" x14ac:dyDescent="0.2">
      <c r="A296" s="2" t="s">
        <v>698</v>
      </c>
      <c r="B296" s="13">
        <v>39553</v>
      </c>
      <c r="C296" s="2">
        <v>60002</v>
      </c>
      <c r="D296" s="2">
        <v>2</v>
      </c>
      <c r="E296" s="2">
        <v>8</v>
      </c>
      <c r="F296" s="2">
        <v>12</v>
      </c>
      <c r="G296" s="2">
        <v>11</v>
      </c>
      <c r="H296" s="2">
        <v>7</v>
      </c>
    </row>
    <row r="297" spans="1:8" ht="15" customHeight="1" x14ac:dyDescent="0.2">
      <c r="A297" s="2" t="s">
        <v>620</v>
      </c>
      <c r="B297" s="13">
        <v>39553</v>
      </c>
      <c r="C297" s="2">
        <v>60001</v>
      </c>
      <c r="D297" s="2">
        <v>2</v>
      </c>
      <c r="E297" s="2">
        <v>8</v>
      </c>
      <c r="F297" s="2">
        <v>12</v>
      </c>
      <c r="G297" s="2">
        <v>11</v>
      </c>
      <c r="H297" s="2">
        <v>8</v>
      </c>
    </row>
    <row r="298" spans="1:8" ht="15" customHeight="1" x14ac:dyDescent="0.2">
      <c r="A298" s="2" t="s">
        <v>139</v>
      </c>
      <c r="B298" s="13">
        <v>39554</v>
      </c>
      <c r="C298" s="2">
        <v>50002</v>
      </c>
      <c r="D298" s="2">
        <v>9</v>
      </c>
      <c r="E298" s="2">
        <v>8</v>
      </c>
      <c r="F298" s="2">
        <v>14</v>
      </c>
      <c r="G298" s="2">
        <v>11</v>
      </c>
      <c r="H298" s="2">
        <v>7</v>
      </c>
    </row>
    <row r="299" spans="1:8" ht="15" customHeight="1" x14ac:dyDescent="0.2">
      <c r="A299" s="2" t="s">
        <v>140</v>
      </c>
      <c r="B299" s="13">
        <v>39554</v>
      </c>
      <c r="C299" s="2">
        <v>50002</v>
      </c>
      <c r="D299" s="2">
        <v>9</v>
      </c>
      <c r="E299" s="2">
        <v>8</v>
      </c>
      <c r="F299" s="2">
        <v>12</v>
      </c>
      <c r="G299" s="2">
        <v>7</v>
      </c>
      <c r="H299" s="2">
        <v>9</v>
      </c>
    </row>
    <row r="300" spans="1:8" ht="15" customHeight="1" x14ac:dyDescent="0.2">
      <c r="A300" s="2" t="s">
        <v>266</v>
      </c>
      <c r="B300" s="13">
        <v>39554</v>
      </c>
      <c r="C300" s="2">
        <v>50003</v>
      </c>
      <c r="D300" s="2">
        <v>15</v>
      </c>
      <c r="E300" s="2">
        <v>8</v>
      </c>
      <c r="F300" s="2">
        <v>0</v>
      </c>
      <c r="G300" s="2">
        <v>11</v>
      </c>
      <c r="H300" s="2">
        <v>9</v>
      </c>
    </row>
    <row r="301" spans="1:8" ht="15" customHeight="1" x14ac:dyDescent="0.2">
      <c r="A301" s="2" t="s">
        <v>854</v>
      </c>
      <c r="B301" s="13">
        <v>39554</v>
      </c>
      <c r="C301" s="2">
        <v>60003</v>
      </c>
      <c r="D301" s="2">
        <v>0</v>
      </c>
      <c r="E301" s="2">
        <v>8</v>
      </c>
      <c r="F301" s="2">
        <v>12</v>
      </c>
      <c r="G301" s="2">
        <v>11</v>
      </c>
      <c r="H301" s="2">
        <v>8</v>
      </c>
    </row>
    <row r="302" spans="1:8" ht="15" customHeight="1" x14ac:dyDescent="0.2">
      <c r="A302" s="2" t="s">
        <v>622</v>
      </c>
      <c r="B302" s="13">
        <v>39554</v>
      </c>
      <c r="C302" s="2">
        <v>60001</v>
      </c>
      <c r="D302" s="2">
        <v>12</v>
      </c>
      <c r="E302" s="2">
        <v>8</v>
      </c>
      <c r="F302" s="2">
        <v>12</v>
      </c>
      <c r="G302" s="2">
        <v>11</v>
      </c>
      <c r="H302" s="2">
        <v>8</v>
      </c>
    </row>
    <row r="303" spans="1:8" ht="15" customHeight="1" x14ac:dyDescent="0.2">
      <c r="A303" s="2" t="s">
        <v>855</v>
      </c>
      <c r="B303" s="13">
        <v>39555</v>
      </c>
      <c r="C303" s="2">
        <v>60003</v>
      </c>
      <c r="D303" s="2">
        <v>10</v>
      </c>
      <c r="E303" s="2">
        <v>8</v>
      </c>
      <c r="F303" s="2">
        <v>12</v>
      </c>
      <c r="G303" s="2">
        <v>11</v>
      </c>
      <c r="H303" s="2">
        <v>8</v>
      </c>
    </row>
    <row r="304" spans="1:8" ht="15" customHeight="1" x14ac:dyDescent="0.2">
      <c r="A304" s="2" t="s">
        <v>267</v>
      </c>
      <c r="B304" s="13">
        <v>39557</v>
      </c>
      <c r="C304" s="2">
        <v>50003</v>
      </c>
      <c r="D304" s="2">
        <v>9</v>
      </c>
      <c r="E304" s="2">
        <v>8</v>
      </c>
      <c r="F304" s="2">
        <v>12</v>
      </c>
      <c r="G304" s="2">
        <v>11</v>
      </c>
      <c r="H304" s="2">
        <v>9</v>
      </c>
    </row>
    <row r="305" spans="1:8" ht="15" customHeight="1" x14ac:dyDescent="0.2">
      <c r="A305" s="2" t="s">
        <v>684</v>
      </c>
      <c r="B305" s="13">
        <v>39557</v>
      </c>
      <c r="C305" s="2">
        <v>60005</v>
      </c>
      <c r="D305" s="2">
        <v>8</v>
      </c>
      <c r="E305" s="2">
        <v>15</v>
      </c>
      <c r="F305" s="2">
        <v>12</v>
      </c>
      <c r="G305" s="2">
        <v>11</v>
      </c>
      <c r="H305" s="2">
        <v>8</v>
      </c>
    </row>
    <row r="306" spans="1:8" ht="15" customHeight="1" x14ac:dyDescent="0.2">
      <c r="A306" s="2" t="s">
        <v>367</v>
      </c>
      <c r="B306" s="13">
        <v>39558</v>
      </c>
      <c r="C306" s="2">
        <v>50004</v>
      </c>
      <c r="D306" s="2">
        <v>0</v>
      </c>
      <c r="E306" s="2">
        <v>8</v>
      </c>
      <c r="F306" s="2">
        <v>14</v>
      </c>
      <c r="G306" s="2">
        <v>11</v>
      </c>
      <c r="H306" s="2">
        <v>9</v>
      </c>
    </row>
    <row r="307" spans="1:8" ht="15" customHeight="1" x14ac:dyDescent="0.2">
      <c r="A307" s="2" t="s">
        <v>623</v>
      </c>
      <c r="B307" s="13">
        <v>39558</v>
      </c>
      <c r="C307" s="2">
        <v>60001</v>
      </c>
      <c r="D307" s="2">
        <v>9</v>
      </c>
      <c r="E307" s="2">
        <v>9</v>
      </c>
      <c r="F307" s="2">
        <v>0</v>
      </c>
      <c r="G307" s="2">
        <v>11</v>
      </c>
      <c r="H307" s="2">
        <v>0</v>
      </c>
    </row>
    <row r="308" spans="1:8" ht="15" customHeight="1" x14ac:dyDescent="0.2">
      <c r="A308" s="2" t="s">
        <v>447</v>
      </c>
      <c r="B308" s="13">
        <v>39559</v>
      </c>
      <c r="C308" s="2">
        <v>50005</v>
      </c>
      <c r="D308" s="2">
        <v>9</v>
      </c>
      <c r="E308" s="2">
        <v>8</v>
      </c>
      <c r="F308" s="2">
        <v>12</v>
      </c>
      <c r="G308" s="2">
        <v>11</v>
      </c>
      <c r="H308" s="2">
        <v>9</v>
      </c>
    </row>
    <row r="309" spans="1:8" ht="15" customHeight="1" x14ac:dyDescent="0.2">
      <c r="A309" s="2" t="s">
        <v>685</v>
      </c>
      <c r="B309" s="13">
        <v>39559</v>
      </c>
      <c r="C309" s="2">
        <v>60004</v>
      </c>
      <c r="D309" s="2">
        <v>9</v>
      </c>
      <c r="E309" s="2">
        <v>0</v>
      </c>
      <c r="F309" s="2">
        <v>19</v>
      </c>
      <c r="G309" s="2">
        <v>5</v>
      </c>
      <c r="H309" s="2">
        <v>8</v>
      </c>
    </row>
    <row r="310" spans="1:8" ht="15" customHeight="1" x14ac:dyDescent="0.2">
      <c r="A310" s="2" t="s">
        <v>686</v>
      </c>
      <c r="B310" s="13">
        <v>39561</v>
      </c>
      <c r="C310" s="2">
        <v>60005</v>
      </c>
      <c r="D310" s="2">
        <v>12</v>
      </c>
      <c r="E310" s="2">
        <v>9</v>
      </c>
      <c r="F310" s="2">
        <v>10</v>
      </c>
      <c r="G310" s="2">
        <v>5</v>
      </c>
      <c r="H310" s="2">
        <v>8</v>
      </c>
    </row>
    <row r="311" spans="1:8" ht="15" customHeight="1" x14ac:dyDescent="0.2">
      <c r="A311" s="2" t="s">
        <v>834</v>
      </c>
      <c r="B311" s="13">
        <v>39561</v>
      </c>
      <c r="C311" s="2">
        <v>60003</v>
      </c>
      <c r="D311" s="2">
        <v>9</v>
      </c>
      <c r="E311" s="2">
        <v>9</v>
      </c>
      <c r="F311" s="2">
        <v>8</v>
      </c>
      <c r="G311" s="2">
        <v>11</v>
      </c>
      <c r="H311" s="2">
        <v>0</v>
      </c>
    </row>
    <row r="312" spans="1:8" ht="15" customHeight="1" x14ac:dyDescent="0.2">
      <c r="A312" s="2" t="s">
        <v>857</v>
      </c>
      <c r="B312" s="13">
        <v>39561</v>
      </c>
      <c r="C312" s="2">
        <v>60003</v>
      </c>
      <c r="D312" s="2">
        <v>9</v>
      </c>
      <c r="E312" s="2">
        <v>15</v>
      </c>
      <c r="F312" s="2">
        <v>12</v>
      </c>
      <c r="G312" s="2">
        <v>20</v>
      </c>
      <c r="H312" s="2">
        <v>0</v>
      </c>
    </row>
    <row r="313" spans="1:8" ht="15" customHeight="1" x14ac:dyDescent="0.2">
      <c r="A313" s="2" t="s">
        <v>141</v>
      </c>
      <c r="B313" s="13">
        <v>39562</v>
      </c>
      <c r="C313" s="2">
        <v>50002</v>
      </c>
      <c r="D313" s="2">
        <v>9</v>
      </c>
      <c r="E313" s="2">
        <v>8</v>
      </c>
      <c r="F313" s="2">
        <v>18</v>
      </c>
      <c r="G313" s="2">
        <v>0</v>
      </c>
      <c r="H313" s="2">
        <v>9</v>
      </c>
    </row>
    <row r="314" spans="1:8" ht="15" customHeight="1" x14ac:dyDescent="0.2">
      <c r="A314" s="2" t="s">
        <v>50</v>
      </c>
      <c r="B314" s="13">
        <v>39562</v>
      </c>
      <c r="C314" s="2">
        <v>50001</v>
      </c>
      <c r="D314" s="2">
        <v>15</v>
      </c>
      <c r="E314" s="2">
        <v>8</v>
      </c>
      <c r="F314" s="2">
        <v>12</v>
      </c>
      <c r="G314" s="2">
        <v>11</v>
      </c>
      <c r="H314" s="2">
        <v>9</v>
      </c>
    </row>
    <row r="315" spans="1:8" ht="15" customHeight="1" x14ac:dyDescent="0.2">
      <c r="A315" s="2" t="s">
        <v>688</v>
      </c>
      <c r="B315" s="13">
        <v>39562</v>
      </c>
      <c r="C315" s="2">
        <v>60005</v>
      </c>
      <c r="D315" s="2">
        <v>9</v>
      </c>
      <c r="E315" s="2">
        <v>0</v>
      </c>
      <c r="F315" s="2">
        <v>12</v>
      </c>
      <c r="G315" s="2">
        <v>12</v>
      </c>
      <c r="H315" s="2">
        <v>8</v>
      </c>
    </row>
    <row r="316" spans="1:8" ht="15" customHeight="1" x14ac:dyDescent="0.2">
      <c r="A316" s="2" t="s">
        <v>624</v>
      </c>
      <c r="B316" s="13">
        <v>39562</v>
      </c>
      <c r="C316" s="2">
        <v>60001</v>
      </c>
      <c r="D316" s="2">
        <v>0</v>
      </c>
      <c r="E316" s="2">
        <v>0</v>
      </c>
      <c r="F316" s="2">
        <v>12</v>
      </c>
      <c r="G316" s="2">
        <v>11</v>
      </c>
      <c r="H316" s="2">
        <v>8</v>
      </c>
    </row>
    <row r="317" spans="1:8" ht="15" customHeight="1" x14ac:dyDescent="0.2">
      <c r="A317" s="2" t="s">
        <v>268</v>
      </c>
      <c r="B317" s="13">
        <v>39563</v>
      </c>
      <c r="C317" s="2">
        <v>50003</v>
      </c>
      <c r="D317" s="2">
        <v>0</v>
      </c>
      <c r="E317" s="2">
        <v>8</v>
      </c>
      <c r="F317" s="2">
        <v>12</v>
      </c>
      <c r="G317" s="2">
        <v>0</v>
      </c>
      <c r="H317" s="2">
        <v>9</v>
      </c>
    </row>
    <row r="318" spans="1:8" ht="15" customHeight="1" x14ac:dyDescent="0.2">
      <c r="A318" s="2" t="s">
        <v>368</v>
      </c>
      <c r="B318" s="13">
        <v>39563</v>
      </c>
      <c r="C318" s="2">
        <v>50004</v>
      </c>
      <c r="D318" s="2">
        <v>0</v>
      </c>
      <c r="E318" s="2">
        <v>8</v>
      </c>
      <c r="F318" s="2">
        <v>18</v>
      </c>
      <c r="G318" s="2">
        <v>11</v>
      </c>
      <c r="H318" s="2">
        <v>8</v>
      </c>
    </row>
    <row r="319" spans="1:8" ht="15" customHeight="1" x14ac:dyDescent="0.2">
      <c r="A319" s="2" t="s">
        <v>448</v>
      </c>
      <c r="B319" s="13">
        <v>39563</v>
      </c>
      <c r="C319" s="2">
        <v>50005</v>
      </c>
      <c r="D319" s="2">
        <v>19</v>
      </c>
      <c r="E319" s="2">
        <v>8</v>
      </c>
      <c r="F319" s="2">
        <v>12</v>
      </c>
      <c r="G319" s="2">
        <v>11</v>
      </c>
      <c r="H319" s="2">
        <v>15</v>
      </c>
    </row>
    <row r="320" spans="1:8" ht="15" customHeight="1" x14ac:dyDescent="0.2">
      <c r="A320" s="2" t="s">
        <v>142</v>
      </c>
      <c r="B320" s="13">
        <v>39564</v>
      </c>
      <c r="C320" s="2">
        <v>50002</v>
      </c>
      <c r="D320" s="2">
        <v>10</v>
      </c>
      <c r="E320" s="2">
        <v>8</v>
      </c>
      <c r="F320" s="2">
        <v>13</v>
      </c>
      <c r="G320" s="2">
        <v>11</v>
      </c>
      <c r="H320" s="2">
        <v>9</v>
      </c>
    </row>
    <row r="321" spans="1:8" ht="15" customHeight="1" x14ac:dyDescent="0.2">
      <c r="A321" s="2" t="s">
        <v>449</v>
      </c>
      <c r="B321" s="13">
        <v>39564</v>
      </c>
      <c r="C321" s="2">
        <v>50005</v>
      </c>
      <c r="D321" s="2">
        <v>9</v>
      </c>
      <c r="E321" s="2">
        <v>8</v>
      </c>
      <c r="F321" s="2">
        <v>14</v>
      </c>
      <c r="G321" s="2">
        <v>0</v>
      </c>
      <c r="H321" s="2">
        <v>0</v>
      </c>
    </row>
    <row r="322" spans="1:8" ht="15" customHeight="1" x14ac:dyDescent="0.2">
      <c r="A322" s="2" t="s">
        <v>625</v>
      </c>
      <c r="B322" s="13">
        <v>39564</v>
      </c>
      <c r="C322" s="2">
        <v>60001</v>
      </c>
      <c r="D322" s="2">
        <v>17</v>
      </c>
      <c r="E322" s="2">
        <v>19</v>
      </c>
      <c r="F322" s="2">
        <v>12</v>
      </c>
      <c r="G322" s="2">
        <v>11</v>
      </c>
      <c r="H322" s="2">
        <v>12</v>
      </c>
    </row>
    <row r="323" spans="1:8" ht="15" customHeight="1" x14ac:dyDescent="0.2">
      <c r="A323" s="2" t="s">
        <v>691</v>
      </c>
      <c r="B323" s="13">
        <v>39564</v>
      </c>
      <c r="C323" s="2">
        <v>60005</v>
      </c>
      <c r="D323" s="2">
        <v>0</v>
      </c>
      <c r="E323" s="2">
        <v>10</v>
      </c>
      <c r="F323" s="2">
        <v>12</v>
      </c>
      <c r="G323" s="2">
        <v>16</v>
      </c>
      <c r="H323" s="2">
        <v>11</v>
      </c>
    </row>
    <row r="324" spans="1:8" ht="15" customHeight="1" x14ac:dyDescent="0.2">
      <c r="A324" s="2" t="s">
        <v>143</v>
      </c>
      <c r="B324" s="13">
        <v>39565</v>
      </c>
      <c r="C324" s="2">
        <v>50002</v>
      </c>
      <c r="D324" s="2">
        <v>9</v>
      </c>
      <c r="E324" s="2">
        <v>8</v>
      </c>
      <c r="F324" s="2">
        <v>12</v>
      </c>
      <c r="G324" s="2">
        <v>11</v>
      </c>
      <c r="H324" s="2">
        <v>9</v>
      </c>
    </row>
    <row r="325" spans="1:8" ht="15" customHeight="1" x14ac:dyDescent="0.2">
      <c r="A325" s="2" t="s">
        <v>805</v>
      </c>
      <c r="B325" s="13">
        <v>39565</v>
      </c>
      <c r="C325" s="2">
        <v>60003</v>
      </c>
      <c r="D325" s="2">
        <v>8</v>
      </c>
      <c r="E325" s="2">
        <v>8</v>
      </c>
      <c r="F325" s="2">
        <v>12</v>
      </c>
      <c r="G325" s="2">
        <v>11</v>
      </c>
      <c r="H325" s="2">
        <v>11</v>
      </c>
    </row>
    <row r="326" spans="1:8" ht="15" customHeight="1" x14ac:dyDescent="0.2">
      <c r="A326" s="2" t="s">
        <v>369</v>
      </c>
      <c r="B326" s="13">
        <v>39566</v>
      </c>
      <c r="C326" s="2">
        <v>50004</v>
      </c>
      <c r="D326" s="2">
        <v>9</v>
      </c>
      <c r="E326" s="2">
        <v>8</v>
      </c>
      <c r="F326" s="2">
        <v>14</v>
      </c>
      <c r="G326" s="2">
        <v>13</v>
      </c>
      <c r="H326" s="2">
        <v>9</v>
      </c>
    </row>
    <row r="327" spans="1:8" ht="15" customHeight="1" x14ac:dyDescent="0.2">
      <c r="A327" s="2" t="s">
        <v>51</v>
      </c>
      <c r="B327" s="13">
        <v>39566</v>
      </c>
      <c r="C327" s="2">
        <v>50001</v>
      </c>
      <c r="D327" s="2">
        <v>9</v>
      </c>
      <c r="E327" s="2">
        <v>8</v>
      </c>
      <c r="F327" s="2">
        <v>12</v>
      </c>
      <c r="G327" s="2">
        <v>11</v>
      </c>
      <c r="H327" s="2">
        <v>15</v>
      </c>
    </row>
    <row r="328" spans="1:8" ht="15" customHeight="1" x14ac:dyDescent="0.2">
      <c r="A328" s="2" t="s">
        <v>700</v>
      </c>
      <c r="B328" s="13">
        <v>39566</v>
      </c>
      <c r="C328" s="2">
        <v>60002</v>
      </c>
      <c r="D328" s="2">
        <v>9</v>
      </c>
      <c r="E328" s="2">
        <v>8</v>
      </c>
      <c r="F328" s="2">
        <v>12</v>
      </c>
      <c r="G328" s="2">
        <v>15</v>
      </c>
      <c r="H328" s="2">
        <v>14</v>
      </c>
    </row>
    <row r="329" spans="1:8" ht="15" customHeight="1" x14ac:dyDescent="0.2">
      <c r="A329" s="2" t="s">
        <v>144</v>
      </c>
      <c r="B329" s="13">
        <v>39567</v>
      </c>
      <c r="C329" s="2">
        <v>50002</v>
      </c>
      <c r="D329" s="2">
        <v>8</v>
      </c>
      <c r="E329" s="2">
        <v>11</v>
      </c>
      <c r="F329" s="2">
        <v>8</v>
      </c>
      <c r="G329" s="2">
        <v>0</v>
      </c>
      <c r="H329" s="2">
        <v>0</v>
      </c>
    </row>
    <row r="330" spans="1:8" ht="15" customHeight="1" x14ac:dyDescent="0.2">
      <c r="A330" s="2" t="s">
        <v>630</v>
      </c>
      <c r="B330" s="13">
        <v>39567</v>
      </c>
      <c r="C330" s="2">
        <v>60001</v>
      </c>
      <c r="D330" s="2">
        <v>9</v>
      </c>
      <c r="E330" s="2">
        <v>8</v>
      </c>
      <c r="F330" s="2">
        <v>12</v>
      </c>
      <c r="G330" s="2">
        <v>11</v>
      </c>
      <c r="H330" s="2">
        <v>15</v>
      </c>
    </row>
    <row r="331" spans="1:8" ht="15" customHeight="1" x14ac:dyDescent="0.2">
      <c r="A331" s="2" t="s">
        <v>562</v>
      </c>
      <c r="B331" s="13">
        <v>39569</v>
      </c>
      <c r="C331" s="2">
        <v>60005</v>
      </c>
      <c r="D331" s="2">
        <v>9</v>
      </c>
      <c r="E331" s="2">
        <v>8</v>
      </c>
      <c r="F331" s="2">
        <v>12</v>
      </c>
      <c r="G331" s="2">
        <v>11</v>
      </c>
      <c r="H331" s="2">
        <v>6</v>
      </c>
    </row>
    <row r="332" spans="1:8" ht="15" customHeight="1" x14ac:dyDescent="0.2">
      <c r="A332" s="2" t="s">
        <v>145</v>
      </c>
      <c r="B332" s="13">
        <v>39570</v>
      </c>
      <c r="C332" s="2">
        <v>50002</v>
      </c>
      <c r="D332" s="2">
        <v>9</v>
      </c>
      <c r="E332" s="2">
        <v>21</v>
      </c>
      <c r="F332" s="2">
        <v>8</v>
      </c>
      <c r="G332" s="2">
        <v>11</v>
      </c>
      <c r="H332" s="2">
        <v>0</v>
      </c>
    </row>
    <row r="333" spans="1:8" ht="15" customHeight="1" x14ac:dyDescent="0.2">
      <c r="A333" s="2" t="s">
        <v>631</v>
      </c>
      <c r="B333" s="13">
        <v>39570</v>
      </c>
      <c r="C333" s="2">
        <v>60001</v>
      </c>
      <c r="D333" s="2">
        <v>9</v>
      </c>
      <c r="E333" s="2">
        <v>8</v>
      </c>
      <c r="F333" s="2">
        <v>12</v>
      </c>
      <c r="G333" s="2">
        <v>9</v>
      </c>
      <c r="H333" s="2">
        <v>11</v>
      </c>
    </row>
    <row r="334" spans="1:8" ht="15" customHeight="1" x14ac:dyDescent="0.2">
      <c r="A334" s="2" t="s">
        <v>146</v>
      </c>
      <c r="B334" s="13">
        <v>39571</v>
      </c>
      <c r="C334" s="2">
        <v>50002</v>
      </c>
      <c r="D334" s="2">
        <v>9</v>
      </c>
      <c r="E334" s="2">
        <v>8</v>
      </c>
      <c r="F334" s="2">
        <v>8</v>
      </c>
      <c r="G334" s="2">
        <v>12</v>
      </c>
      <c r="H334" s="2">
        <v>19</v>
      </c>
    </row>
    <row r="335" spans="1:8" ht="15" customHeight="1" x14ac:dyDescent="0.2">
      <c r="A335" s="2" t="s">
        <v>695</v>
      </c>
      <c r="B335" s="13">
        <v>39571</v>
      </c>
      <c r="C335" s="2">
        <v>60005</v>
      </c>
      <c r="D335" s="2">
        <v>9</v>
      </c>
      <c r="E335" s="2">
        <v>8</v>
      </c>
      <c r="F335" s="2">
        <v>12</v>
      </c>
      <c r="G335" s="2">
        <v>8</v>
      </c>
      <c r="H335" s="2">
        <v>5</v>
      </c>
    </row>
    <row r="336" spans="1:8" ht="15" customHeight="1" x14ac:dyDescent="0.2">
      <c r="A336" s="2" t="s">
        <v>147</v>
      </c>
      <c r="B336" s="13">
        <v>39572</v>
      </c>
      <c r="C336" s="2">
        <v>50002</v>
      </c>
      <c r="D336" s="2">
        <v>4</v>
      </c>
      <c r="E336" s="2">
        <v>8</v>
      </c>
      <c r="F336" s="2">
        <v>11</v>
      </c>
      <c r="G336" s="2">
        <v>13</v>
      </c>
      <c r="H336" s="2">
        <v>14</v>
      </c>
    </row>
    <row r="337" spans="1:8" ht="15" customHeight="1" x14ac:dyDescent="0.2">
      <c r="A337" s="2" t="s">
        <v>632</v>
      </c>
      <c r="B337" s="13">
        <v>39572</v>
      </c>
      <c r="C337" s="2">
        <v>60001</v>
      </c>
      <c r="D337" s="2">
        <v>9</v>
      </c>
      <c r="E337" s="2">
        <v>8</v>
      </c>
      <c r="F337" s="2">
        <v>0</v>
      </c>
      <c r="G337" s="2">
        <v>7</v>
      </c>
      <c r="H337" s="2">
        <v>11</v>
      </c>
    </row>
    <row r="338" spans="1:8" ht="15" customHeight="1" x14ac:dyDescent="0.2">
      <c r="A338" s="2" t="s">
        <v>450</v>
      </c>
      <c r="B338" s="13">
        <v>39573</v>
      </c>
      <c r="C338" s="2">
        <v>50005</v>
      </c>
      <c r="D338" s="2">
        <v>4</v>
      </c>
      <c r="E338" s="2">
        <v>8</v>
      </c>
      <c r="F338" s="2">
        <v>8</v>
      </c>
      <c r="G338" s="2">
        <v>11</v>
      </c>
      <c r="H338" s="2">
        <v>12</v>
      </c>
    </row>
    <row r="339" spans="1:8" ht="15" customHeight="1" x14ac:dyDescent="0.2">
      <c r="A339" s="2" t="s">
        <v>269</v>
      </c>
      <c r="B339" s="13">
        <v>39573</v>
      </c>
      <c r="C339" s="2">
        <v>50003</v>
      </c>
      <c r="D339" s="2">
        <v>4</v>
      </c>
      <c r="E339" s="2">
        <v>8</v>
      </c>
      <c r="F339" s="2">
        <v>8</v>
      </c>
      <c r="G339" s="2">
        <v>21</v>
      </c>
      <c r="H339" s="2">
        <v>14</v>
      </c>
    </row>
    <row r="340" spans="1:8" ht="15" customHeight="1" x14ac:dyDescent="0.2">
      <c r="A340" s="2" t="s">
        <v>148</v>
      </c>
      <c r="B340" s="13">
        <v>39573</v>
      </c>
      <c r="C340" s="2">
        <v>50002</v>
      </c>
      <c r="D340" s="2">
        <v>4</v>
      </c>
      <c r="E340" s="2">
        <v>11</v>
      </c>
      <c r="F340" s="2">
        <v>12</v>
      </c>
      <c r="G340" s="2">
        <v>5</v>
      </c>
      <c r="H340" s="2">
        <v>12</v>
      </c>
    </row>
    <row r="341" spans="1:8" ht="15" customHeight="1" x14ac:dyDescent="0.2">
      <c r="A341" s="2" t="s">
        <v>697</v>
      </c>
      <c r="B341" s="13">
        <v>39573</v>
      </c>
      <c r="C341" s="2">
        <v>60005</v>
      </c>
      <c r="D341" s="2">
        <v>12</v>
      </c>
      <c r="E341" s="2">
        <v>8</v>
      </c>
      <c r="F341" s="2">
        <v>19</v>
      </c>
      <c r="G341" s="2">
        <v>11</v>
      </c>
      <c r="H341" s="2">
        <v>9</v>
      </c>
    </row>
    <row r="342" spans="1:8" ht="15" customHeight="1" x14ac:dyDescent="0.2">
      <c r="A342" s="2" t="s">
        <v>634</v>
      </c>
      <c r="B342" s="13">
        <v>39573</v>
      </c>
      <c r="C342" s="2">
        <v>60001</v>
      </c>
      <c r="D342" s="2">
        <v>9</v>
      </c>
      <c r="E342" s="2">
        <v>8</v>
      </c>
      <c r="F342" s="2">
        <v>10</v>
      </c>
      <c r="G342" s="2">
        <v>11</v>
      </c>
      <c r="H342" s="2">
        <v>9</v>
      </c>
    </row>
    <row r="343" spans="1:8" ht="15" customHeight="1" x14ac:dyDescent="0.2">
      <c r="A343" s="2" t="s">
        <v>558</v>
      </c>
      <c r="B343" s="13">
        <v>39573</v>
      </c>
      <c r="C343" s="2">
        <v>60004</v>
      </c>
      <c r="D343" s="2">
        <v>9</v>
      </c>
      <c r="E343" s="2">
        <v>8</v>
      </c>
      <c r="F343" s="2">
        <v>8</v>
      </c>
      <c r="G343" s="2">
        <v>11</v>
      </c>
      <c r="H343" s="2">
        <v>9</v>
      </c>
    </row>
    <row r="344" spans="1:8" ht="15" customHeight="1" x14ac:dyDescent="0.2">
      <c r="A344" s="2" t="s">
        <v>52</v>
      </c>
      <c r="B344" s="13">
        <v>39574</v>
      </c>
      <c r="C344" s="2">
        <v>50001</v>
      </c>
      <c r="D344" s="2">
        <v>4</v>
      </c>
      <c r="E344" s="2">
        <v>21</v>
      </c>
      <c r="F344" s="2">
        <v>12</v>
      </c>
      <c r="G344" s="2">
        <v>11</v>
      </c>
      <c r="H344" s="2">
        <v>8</v>
      </c>
    </row>
    <row r="345" spans="1:8" ht="15" customHeight="1" x14ac:dyDescent="0.2">
      <c r="A345" s="2" t="s">
        <v>270</v>
      </c>
      <c r="B345" s="13">
        <v>39574</v>
      </c>
      <c r="C345" s="2">
        <v>50003</v>
      </c>
      <c r="D345" s="2">
        <v>9</v>
      </c>
      <c r="E345" s="2">
        <v>8</v>
      </c>
      <c r="F345" s="2">
        <v>12</v>
      </c>
      <c r="G345" s="2">
        <v>11</v>
      </c>
      <c r="H345" s="2">
        <v>8</v>
      </c>
    </row>
    <row r="346" spans="1:8" ht="15" customHeight="1" x14ac:dyDescent="0.2">
      <c r="A346" s="2" t="s">
        <v>271</v>
      </c>
      <c r="B346" s="13">
        <v>39574</v>
      </c>
      <c r="C346" s="2">
        <v>50003</v>
      </c>
      <c r="D346" s="2">
        <v>9</v>
      </c>
      <c r="E346" s="2">
        <v>8</v>
      </c>
      <c r="F346" s="2">
        <v>12</v>
      </c>
      <c r="G346" s="2">
        <v>5</v>
      </c>
      <c r="H346" s="2">
        <v>8</v>
      </c>
    </row>
    <row r="347" spans="1:8" ht="15" customHeight="1" x14ac:dyDescent="0.2">
      <c r="A347" s="2" t="s">
        <v>635</v>
      </c>
      <c r="B347" s="13">
        <v>39574</v>
      </c>
      <c r="C347" s="2">
        <v>60001</v>
      </c>
      <c r="D347" s="2">
        <v>9</v>
      </c>
      <c r="E347" s="2">
        <v>8</v>
      </c>
      <c r="F347" s="2">
        <v>12</v>
      </c>
      <c r="G347" s="2">
        <v>11</v>
      </c>
      <c r="H347" s="2">
        <v>9</v>
      </c>
    </row>
    <row r="348" spans="1:8" ht="15" customHeight="1" x14ac:dyDescent="0.2">
      <c r="A348" s="2" t="s">
        <v>708</v>
      </c>
      <c r="B348" s="13">
        <v>39574</v>
      </c>
      <c r="C348" s="2">
        <v>60002</v>
      </c>
      <c r="D348" s="2">
        <v>2</v>
      </c>
      <c r="E348" s="2">
        <v>8</v>
      </c>
      <c r="F348" s="2">
        <v>12</v>
      </c>
      <c r="G348" s="2">
        <v>11</v>
      </c>
      <c r="H348" s="2">
        <v>9</v>
      </c>
    </row>
    <row r="349" spans="1:8" ht="15" customHeight="1" x14ac:dyDescent="0.2">
      <c r="A349" s="2" t="s">
        <v>859</v>
      </c>
      <c r="B349" s="13">
        <v>39574</v>
      </c>
      <c r="C349" s="2">
        <v>60003</v>
      </c>
      <c r="D349" s="2">
        <v>12</v>
      </c>
      <c r="E349" s="2">
        <v>18</v>
      </c>
      <c r="F349" s="2">
        <v>15</v>
      </c>
      <c r="G349" s="2">
        <v>21</v>
      </c>
      <c r="H349" s="2">
        <v>19</v>
      </c>
    </row>
    <row r="350" spans="1:8" ht="15" customHeight="1" x14ac:dyDescent="0.2">
      <c r="A350" s="2" t="s">
        <v>53</v>
      </c>
      <c r="B350" s="13">
        <v>39575</v>
      </c>
      <c r="C350" s="2">
        <v>50001</v>
      </c>
      <c r="D350" s="2">
        <v>9</v>
      </c>
      <c r="E350" s="2">
        <v>8</v>
      </c>
      <c r="F350" s="2">
        <v>15</v>
      </c>
      <c r="G350" s="2">
        <v>11</v>
      </c>
      <c r="H350" s="2">
        <v>11</v>
      </c>
    </row>
    <row r="351" spans="1:8" ht="15" customHeight="1" x14ac:dyDescent="0.2">
      <c r="A351" s="2" t="s">
        <v>451</v>
      </c>
      <c r="B351" s="13">
        <v>39575</v>
      </c>
      <c r="C351" s="2">
        <v>50005</v>
      </c>
      <c r="D351" s="2">
        <v>9</v>
      </c>
      <c r="E351" s="2">
        <v>15</v>
      </c>
      <c r="F351" s="2">
        <v>9</v>
      </c>
      <c r="G351" s="2">
        <v>11</v>
      </c>
      <c r="H351" s="2">
        <v>8</v>
      </c>
    </row>
    <row r="352" spans="1:8" ht="15" customHeight="1" x14ac:dyDescent="0.2">
      <c r="A352" s="2" t="s">
        <v>272</v>
      </c>
      <c r="B352" s="13">
        <v>39575</v>
      </c>
      <c r="C352" s="2">
        <v>50003</v>
      </c>
      <c r="D352" s="2">
        <v>9</v>
      </c>
      <c r="E352" s="2">
        <v>16</v>
      </c>
      <c r="F352" s="2">
        <v>0</v>
      </c>
      <c r="G352" s="2">
        <v>11</v>
      </c>
      <c r="H352" s="2">
        <v>8</v>
      </c>
    </row>
    <row r="353" spans="1:8" ht="15" customHeight="1" x14ac:dyDescent="0.2">
      <c r="A353" s="2" t="s">
        <v>699</v>
      </c>
      <c r="B353" s="13">
        <v>39575</v>
      </c>
      <c r="C353" s="2">
        <v>60005</v>
      </c>
      <c r="D353" s="2">
        <v>15</v>
      </c>
      <c r="E353" s="2">
        <v>8</v>
      </c>
      <c r="F353" s="2">
        <v>14</v>
      </c>
      <c r="G353" s="2">
        <v>11</v>
      </c>
      <c r="H353" s="2">
        <v>9</v>
      </c>
    </row>
    <row r="354" spans="1:8" ht="15" customHeight="1" x14ac:dyDescent="0.2">
      <c r="A354" s="2" t="s">
        <v>860</v>
      </c>
      <c r="B354" s="13">
        <v>39575</v>
      </c>
      <c r="C354" s="2">
        <v>60003</v>
      </c>
      <c r="D354" s="2">
        <v>7</v>
      </c>
      <c r="E354" s="2">
        <v>8</v>
      </c>
      <c r="F354" s="2">
        <v>13</v>
      </c>
      <c r="G354" s="2">
        <v>15</v>
      </c>
      <c r="H354" s="2">
        <v>9</v>
      </c>
    </row>
    <row r="355" spans="1:8" ht="15" customHeight="1" x14ac:dyDescent="0.2">
      <c r="A355" s="2" t="s">
        <v>701</v>
      </c>
      <c r="B355" s="13">
        <v>39575</v>
      </c>
      <c r="C355" s="2">
        <v>60004</v>
      </c>
      <c r="D355" s="2">
        <v>8</v>
      </c>
      <c r="E355" s="2">
        <v>8</v>
      </c>
      <c r="F355" s="2">
        <v>12</v>
      </c>
      <c r="G355" s="2">
        <v>6</v>
      </c>
      <c r="H355" s="2">
        <v>9</v>
      </c>
    </row>
    <row r="356" spans="1:8" ht="15" customHeight="1" x14ac:dyDescent="0.2">
      <c r="A356" s="2" t="s">
        <v>54</v>
      </c>
      <c r="B356" s="13">
        <v>39576</v>
      </c>
      <c r="C356" s="2">
        <v>50001</v>
      </c>
      <c r="D356" s="2">
        <v>9</v>
      </c>
      <c r="E356" s="2">
        <v>8</v>
      </c>
      <c r="F356" s="2">
        <v>9</v>
      </c>
      <c r="G356" s="2">
        <v>7</v>
      </c>
      <c r="H356" s="2">
        <v>12</v>
      </c>
    </row>
    <row r="357" spans="1:8" ht="15" customHeight="1" x14ac:dyDescent="0.2">
      <c r="A357" s="2" t="s">
        <v>273</v>
      </c>
      <c r="B357" s="13">
        <v>39576</v>
      </c>
      <c r="C357" s="2">
        <v>50003</v>
      </c>
      <c r="D357" s="2">
        <v>12</v>
      </c>
      <c r="E357" s="2">
        <v>8</v>
      </c>
      <c r="F357" s="2">
        <v>9</v>
      </c>
      <c r="G357" s="2">
        <v>11</v>
      </c>
      <c r="H357" s="2">
        <v>12</v>
      </c>
    </row>
    <row r="358" spans="1:8" ht="15" customHeight="1" x14ac:dyDescent="0.2">
      <c r="A358" s="2" t="s">
        <v>149</v>
      </c>
      <c r="B358" s="13">
        <v>39576</v>
      </c>
      <c r="C358" s="2">
        <v>50002</v>
      </c>
      <c r="D358" s="2">
        <v>9</v>
      </c>
      <c r="E358" s="2">
        <v>8</v>
      </c>
      <c r="F358" s="2">
        <v>15</v>
      </c>
      <c r="G358" s="2">
        <v>11</v>
      </c>
      <c r="H358" s="2">
        <v>9</v>
      </c>
    </row>
    <row r="359" spans="1:8" ht="15" customHeight="1" x14ac:dyDescent="0.2">
      <c r="A359" s="2" t="s">
        <v>695</v>
      </c>
      <c r="B359" s="13">
        <v>39576</v>
      </c>
      <c r="C359" s="2">
        <v>60004</v>
      </c>
      <c r="D359" s="2">
        <v>9</v>
      </c>
      <c r="E359" s="2">
        <v>8</v>
      </c>
      <c r="F359" s="2">
        <v>12</v>
      </c>
      <c r="G359" s="2">
        <v>11</v>
      </c>
      <c r="H359" s="2">
        <v>9</v>
      </c>
    </row>
    <row r="360" spans="1:8" ht="15" customHeight="1" x14ac:dyDescent="0.2">
      <c r="A360" s="2" t="s">
        <v>650</v>
      </c>
      <c r="B360" s="13">
        <v>39576</v>
      </c>
      <c r="C360" s="2">
        <v>60005</v>
      </c>
      <c r="D360" s="2">
        <v>10</v>
      </c>
      <c r="E360" s="2">
        <v>8</v>
      </c>
      <c r="F360" s="2">
        <v>13</v>
      </c>
      <c r="G360" s="2">
        <v>11</v>
      </c>
      <c r="H360" s="2">
        <v>9</v>
      </c>
    </row>
    <row r="361" spans="1:8" ht="15" customHeight="1" x14ac:dyDescent="0.2">
      <c r="A361" s="2" t="s">
        <v>636</v>
      </c>
      <c r="B361" s="13">
        <v>39576</v>
      </c>
      <c r="C361" s="2">
        <v>60001</v>
      </c>
      <c r="D361" s="2">
        <v>9</v>
      </c>
      <c r="E361" s="2">
        <v>8</v>
      </c>
      <c r="F361" s="2">
        <v>12</v>
      </c>
      <c r="G361" s="2">
        <v>11</v>
      </c>
      <c r="H361" s="2">
        <v>9</v>
      </c>
    </row>
    <row r="362" spans="1:8" ht="15" customHeight="1" x14ac:dyDescent="0.2">
      <c r="A362" s="2" t="s">
        <v>55</v>
      </c>
      <c r="B362" s="13">
        <v>39577</v>
      </c>
      <c r="C362" s="2">
        <v>50001</v>
      </c>
      <c r="D362" s="2">
        <v>9</v>
      </c>
      <c r="E362" s="2">
        <v>9</v>
      </c>
      <c r="F362" s="2">
        <v>0</v>
      </c>
      <c r="G362" s="2">
        <v>11</v>
      </c>
      <c r="H362" s="2">
        <v>9</v>
      </c>
    </row>
    <row r="363" spans="1:8" ht="15" customHeight="1" x14ac:dyDescent="0.2">
      <c r="A363" s="2" t="s">
        <v>452</v>
      </c>
      <c r="B363" s="13">
        <v>39577</v>
      </c>
      <c r="C363" s="2">
        <v>50005</v>
      </c>
      <c r="D363" s="2">
        <v>12</v>
      </c>
      <c r="E363" s="2">
        <v>9</v>
      </c>
      <c r="F363" s="2">
        <v>0</v>
      </c>
      <c r="G363" s="2">
        <v>6</v>
      </c>
      <c r="H363" s="2">
        <v>9</v>
      </c>
    </row>
    <row r="364" spans="1:8" ht="15" customHeight="1" x14ac:dyDescent="0.2">
      <c r="A364" s="2" t="s">
        <v>150</v>
      </c>
      <c r="B364" s="13">
        <v>39577</v>
      </c>
      <c r="C364" s="2">
        <v>50002</v>
      </c>
      <c r="D364" s="2">
        <v>9</v>
      </c>
      <c r="E364" s="2">
        <v>8</v>
      </c>
      <c r="F364" s="2">
        <v>19</v>
      </c>
      <c r="G364" s="2">
        <v>11</v>
      </c>
      <c r="H364" s="2">
        <v>9</v>
      </c>
    </row>
    <row r="365" spans="1:8" ht="15" customHeight="1" x14ac:dyDescent="0.2">
      <c r="A365" s="2" t="s">
        <v>637</v>
      </c>
      <c r="B365" s="13">
        <v>39577</v>
      </c>
      <c r="C365" s="2">
        <v>60001</v>
      </c>
      <c r="D365" s="2">
        <v>9</v>
      </c>
      <c r="E365" s="2">
        <v>8</v>
      </c>
      <c r="F365" s="2">
        <v>12</v>
      </c>
      <c r="G365" s="2">
        <v>9</v>
      </c>
      <c r="H365" s="2">
        <v>9</v>
      </c>
    </row>
    <row r="366" spans="1:8" ht="15" customHeight="1" x14ac:dyDescent="0.2">
      <c r="A366" s="2" t="s">
        <v>702</v>
      </c>
      <c r="B366" s="13">
        <v>39577</v>
      </c>
      <c r="C366" s="2">
        <v>60004</v>
      </c>
      <c r="D366" s="2">
        <v>9</v>
      </c>
      <c r="E366" s="2">
        <v>8</v>
      </c>
      <c r="F366" s="2">
        <v>12</v>
      </c>
      <c r="G366" s="2">
        <v>9</v>
      </c>
      <c r="H366" s="2">
        <v>9</v>
      </c>
    </row>
    <row r="367" spans="1:8" ht="15" customHeight="1" x14ac:dyDescent="0.2">
      <c r="A367" s="2" t="s">
        <v>703</v>
      </c>
      <c r="B367" s="13">
        <v>39577</v>
      </c>
      <c r="C367" s="2">
        <v>60005</v>
      </c>
      <c r="D367" s="2">
        <v>9</v>
      </c>
      <c r="E367" s="2">
        <v>8</v>
      </c>
      <c r="F367" s="2">
        <v>12</v>
      </c>
      <c r="G367" s="2">
        <v>12</v>
      </c>
      <c r="H367" s="2">
        <v>9</v>
      </c>
    </row>
    <row r="368" spans="1:8" ht="15" customHeight="1" x14ac:dyDescent="0.2">
      <c r="A368" s="2" t="s">
        <v>370</v>
      </c>
      <c r="B368" s="13">
        <v>39578</v>
      </c>
      <c r="C368" s="2">
        <v>50004</v>
      </c>
      <c r="D368" s="2">
        <v>9</v>
      </c>
      <c r="E368" s="2">
        <v>8</v>
      </c>
      <c r="F368" s="2">
        <v>10</v>
      </c>
      <c r="G368" s="2">
        <v>11</v>
      </c>
      <c r="H368" s="2">
        <v>9</v>
      </c>
    </row>
    <row r="369" spans="1:8" ht="15" customHeight="1" x14ac:dyDescent="0.2">
      <c r="A369" s="2" t="s">
        <v>151</v>
      </c>
      <c r="B369" s="13">
        <v>39578</v>
      </c>
      <c r="C369" s="2">
        <v>50002</v>
      </c>
      <c r="D369" s="2">
        <v>9</v>
      </c>
      <c r="E369" s="2">
        <v>11</v>
      </c>
      <c r="F369" s="2">
        <v>12</v>
      </c>
      <c r="G369" s="2">
        <v>11</v>
      </c>
      <c r="H369" s="2">
        <v>8</v>
      </c>
    </row>
    <row r="370" spans="1:8" ht="15" customHeight="1" x14ac:dyDescent="0.2">
      <c r="A370" s="2" t="s">
        <v>704</v>
      </c>
      <c r="B370" s="13">
        <v>39578</v>
      </c>
      <c r="C370" s="2">
        <v>60005</v>
      </c>
      <c r="D370" s="2">
        <v>9</v>
      </c>
      <c r="E370" s="2">
        <v>8</v>
      </c>
      <c r="F370" s="2">
        <v>12</v>
      </c>
      <c r="G370" s="2">
        <v>15</v>
      </c>
      <c r="H370" s="2">
        <v>12</v>
      </c>
    </row>
    <row r="371" spans="1:8" ht="15" customHeight="1" x14ac:dyDescent="0.2">
      <c r="A371" s="2" t="s">
        <v>640</v>
      </c>
      <c r="B371" s="13">
        <v>39578</v>
      </c>
      <c r="C371" s="2">
        <v>60001</v>
      </c>
      <c r="D371" s="2">
        <v>9</v>
      </c>
      <c r="E371" s="2">
        <v>4</v>
      </c>
      <c r="F371" s="2">
        <v>12</v>
      </c>
      <c r="G371" s="2">
        <v>12</v>
      </c>
      <c r="H371" s="2">
        <v>11</v>
      </c>
    </row>
    <row r="372" spans="1:8" ht="15" customHeight="1" x14ac:dyDescent="0.2">
      <c r="A372" s="2" t="s">
        <v>56</v>
      </c>
      <c r="B372" s="13">
        <v>39579</v>
      </c>
      <c r="C372" s="2">
        <v>50001</v>
      </c>
      <c r="D372" s="2">
        <v>9</v>
      </c>
      <c r="E372" s="2">
        <v>21</v>
      </c>
      <c r="F372" s="2">
        <v>12</v>
      </c>
      <c r="G372" s="2">
        <v>9</v>
      </c>
      <c r="H372" s="2">
        <v>15</v>
      </c>
    </row>
    <row r="373" spans="1:8" ht="15" customHeight="1" x14ac:dyDescent="0.2">
      <c r="A373" s="2" t="s">
        <v>453</v>
      </c>
      <c r="B373" s="13">
        <v>39579</v>
      </c>
      <c r="C373" s="2">
        <v>50005</v>
      </c>
      <c r="D373" s="2">
        <v>9</v>
      </c>
      <c r="E373" s="2">
        <v>8</v>
      </c>
      <c r="F373" s="2">
        <v>12</v>
      </c>
      <c r="G373" s="2">
        <v>11</v>
      </c>
      <c r="H373" s="2">
        <v>9</v>
      </c>
    </row>
    <row r="374" spans="1:8" ht="15" customHeight="1" x14ac:dyDescent="0.2">
      <c r="A374" s="2" t="s">
        <v>706</v>
      </c>
      <c r="B374" s="13">
        <v>39579</v>
      </c>
      <c r="C374" s="2">
        <v>60004</v>
      </c>
      <c r="D374" s="2">
        <v>9</v>
      </c>
      <c r="E374" s="2">
        <v>8</v>
      </c>
      <c r="F374" s="2">
        <v>0</v>
      </c>
      <c r="G374" s="2">
        <v>12</v>
      </c>
      <c r="H374" s="2">
        <v>11</v>
      </c>
    </row>
    <row r="375" spans="1:8" ht="15" customHeight="1" x14ac:dyDescent="0.2">
      <c r="A375" s="2" t="s">
        <v>707</v>
      </c>
      <c r="B375" s="13">
        <v>39579</v>
      </c>
      <c r="C375" s="2">
        <v>60005</v>
      </c>
      <c r="D375" s="2">
        <v>9</v>
      </c>
      <c r="E375" s="2">
        <v>0</v>
      </c>
      <c r="F375" s="2">
        <v>19</v>
      </c>
      <c r="G375" s="2">
        <v>12</v>
      </c>
      <c r="H375" s="2">
        <v>11</v>
      </c>
    </row>
    <row r="376" spans="1:8" ht="15" customHeight="1" x14ac:dyDescent="0.2">
      <c r="A376" s="2" t="s">
        <v>57</v>
      </c>
      <c r="B376" s="13">
        <v>39580</v>
      </c>
      <c r="C376" s="2">
        <v>50001</v>
      </c>
      <c r="D376" s="2">
        <v>9</v>
      </c>
      <c r="E376" s="2">
        <v>15</v>
      </c>
      <c r="F376" s="2">
        <v>12</v>
      </c>
      <c r="G376" s="2">
        <v>11</v>
      </c>
      <c r="H376" s="2">
        <v>0</v>
      </c>
    </row>
    <row r="377" spans="1:8" ht="15" customHeight="1" x14ac:dyDescent="0.2">
      <c r="A377" s="2" t="s">
        <v>454</v>
      </c>
      <c r="B377" s="13">
        <v>39580</v>
      </c>
      <c r="C377" s="2">
        <v>50005</v>
      </c>
      <c r="D377" s="2">
        <v>9</v>
      </c>
      <c r="E377" s="2">
        <v>9</v>
      </c>
      <c r="F377" s="2">
        <v>12</v>
      </c>
      <c r="G377" s="2">
        <v>9</v>
      </c>
      <c r="H377" s="2">
        <v>9</v>
      </c>
    </row>
    <row r="378" spans="1:8" ht="15" customHeight="1" x14ac:dyDescent="0.2">
      <c r="A378" s="2" t="s">
        <v>861</v>
      </c>
      <c r="B378" s="13">
        <v>39580</v>
      </c>
      <c r="C378" s="2">
        <v>60003</v>
      </c>
      <c r="D378" s="2">
        <v>9</v>
      </c>
      <c r="E378" s="2">
        <v>8</v>
      </c>
      <c r="F378" s="2">
        <v>10</v>
      </c>
      <c r="G378" s="2">
        <v>12</v>
      </c>
      <c r="H378" s="2">
        <v>9</v>
      </c>
    </row>
    <row r="379" spans="1:8" ht="15" customHeight="1" x14ac:dyDescent="0.2">
      <c r="A379" s="2" t="s">
        <v>709</v>
      </c>
      <c r="B379" s="13">
        <v>39580</v>
      </c>
      <c r="C379" s="2">
        <v>60005</v>
      </c>
      <c r="D379" s="2">
        <v>9</v>
      </c>
      <c r="E379" s="2">
        <v>8</v>
      </c>
      <c r="F379" s="2">
        <v>8</v>
      </c>
      <c r="G379" s="2">
        <v>12</v>
      </c>
      <c r="H379" s="2">
        <v>6</v>
      </c>
    </row>
    <row r="380" spans="1:8" ht="15" customHeight="1" x14ac:dyDescent="0.2">
      <c r="A380" s="2" t="s">
        <v>152</v>
      </c>
      <c r="B380" s="13">
        <v>39581</v>
      </c>
      <c r="C380" s="2">
        <v>50002</v>
      </c>
      <c r="D380" s="2">
        <v>9</v>
      </c>
      <c r="E380" s="2">
        <v>0</v>
      </c>
      <c r="F380" s="2">
        <v>12</v>
      </c>
      <c r="G380" s="2">
        <v>11</v>
      </c>
      <c r="H380" s="2">
        <v>9</v>
      </c>
    </row>
    <row r="381" spans="1:8" ht="15" customHeight="1" x14ac:dyDescent="0.2">
      <c r="A381" s="2" t="s">
        <v>713</v>
      </c>
      <c r="B381" s="13">
        <v>39581</v>
      </c>
      <c r="C381" s="2">
        <v>60002</v>
      </c>
      <c r="D381" s="2">
        <v>9</v>
      </c>
      <c r="E381" s="2">
        <v>15</v>
      </c>
      <c r="F381" s="2">
        <v>12</v>
      </c>
      <c r="G381" s="2">
        <v>20</v>
      </c>
      <c r="H381" s="2">
        <v>15</v>
      </c>
    </row>
    <row r="382" spans="1:8" ht="15" customHeight="1" x14ac:dyDescent="0.2">
      <c r="A382" s="2" t="s">
        <v>455</v>
      </c>
      <c r="B382" s="13">
        <v>39582</v>
      </c>
      <c r="C382" s="2">
        <v>50005</v>
      </c>
      <c r="D382" s="2">
        <v>9</v>
      </c>
      <c r="E382" s="2">
        <v>9</v>
      </c>
      <c r="F382" s="2">
        <v>12</v>
      </c>
      <c r="G382" s="2">
        <v>11</v>
      </c>
      <c r="H382" s="2">
        <v>15</v>
      </c>
    </row>
    <row r="383" spans="1:8" ht="15" customHeight="1" x14ac:dyDescent="0.2">
      <c r="A383" s="2" t="s">
        <v>643</v>
      </c>
      <c r="B383" s="13">
        <v>39582</v>
      </c>
      <c r="C383" s="2">
        <v>60001</v>
      </c>
      <c r="D383" s="2">
        <v>9</v>
      </c>
      <c r="E383" s="2">
        <v>7</v>
      </c>
      <c r="F383" s="2">
        <v>12</v>
      </c>
      <c r="G383" s="2">
        <v>11</v>
      </c>
      <c r="H383" s="2">
        <v>9</v>
      </c>
    </row>
    <row r="384" spans="1:8" ht="15" customHeight="1" x14ac:dyDescent="0.2">
      <c r="A384" s="2" t="s">
        <v>274</v>
      </c>
      <c r="B384" s="13">
        <v>39583</v>
      </c>
      <c r="C384" s="2">
        <v>50003</v>
      </c>
      <c r="D384" s="2">
        <v>12</v>
      </c>
      <c r="E384" s="2">
        <v>9</v>
      </c>
      <c r="F384" s="2">
        <v>12</v>
      </c>
      <c r="G384" s="2">
        <v>9</v>
      </c>
      <c r="H384" s="2">
        <v>0</v>
      </c>
    </row>
    <row r="385" spans="1:8" ht="15" customHeight="1" x14ac:dyDescent="0.2">
      <c r="A385" s="2" t="s">
        <v>711</v>
      </c>
      <c r="B385" s="13">
        <v>39583</v>
      </c>
      <c r="C385" s="2">
        <v>60004</v>
      </c>
      <c r="D385" s="2">
        <v>9</v>
      </c>
      <c r="E385" s="2">
        <v>8</v>
      </c>
      <c r="F385" s="2">
        <v>12</v>
      </c>
      <c r="G385" s="2">
        <v>11</v>
      </c>
      <c r="H385" s="2">
        <v>6</v>
      </c>
    </row>
    <row r="386" spans="1:8" ht="15" customHeight="1" x14ac:dyDescent="0.2">
      <c r="A386" s="2" t="s">
        <v>153</v>
      </c>
      <c r="B386" s="13">
        <v>39584</v>
      </c>
      <c r="C386" s="2">
        <v>50002</v>
      </c>
      <c r="D386" s="2">
        <v>12</v>
      </c>
      <c r="E386" s="2">
        <v>15</v>
      </c>
      <c r="F386" s="2">
        <v>12</v>
      </c>
      <c r="G386" s="2">
        <v>11</v>
      </c>
      <c r="H386" s="2">
        <v>0</v>
      </c>
    </row>
    <row r="387" spans="1:8" ht="15" customHeight="1" x14ac:dyDescent="0.2">
      <c r="A387" s="2" t="s">
        <v>717</v>
      </c>
      <c r="B387" s="13">
        <v>39584</v>
      </c>
      <c r="C387" s="2">
        <v>60002</v>
      </c>
      <c r="D387" s="2">
        <v>9</v>
      </c>
      <c r="E387" s="2">
        <v>0</v>
      </c>
      <c r="F387" s="2">
        <v>12</v>
      </c>
      <c r="G387" s="2">
        <v>11</v>
      </c>
      <c r="H387" s="2">
        <v>9</v>
      </c>
    </row>
    <row r="388" spans="1:8" ht="15" customHeight="1" x14ac:dyDescent="0.2">
      <c r="A388" s="2" t="s">
        <v>154</v>
      </c>
      <c r="B388" s="13">
        <v>39585</v>
      </c>
      <c r="C388" s="2">
        <v>50002</v>
      </c>
      <c r="D388" s="2">
        <v>9</v>
      </c>
      <c r="E388" s="2">
        <v>0</v>
      </c>
      <c r="F388" s="2">
        <v>12</v>
      </c>
      <c r="G388" s="2">
        <v>13</v>
      </c>
      <c r="H388" s="2">
        <v>19</v>
      </c>
    </row>
    <row r="389" spans="1:8" ht="15" customHeight="1" x14ac:dyDescent="0.2">
      <c r="A389" s="2" t="s">
        <v>275</v>
      </c>
      <c r="B389" s="13">
        <v>39585</v>
      </c>
      <c r="C389" s="2">
        <v>50003</v>
      </c>
      <c r="D389" s="2">
        <v>12</v>
      </c>
      <c r="E389" s="2">
        <v>0</v>
      </c>
      <c r="F389" s="2">
        <v>12</v>
      </c>
      <c r="G389" s="2">
        <v>11</v>
      </c>
      <c r="H389" s="2">
        <v>9</v>
      </c>
    </row>
    <row r="390" spans="1:8" ht="15" customHeight="1" x14ac:dyDescent="0.2">
      <c r="A390" s="2" t="s">
        <v>646</v>
      </c>
      <c r="B390" s="13">
        <v>39585</v>
      </c>
      <c r="C390" s="2">
        <v>60001</v>
      </c>
      <c r="D390" s="2">
        <v>9</v>
      </c>
      <c r="E390" s="2">
        <v>8</v>
      </c>
      <c r="F390" s="2">
        <v>12</v>
      </c>
      <c r="G390" s="2">
        <v>11</v>
      </c>
      <c r="H390" s="2">
        <v>9</v>
      </c>
    </row>
    <row r="391" spans="1:8" ht="15" customHeight="1" x14ac:dyDescent="0.2">
      <c r="A391" s="2" t="s">
        <v>712</v>
      </c>
      <c r="B391" s="13">
        <v>39585</v>
      </c>
      <c r="C391" s="2">
        <v>60005</v>
      </c>
      <c r="D391" s="2">
        <v>9</v>
      </c>
      <c r="E391" s="2">
        <v>8</v>
      </c>
      <c r="F391" s="2">
        <v>12</v>
      </c>
      <c r="G391" s="2">
        <v>11</v>
      </c>
      <c r="H391" s="2">
        <v>9</v>
      </c>
    </row>
    <row r="392" spans="1:8" ht="15" customHeight="1" x14ac:dyDescent="0.2">
      <c r="A392" s="2" t="s">
        <v>863</v>
      </c>
      <c r="B392" s="13">
        <v>39586</v>
      </c>
      <c r="C392" s="2">
        <v>60003</v>
      </c>
      <c r="D392" s="2">
        <v>9</v>
      </c>
      <c r="E392" s="2">
        <v>9</v>
      </c>
      <c r="F392" s="2">
        <v>12</v>
      </c>
      <c r="G392" s="2">
        <v>11</v>
      </c>
      <c r="H392" s="2">
        <v>9</v>
      </c>
    </row>
    <row r="393" spans="1:8" ht="15" customHeight="1" x14ac:dyDescent="0.2">
      <c r="A393" s="2" t="s">
        <v>276</v>
      </c>
      <c r="B393" s="13">
        <v>39587</v>
      </c>
      <c r="C393" s="2">
        <v>50003</v>
      </c>
      <c r="D393" s="2">
        <v>9</v>
      </c>
      <c r="E393" s="2">
        <v>19</v>
      </c>
      <c r="F393" s="2">
        <v>12</v>
      </c>
      <c r="G393" s="2">
        <v>9</v>
      </c>
      <c r="H393" s="2">
        <v>9</v>
      </c>
    </row>
    <row r="394" spans="1:8" ht="15" customHeight="1" x14ac:dyDescent="0.2">
      <c r="A394" s="2" t="s">
        <v>371</v>
      </c>
      <c r="B394" s="13">
        <v>39588</v>
      </c>
      <c r="C394" s="2">
        <v>50004</v>
      </c>
      <c r="D394" s="2">
        <v>6</v>
      </c>
      <c r="E394" s="2">
        <v>10</v>
      </c>
      <c r="F394" s="2">
        <v>12</v>
      </c>
      <c r="G394" s="2">
        <v>11</v>
      </c>
      <c r="H394" s="2">
        <v>9</v>
      </c>
    </row>
    <row r="395" spans="1:8" ht="15" customHeight="1" x14ac:dyDescent="0.2">
      <c r="A395" s="2" t="s">
        <v>718</v>
      </c>
      <c r="B395" s="13">
        <v>39588</v>
      </c>
      <c r="C395" s="2">
        <v>60002</v>
      </c>
      <c r="D395" s="2">
        <v>9</v>
      </c>
      <c r="E395" s="2">
        <v>0</v>
      </c>
      <c r="F395" s="2">
        <v>12</v>
      </c>
      <c r="G395" s="2">
        <v>11</v>
      </c>
      <c r="H395" s="2">
        <v>9</v>
      </c>
    </row>
    <row r="396" spans="1:8" ht="15" customHeight="1" x14ac:dyDescent="0.2">
      <c r="A396" s="2" t="s">
        <v>456</v>
      </c>
      <c r="B396" s="13">
        <v>39590</v>
      </c>
      <c r="C396" s="2">
        <v>50005</v>
      </c>
      <c r="D396" s="2">
        <v>7</v>
      </c>
      <c r="E396" s="2">
        <v>8</v>
      </c>
      <c r="F396" s="2">
        <v>12</v>
      </c>
      <c r="G396" s="2">
        <v>9</v>
      </c>
      <c r="H396" s="2">
        <v>16</v>
      </c>
    </row>
    <row r="397" spans="1:8" ht="15" customHeight="1" x14ac:dyDescent="0.2">
      <c r="A397" s="2" t="s">
        <v>714</v>
      </c>
      <c r="B397" s="13">
        <v>39590</v>
      </c>
      <c r="C397" s="2">
        <v>60004</v>
      </c>
      <c r="D397" s="2">
        <v>9</v>
      </c>
      <c r="E397" s="2">
        <v>0</v>
      </c>
      <c r="F397" s="2">
        <v>12</v>
      </c>
      <c r="G397" s="2">
        <v>11</v>
      </c>
      <c r="H397" s="2">
        <v>12</v>
      </c>
    </row>
    <row r="398" spans="1:8" ht="15" customHeight="1" x14ac:dyDescent="0.2">
      <c r="A398" s="2" t="s">
        <v>155</v>
      </c>
      <c r="B398" s="13">
        <v>39591</v>
      </c>
      <c r="C398" s="2">
        <v>50002</v>
      </c>
      <c r="D398" s="2">
        <v>6</v>
      </c>
      <c r="E398" s="2">
        <v>8</v>
      </c>
      <c r="F398" s="2">
        <v>12</v>
      </c>
      <c r="G398" s="2">
        <v>11</v>
      </c>
      <c r="H398" s="2">
        <v>10</v>
      </c>
    </row>
    <row r="399" spans="1:8" ht="15" customHeight="1" x14ac:dyDescent="0.2">
      <c r="A399" s="2" t="s">
        <v>715</v>
      </c>
      <c r="B399" s="13">
        <v>39591</v>
      </c>
      <c r="C399" s="2">
        <v>60005</v>
      </c>
      <c r="D399" s="2">
        <v>9</v>
      </c>
      <c r="E399" s="2">
        <v>8</v>
      </c>
      <c r="F399" s="2">
        <v>12</v>
      </c>
      <c r="G399" s="2">
        <v>11</v>
      </c>
      <c r="H399" s="2">
        <v>9</v>
      </c>
    </row>
    <row r="400" spans="1:8" ht="15" customHeight="1" x14ac:dyDescent="0.2">
      <c r="A400" s="2" t="s">
        <v>724</v>
      </c>
      <c r="B400" s="13">
        <v>39591</v>
      </c>
      <c r="C400" s="2">
        <v>60002</v>
      </c>
      <c r="D400" s="2">
        <v>9</v>
      </c>
      <c r="E400" s="2">
        <v>8</v>
      </c>
      <c r="F400" s="2">
        <v>12</v>
      </c>
      <c r="G400" s="2">
        <v>11</v>
      </c>
      <c r="H400" s="2">
        <v>6</v>
      </c>
    </row>
    <row r="401" spans="1:8" ht="15" customHeight="1" x14ac:dyDescent="0.2">
      <c r="A401" s="2" t="s">
        <v>716</v>
      </c>
      <c r="B401" s="13">
        <v>39591</v>
      </c>
      <c r="C401" s="2">
        <v>60005</v>
      </c>
      <c r="D401" s="2">
        <v>9</v>
      </c>
      <c r="E401" s="2">
        <v>4</v>
      </c>
      <c r="F401" s="2">
        <v>0</v>
      </c>
      <c r="G401" s="2">
        <v>11</v>
      </c>
      <c r="H401" s="2">
        <v>13</v>
      </c>
    </row>
    <row r="402" spans="1:8" ht="15" customHeight="1" x14ac:dyDescent="0.2">
      <c r="A402" s="2" t="s">
        <v>866</v>
      </c>
      <c r="B402" s="13">
        <v>39591</v>
      </c>
      <c r="C402" s="2">
        <v>60003</v>
      </c>
      <c r="D402" s="2">
        <v>15</v>
      </c>
      <c r="E402" s="2">
        <v>8</v>
      </c>
      <c r="F402" s="2">
        <v>19</v>
      </c>
      <c r="G402" s="2">
        <v>11</v>
      </c>
      <c r="H402" s="2">
        <v>9</v>
      </c>
    </row>
    <row r="403" spans="1:8" ht="15" customHeight="1" x14ac:dyDescent="0.2">
      <c r="A403" s="2" t="s">
        <v>156</v>
      </c>
      <c r="B403" s="13">
        <v>39592</v>
      </c>
      <c r="C403" s="2">
        <v>50002</v>
      </c>
      <c r="D403" s="2">
        <v>9</v>
      </c>
      <c r="E403" s="2">
        <v>8</v>
      </c>
      <c r="F403" s="2">
        <v>12</v>
      </c>
      <c r="G403" s="2">
        <v>11</v>
      </c>
      <c r="H403" s="2">
        <v>9</v>
      </c>
    </row>
    <row r="404" spans="1:8" ht="15" customHeight="1" x14ac:dyDescent="0.2">
      <c r="A404" s="2" t="s">
        <v>867</v>
      </c>
      <c r="B404" s="13">
        <v>39592</v>
      </c>
      <c r="C404" s="2">
        <v>60003</v>
      </c>
      <c r="D404" s="2">
        <v>9</v>
      </c>
      <c r="E404" s="2">
        <v>8</v>
      </c>
      <c r="F404" s="2">
        <v>10</v>
      </c>
      <c r="G404" s="2">
        <v>11</v>
      </c>
      <c r="H404" s="2">
        <v>9</v>
      </c>
    </row>
    <row r="405" spans="1:8" ht="15" customHeight="1" x14ac:dyDescent="0.2">
      <c r="A405" s="2" t="s">
        <v>457</v>
      </c>
      <c r="B405" s="13">
        <v>39593</v>
      </c>
      <c r="C405" s="2">
        <v>50005</v>
      </c>
      <c r="D405" s="2">
        <v>9</v>
      </c>
      <c r="E405" s="2">
        <v>8</v>
      </c>
      <c r="F405" s="2">
        <v>12</v>
      </c>
      <c r="G405" s="2">
        <v>11</v>
      </c>
      <c r="H405" s="2">
        <v>9</v>
      </c>
    </row>
    <row r="406" spans="1:8" ht="15" customHeight="1" x14ac:dyDescent="0.2">
      <c r="A406" s="2" t="s">
        <v>277</v>
      </c>
      <c r="B406" s="13">
        <v>39593</v>
      </c>
      <c r="C406" s="2">
        <v>50003</v>
      </c>
      <c r="D406" s="2">
        <v>9</v>
      </c>
      <c r="E406" s="2">
        <v>8</v>
      </c>
      <c r="F406" s="2">
        <v>12</v>
      </c>
      <c r="G406" s="2">
        <v>11</v>
      </c>
      <c r="H406" s="2">
        <v>9</v>
      </c>
    </row>
    <row r="407" spans="1:8" ht="15" customHeight="1" x14ac:dyDescent="0.2">
      <c r="A407" s="2" t="s">
        <v>157</v>
      </c>
      <c r="B407" s="13">
        <v>39593</v>
      </c>
      <c r="C407" s="2">
        <v>50002</v>
      </c>
      <c r="D407" s="2">
        <v>9</v>
      </c>
      <c r="E407" s="2">
        <v>8</v>
      </c>
      <c r="F407" s="2">
        <v>12</v>
      </c>
      <c r="G407" s="2">
        <v>12</v>
      </c>
      <c r="H407" s="2">
        <v>10</v>
      </c>
    </row>
    <row r="408" spans="1:8" ht="15" customHeight="1" x14ac:dyDescent="0.2">
      <c r="A408" s="2" t="s">
        <v>158</v>
      </c>
      <c r="B408" s="13">
        <v>39594</v>
      </c>
      <c r="C408" s="2">
        <v>50002</v>
      </c>
      <c r="D408" s="2">
        <v>9</v>
      </c>
      <c r="E408" s="2">
        <v>8</v>
      </c>
      <c r="F408" s="2">
        <v>12</v>
      </c>
      <c r="G408" s="2">
        <v>11</v>
      </c>
      <c r="H408" s="2">
        <v>8</v>
      </c>
    </row>
    <row r="409" spans="1:8" ht="15" customHeight="1" x14ac:dyDescent="0.2">
      <c r="A409" s="2" t="s">
        <v>278</v>
      </c>
      <c r="B409" s="13">
        <v>39594</v>
      </c>
      <c r="C409" s="2">
        <v>50003</v>
      </c>
      <c r="D409" s="2">
        <v>9</v>
      </c>
      <c r="E409" s="2">
        <v>8</v>
      </c>
      <c r="F409" s="2">
        <v>12</v>
      </c>
      <c r="G409" s="2">
        <v>13</v>
      </c>
      <c r="H409" s="2">
        <v>9</v>
      </c>
    </row>
    <row r="410" spans="1:8" ht="15" customHeight="1" x14ac:dyDescent="0.2">
      <c r="A410" s="2" t="s">
        <v>727</v>
      </c>
      <c r="B410" s="13">
        <v>39594</v>
      </c>
      <c r="C410" s="2">
        <v>60002</v>
      </c>
      <c r="D410" s="2">
        <v>9</v>
      </c>
      <c r="E410" s="2">
        <v>8</v>
      </c>
      <c r="F410" s="2">
        <v>8</v>
      </c>
      <c r="G410" s="2">
        <v>11</v>
      </c>
      <c r="H410" s="2">
        <v>9</v>
      </c>
    </row>
    <row r="411" spans="1:8" ht="15" customHeight="1" x14ac:dyDescent="0.2">
      <c r="A411" s="2" t="s">
        <v>648</v>
      </c>
      <c r="B411" s="13">
        <v>39594</v>
      </c>
      <c r="C411" s="2">
        <v>60001</v>
      </c>
      <c r="D411" s="2">
        <v>19</v>
      </c>
      <c r="E411" s="2">
        <v>8</v>
      </c>
      <c r="F411" s="2">
        <v>12</v>
      </c>
      <c r="G411" s="2">
        <v>11</v>
      </c>
      <c r="H411" s="2">
        <v>9</v>
      </c>
    </row>
    <row r="412" spans="1:8" ht="15" customHeight="1" x14ac:dyDescent="0.2">
      <c r="A412" s="2" t="s">
        <v>372</v>
      </c>
      <c r="B412" s="13">
        <v>39596</v>
      </c>
      <c r="C412" s="2">
        <v>50004</v>
      </c>
      <c r="D412" s="2">
        <v>9</v>
      </c>
      <c r="E412" s="2">
        <v>8</v>
      </c>
      <c r="F412" s="2">
        <v>11</v>
      </c>
      <c r="G412" s="2">
        <v>11</v>
      </c>
      <c r="H412" s="2">
        <v>19</v>
      </c>
    </row>
    <row r="413" spans="1:8" ht="15" customHeight="1" x14ac:dyDescent="0.2">
      <c r="A413" s="2" t="s">
        <v>58</v>
      </c>
      <c r="B413" s="13">
        <v>39596</v>
      </c>
      <c r="C413" s="2">
        <v>50001</v>
      </c>
      <c r="D413" s="2">
        <v>9</v>
      </c>
      <c r="E413" s="2">
        <v>8</v>
      </c>
      <c r="F413" s="2">
        <v>12</v>
      </c>
      <c r="G413" s="2">
        <v>11</v>
      </c>
      <c r="H413" s="2">
        <v>15</v>
      </c>
    </row>
    <row r="414" spans="1:8" ht="15" customHeight="1" x14ac:dyDescent="0.2">
      <c r="A414" s="2" t="s">
        <v>159</v>
      </c>
      <c r="B414" s="13">
        <v>39596</v>
      </c>
      <c r="C414" s="2">
        <v>50002</v>
      </c>
      <c r="D414" s="2">
        <v>2</v>
      </c>
      <c r="E414" s="2">
        <v>8</v>
      </c>
      <c r="F414" s="2">
        <v>11</v>
      </c>
      <c r="G414" s="2">
        <v>11</v>
      </c>
      <c r="H414" s="2">
        <v>9</v>
      </c>
    </row>
    <row r="415" spans="1:8" ht="15" customHeight="1" x14ac:dyDescent="0.2">
      <c r="A415" s="2" t="s">
        <v>719</v>
      </c>
      <c r="B415" s="13">
        <v>39596</v>
      </c>
      <c r="C415" s="2">
        <v>60004</v>
      </c>
      <c r="D415" s="2">
        <v>12</v>
      </c>
      <c r="E415" s="2">
        <v>8</v>
      </c>
      <c r="F415" s="2">
        <v>12</v>
      </c>
      <c r="G415" s="2">
        <v>11</v>
      </c>
      <c r="H415" s="2">
        <v>9</v>
      </c>
    </row>
    <row r="416" spans="1:8" ht="15" customHeight="1" x14ac:dyDescent="0.2">
      <c r="A416" s="2" t="s">
        <v>729</v>
      </c>
      <c r="B416" s="13">
        <v>39596</v>
      </c>
      <c r="C416" s="2">
        <v>60002</v>
      </c>
      <c r="D416" s="2">
        <v>19</v>
      </c>
      <c r="E416" s="2">
        <v>8</v>
      </c>
      <c r="F416" s="2">
        <v>12</v>
      </c>
      <c r="G416" s="2">
        <v>11</v>
      </c>
      <c r="H416" s="2">
        <v>5</v>
      </c>
    </row>
    <row r="417" spans="1:8" ht="15" customHeight="1" x14ac:dyDescent="0.2">
      <c r="A417" s="2" t="s">
        <v>720</v>
      </c>
      <c r="B417" s="13">
        <v>39596</v>
      </c>
      <c r="C417" s="2">
        <v>60005</v>
      </c>
      <c r="D417" s="2">
        <v>9</v>
      </c>
      <c r="E417" s="2">
        <v>8</v>
      </c>
      <c r="F417" s="2">
        <v>12</v>
      </c>
      <c r="G417" s="2">
        <v>11</v>
      </c>
      <c r="H417" s="2">
        <v>11</v>
      </c>
    </row>
    <row r="418" spans="1:8" ht="15" customHeight="1" x14ac:dyDescent="0.2">
      <c r="A418" s="2" t="s">
        <v>721</v>
      </c>
      <c r="B418" s="13">
        <v>39597</v>
      </c>
      <c r="C418" s="2">
        <v>60004</v>
      </c>
      <c r="D418" s="2">
        <v>9</v>
      </c>
      <c r="E418" s="2">
        <v>8</v>
      </c>
      <c r="F418" s="2">
        <v>15</v>
      </c>
      <c r="G418" s="2">
        <v>11</v>
      </c>
      <c r="H418" s="2">
        <v>5</v>
      </c>
    </row>
    <row r="419" spans="1:8" ht="15" customHeight="1" x14ac:dyDescent="0.2">
      <c r="A419" s="2" t="s">
        <v>59</v>
      </c>
      <c r="B419" s="13">
        <v>39600</v>
      </c>
      <c r="C419" s="2">
        <v>50001</v>
      </c>
      <c r="D419" s="2">
        <v>2</v>
      </c>
      <c r="E419" s="2">
        <v>8</v>
      </c>
      <c r="F419" s="2">
        <v>12</v>
      </c>
      <c r="G419" s="2">
        <v>11</v>
      </c>
      <c r="H419" s="2">
        <v>21</v>
      </c>
    </row>
    <row r="420" spans="1:8" ht="15" customHeight="1" x14ac:dyDescent="0.2">
      <c r="A420" s="2" t="s">
        <v>458</v>
      </c>
      <c r="B420" s="13">
        <v>39600</v>
      </c>
      <c r="C420" s="2">
        <v>50005</v>
      </c>
      <c r="D420" s="2">
        <v>0</v>
      </c>
      <c r="E420" s="2">
        <v>8</v>
      </c>
      <c r="F420" s="2">
        <v>12</v>
      </c>
      <c r="G420" s="2">
        <v>11</v>
      </c>
      <c r="H420" s="2">
        <v>9</v>
      </c>
    </row>
    <row r="421" spans="1:8" ht="15" customHeight="1" x14ac:dyDescent="0.2">
      <c r="A421" s="2" t="s">
        <v>572</v>
      </c>
      <c r="B421" s="13">
        <v>39600</v>
      </c>
      <c r="C421" s="2">
        <v>60002</v>
      </c>
      <c r="D421" s="2">
        <v>9</v>
      </c>
      <c r="E421" s="2">
        <v>8</v>
      </c>
      <c r="F421" s="2">
        <v>12</v>
      </c>
      <c r="G421" s="2">
        <v>11</v>
      </c>
      <c r="H421" s="2">
        <v>11</v>
      </c>
    </row>
    <row r="422" spans="1:8" ht="15" customHeight="1" x14ac:dyDescent="0.2">
      <c r="A422" s="2" t="s">
        <v>573</v>
      </c>
      <c r="B422" s="13">
        <v>39600</v>
      </c>
      <c r="C422" s="2">
        <v>60005</v>
      </c>
      <c r="D422" s="2">
        <v>9</v>
      </c>
      <c r="E422" s="2">
        <v>8</v>
      </c>
      <c r="F422" s="2">
        <v>15</v>
      </c>
      <c r="G422" s="2">
        <v>11</v>
      </c>
      <c r="H422" s="2">
        <v>11</v>
      </c>
    </row>
    <row r="423" spans="1:8" ht="15" customHeight="1" x14ac:dyDescent="0.2">
      <c r="A423" s="2" t="s">
        <v>160</v>
      </c>
      <c r="B423" s="13">
        <v>39601</v>
      </c>
      <c r="C423" s="2">
        <v>50002</v>
      </c>
      <c r="D423" s="2">
        <v>12</v>
      </c>
      <c r="E423" s="2">
        <v>8</v>
      </c>
      <c r="F423" s="2">
        <v>9</v>
      </c>
      <c r="G423" s="2">
        <v>11</v>
      </c>
      <c r="H423" s="2">
        <v>22</v>
      </c>
    </row>
    <row r="424" spans="1:8" ht="15" customHeight="1" x14ac:dyDescent="0.2">
      <c r="A424" s="2" t="s">
        <v>279</v>
      </c>
      <c r="B424" s="13">
        <v>39601</v>
      </c>
      <c r="C424" s="2">
        <v>50003</v>
      </c>
      <c r="D424" s="2">
        <v>10</v>
      </c>
      <c r="E424" s="2">
        <v>8</v>
      </c>
      <c r="F424" s="2">
        <v>11</v>
      </c>
      <c r="G424" s="2">
        <v>11</v>
      </c>
      <c r="H424" s="2">
        <v>15</v>
      </c>
    </row>
    <row r="425" spans="1:8" ht="15" customHeight="1" x14ac:dyDescent="0.2">
      <c r="A425" s="2" t="s">
        <v>723</v>
      </c>
      <c r="B425" s="13">
        <v>39601</v>
      </c>
      <c r="C425" s="2">
        <v>60005</v>
      </c>
      <c r="D425" s="2">
        <v>15</v>
      </c>
      <c r="E425" s="2">
        <v>8</v>
      </c>
      <c r="F425" s="2">
        <v>12</v>
      </c>
      <c r="G425" s="2">
        <v>11</v>
      </c>
      <c r="H425" s="2">
        <v>13</v>
      </c>
    </row>
    <row r="426" spans="1:8" ht="15" customHeight="1" x14ac:dyDescent="0.2">
      <c r="A426" s="2" t="s">
        <v>869</v>
      </c>
      <c r="B426" s="13">
        <v>39601</v>
      </c>
      <c r="C426" s="2">
        <v>60003</v>
      </c>
      <c r="D426" s="2">
        <v>9</v>
      </c>
      <c r="E426" s="2">
        <v>8</v>
      </c>
      <c r="F426" s="2">
        <v>15</v>
      </c>
      <c r="G426" s="2">
        <v>11</v>
      </c>
      <c r="H426" s="2">
        <v>11</v>
      </c>
    </row>
    <row r="427" spans="1:8" ht="15" customHeight="1" x14ac:dyDescent="0.2">
      <c r="A427" s="2" t="s">
        <v>373</v>
      </c>
      <c r="B427" s="13">
        <v>39602</v>
      </c>
      <c r="C427" s="2">
        <v>50004</v>
      </c>
      <c r="D427" s="2">
        <v>8</v>
      </c>
      <c r="E427" s="2">
        <v>8</v>
      </c>
      <c r="F427" s="2">
        <v>12</v>
      </c>
      <c r="G427" s="2">
        <v>11</v>
      </c>
      <c r="H427" s="2">
        <v>0</v>
      </c>
    </row>
    <row r="428" spans="1:8" ht="15" customHeight="1" x14ac:dyDescent="0.2">
      <c r="A428" s="2" t="s">
        <v>280</v>
      </c>
      <c r="B428" s="13">
        <v>39602</v>
      </c>
      <c r="C428" s="2">
        <v>50003</v>
      </c>
      <c r="D428" s="2">
        <v>9</v>
      </c>
      <c r="E428" s="2">
        <v>8</v>
      </c>
      <c r="F428" s="2">
        <v>12</v>
      </c>
      <c r="G428" s="2">
        <v>12</v>
      </c>
      <c r="H428" s="2">
        <v>5</v>
      </c>
    </row>
    <row r="429" spans="1:8" ht="15" customHeight="1" x14ac:dyDescent="0.2">
      <c r="A429" s="2" t="s">
        <v>650</v>
      </c>
      <c r="B429" s="13">
        <v>39602</v>
      </c>
      <c r="C429" s="2">
        <v>60001</v>
      </c>
      <c r="D429" s="2">
        <v>9</v>
      </c>
      <c r="E429" s="2">
        <v>8</v>
      </c>
      <c r="F429" s="2">
        <v>12</v>
      </c>
      <c r="G429" s="2">
        <v>11</v>
      </c>
      <c r="H429" s="2">
        <v>13</v>
      </c>
    </row>
    <row r="430" spans="1:8" ht="15" customHeight="1" x14ac:dyDescent="0.2">
      <c r="A430" s="2" t="s">
        <v>636</v>
      </c>
      <c r="B430" s="13">
        <v>39602</v>
      </c>
      <c r="C430" s="2">
        <v>60005</v>
      </c>
      <c r="D430" s="2">
        <v>11</v>
      </c>
      <c r="E430" s="2">
        <v>8</v>
      </c>
      <c r="F430" s="2">
        <v>15</v>
      </c>
      <c r="G430" s="2">
        <v>11</v>
      </c>
      <c r="H430" s="2">
        <v>11</v>
      </c>
    </row>
    <row r="431" spans="1:8" ht="15" customHeight="1" x14ac:dyDescent="0.2">
      <c r="A431" s="2" t="s">
        <v>374</v>
      </c>
      <c r="B431" s="13">
        <v>39603</v>
      </c>
      <c r="C431" s="2">
        <v>50004</v>
      </c>
      <c r="D431" s="2">
        <v>9</v>
      </c>
      <c r="E431" s="2">
        <v>8</v>
      </c>
      <c r="F431" s="2">
        <v>12</v>
      </c>
      <c r="G431" s="2">
        <v>11</v>
      </c>
      <c r="H431" s="2">
        <v>9</v>
      </c>
    </row>
    <row r="432" spans="1:8" ht="15" customHeight="1" x14ac:dyDescent="0.2">
      <c r="A432" s="2" t="s">
        <v>281</v>
      </c>
      <c r="B432" s="13">
        <v>39603</v>
      </c>
      <c r="C432" s="2">
        <v>50003</v>
      </c>
      <c r="D432" s="2">
        <v>12</v>
      </c>
      <c r="E432" s="2">
        <v>5</v>
      </c>
      <c r="F432" s="2">
        <v>12</v>
      </c>
      <c r="G432" s="2">
        <v>10</v>
      </c>
      <c r="H432" s="2">
        <v>9</v>
      </c>
    </row>
    <row r="433" spans="1:8" ht="15" customHeight="1" x14ac:dyDescent="0.2">
      <c r="A433" s="2" t="s">
        <v>651</v>
      </c>
      <c r="B433" s="13">
        <v>39603</v>
      </c>
      <c r="C433" s="2">
        <v>60001</v>
      </c>
      <c r="D433" s="2">
        <v>12</v>
      </c>
      <c r="E433" s="2">
        <v>8</v>
      </c>
      <c r="F433" s="2">
        <v>12</v>
      </c>
      <c r="G433" s="2">
        <v>11</v>
      </c>
      <c r="H433" s="2">
        <v>11</v>
      </c>
    </row>
    <row r="434" spans="1:8" ht="15" customHeight="1" x14ac:dyDescent="0.2">
      <c r="A434" s="2" t="s">
        <v>637</v>
      </c>
      <c r="B434" s="13">
        <v>39603</v>
      </c>
      <c r="C434" s="2">
        <v>60005</v>
      </c>
      <c r="D434" s="2">
        <v>12</v>
      </c>
      <c r="E434" s="2">
        <v>8</v>
      </c>
      <c r="F434" s="2">
        <v>12</v>
      </c>
      <c r="G434" s="2">
        <v>11</v>
      </c>
      <c r="H434" s="2">
        <v>14</v>
      </c>
    </row>
    <row r="435" spans="1:8" ht="15" customHeight="1" x14ac:dyDescent="0.2">
      <c r="A435" s="2" t="s">
        <v>60</v>
      </c>
      <c r="B435" s="13">
        <v>39604</v>
      </c>
      <c r="C435" s="2">
        <v>50001</v>
      </c>
      <c r="D435" s="2">
        <v>11</v>
      </c>
      <c r="E435" s="2">
        <v>8</v>
      </c>
      <c r="F435" s="2">
        <v>12</v>
      </c>
      <c r="G435" s="2">
        <v>11</v>
      </c>
      <c r="H435" s="2">
        <v>10</v>
      </c>
    </row>
    <row r="436" spans="1:8" ht="15" customHeight="1" x14ac:dyDescent="0.2">
      <c r="A436" s="2" t="s">
        <v>282</v>
      </c>
      <c r="B436" s="13">
        <v>39604</v>
      </c>
      <c r="C436" s="2">
        <v>50003</v>
      </c>
      <c r="D436" s="2">
        <v>9</v>
      </c>
      <c r="E436" s="2">
        <v>8</v>
      </c>
      <c r="F436" s="2">
        <v>12</v>
      </c>
      <c r="G436" s="2">
        <v>10</v>
      </c>
      <c r="H436" s="2">
        <v>8</v>
      </c>
    </row>
    <row r="437" spans="1:8" ht="15" customHeight="1" x14ac:dyDescent="0.2">
      <c r="A437" s="2" t="s">
        <v>559</v>
      </c>
      <c r="B437" s="13">
        <v>39604</v>
      </c>
      <c r="C437" s="2">
        <v>60005</v>
      </c>
      <c r="D437" s="2">
        <v>9</v>
      </c>
      <c r="E437" s="2">
        <v>8</v>
      </c>
      <c r="F437" s="2">
        <v>0</v>
      </c>
      <c r="G437" s="2">
        <v>11</v>
      </c>
      <c r="H437" s="2">
        <v>15</v>
      </c>
    </row>
    <row r="438" spans="1:8" ht="15" customHeight="1" x14ac:dyDescent="0.2">
      <c r="A438" s="2" t="s">
        <v>832</v>
      </c>
      <c r="B438" s="13">
        <v>39604</v>
      </c>
      <c r="C438" s="2">
        <v>60003</v>
      </c>
      <c r="D438" s="2">
        <v>9</v>
      </c>
      <c r="E438" s="2">
        <v>8</v>
      </c>
      <c r="F438" s="2">
        <v>19</v>
      </c>
      <c r="G438" s="2">
        <v>11</v>
      </c>
      <c r="H438" s="2">
        <v>6</v>
      </c>
    </row>
    <row r="439" spans="1:8" ht="15" customHeight="1" x14ac:dyDescent="0.2">
      <c r="A439" s="2" t="s">
        <v>375</v>
      </c>
      <c r="B439" s="13">
        <v>39605</v>
      </c>
      <c r="C439" s="2">
        <v>50004</v>
      </c>
      <c r="D439" s="2">
        <v>5</v>
      </c>
      <c r="E439" s="2">
        <v>8</v>
      </c>
      <c r="F439" s="2">
        <v>12</v>
      </c>
      <c r="G439" s="2">
        <v>5</v>
      </c>
      <c r="H439" s="2">
        <v>9</v>
      </c>
    </row>
    <row r="440" spans="1:8" ht="15" customHeight="1" x14ac:dyDescent="0.2">
      <c r="A440" s="2" t="s">
        <v>459</v>
      </c>
      <c r="B440" s="13">
        <v>39605</v>
      </c>
      <c r="C440" s="2">
        <v>50005</v>
      </c>
      <c r="D440" s="2">
        <v>9</v>
      </c>
      <c r="E440" s="2">
        <v>8</v>
      </c>
      <c r="F440" s="2">
        <v>12</v>
      </c>
      <c r="G440" s="2">
        <v>15</v>
      </c>
      <c r="H440" s="2">
        <v>19</v>
      </c>
    </row>
    <row r="441" spans="1:8" ht="15" customHeight="1" x14ac:dyDescent="0.2">
      <c r="A441" s="2" t="s">
        <v>654</v>
      </c>
      <c r="B441" s="13">
        <v>39605</v>
      </c>
      <c r="C441" s="2">
        <v>60001</v>
      </c>
      <c r="D441" s="2">
        <v>9</v>
      </c>
      <c r="E441" s="2">
        <v>8</v>
      </c>
      <c r="F441" s="2">
        <v>10</v>
      </c>
      <c r="G441" s="2">
        <v>11</v>
      </c>
      <c r="H441" s="2">
        <v>11</v>
      </c>
    </row>
    <row r="442" spans="1:8" ht="15" customHeight="1" x14ac:dyDescent="0.2">
      <c r="A442" s="2" t="s">
        <v>872</v>
      </c>
      <c r="B442" s="13">
        <v>39605</v>
      </c>
      <c r="C442" s="2">
        <v>60003</v>
      </c>
      <c r="D442" s="2">
        <v>15</v>
      </c>
      <c r="E442" s="2">
        <v>8</v>
      </c>
      <c r="F442" s="2">
        <v>8</v>
      </c>
      <c r="G442" s="2">
        <v>11</v>
      </c>
      <c r="H442" s="2">
        <v>5</v>
      </c>
    </row>
    <row r="443" spans="1:8" ht="15" customHeight="1" x14ac:dyDescent="0.2">
      <c r="A443" s="2" t="s">
        <v>161</v>
      </c>
      <c r="B443" s="13">
        <v>39606</v>
      </c>
      <c r="C443" s="2">
        <v>50002</v>
      </c>
      <c r="D443" s="2">
        <v>11</v>
      </c>
      <c r="E443" s="2">
        <v>8</v>
      </c>
      <c r="F443" s="2">
        <v>12</v>
      </c>
      <c r="G443" s="2">
        <v>6</v>
      </c>
      <c r="H443" s="2">
        <v>9</v>
      </c>
    </row>
    <row r="444" spans="1:8" ht="15" customHeight="1" x14ac:dyDescent="0.2">
      <c r="A444" s="2" t="s">
        <v>376</v>
      </c>
      <c r="B444" s="13">
        <v>39606</v>
      </c>
      <c r="C444" s="2">
        <v>50004</v>
      </c>
      <c r="D444" s="2">
        <v>9</v>
      </c>
      <c r="E444" s="2">
        <v>8</v>
      </c>
      <c r="F444" s="2">
        <v>12</v>
      </c>
      <c r="G444" s="2">
        <v>11</v>
      </c>
      <c r="H444" s="2">
        <v>9</v>
      </c>
    </row>
    <row r="445" spans="1:8" ht="15" customHeight="1" x14ac:dyDescent="0.2">
      <c r="A445" s="2" t="s">
        <v>657</v>
      </c>
      <c r="B445" s="13">
        <v>39606</v>
      </c>
      <c r="C445" s="2">
        <v>60001</v>
      </c>
      <c r="D445" s="2">
        <v>9</v>
      </c>
      <c r="E445" s="2">
        <v>8</v>
      </c>
      <c r="F445" s="2">
        <v>12</v>
      </c>
      <c r="G445" s="2">
        <v>11</v>
      </c>
      <c r="H445" s="2">
        <v>11</v>
      </c>
    </row>
    <row r="446" spans="1:8" ht="15" customHeight="1" x14ac:dyDescent="0.2">
      <c r="A446" s="2" t="s">
        <v>731</v>
      </c>
      <c r="B446" s="13">
        <v>39606</v>
      </c>
      <c r="C446" s="2">
        <v>60005</v>
      </c>
      <c r="D446" s="2">
        <v>9</v>
      </c>
      <c r="E446" s="2">
        <v>8</v>
      </c>
      <c r="F446" s="2">
        <v>12</v>
      </c>
      <c r="G446" s="2">
        <v>11</v>
      </c>
      <c r="H446" s="2">
        <v>9</v>
      </c>
    </row>
    <row r="447" spans="1:8" ht="15" customHeight="1" x14ac:dyDescent="0.2">
      <c r="A447" s="2" t="s">
        <v>61</v>
      </c>
      <c r="B447" s="13">
        <v>39607</v>
      </c>
      <c r="C447" s="2">
        <v>50001</v>
      </c>
      <c r="D447" s="2">
        <v>9</v>
      </c>
      <c r="E447" s="2">
        <v>8</v>
      </c>
      <c r="F447" s="2">
        <v>12</v>
      </c>
      <c r="G447" s="2">
        <v>11</v>
      </c>
      <c r="H447" s="2">
        <v>9</v>
      </c>
    </row>
    <row r="448" spans="1:8" ht="15" customHeight="1" x14ac:dyDescent="0.2">
      <c r="A448" s="2" t="s">
        <v>460</v>
      </c>
      <c r="B448" s="13">
        <v>39607</v>
      </c>
      <c r="C448" s="2">
        <v>50005</v>
      </c>
      <c r="D448" s="2">
        <v>9</v>
      </c>
      <c r="E448" s="2">
        <v>8</v>
      </c>
      <c r="F448" s="2">
        <v>12</v>
      </c>
      <c r="G448" s="2">
        <v>11</v>
      </c>
      <c r="H448" s="2">
        <v>9</v>
      </c>
    </row>
    <row r="449" spans="1:8" ht="15" customHeight="1" x14ac:dyDescent="0.2">
      <c r="A449" s="2" t="s">
        <v>734</v>
      </c>
      <c r="B449" s="13">
        <v>39607</v>
      </c>
      <c r="C449" s="2">
        <v>60002</v>
      </c>
      <c r="D449" s="2">
        <v>11</v>
      </c>
      <c r="E449" s="2">
        <v>8</v>
      </c>
      <c r="F449" s="2">
        <v>12</v>
      </c>
      <c r="G449" s="2">
        <v>11</v>
      </c>
      <c r="H449" s="2">
        <v>9</v>
      </c>
    </row>
    <row r="450" spans="1:8" ht="15" customHeight="1" x14ac:dyDescent="0.2">
      <c r="A450" s="2" t="s">
        <v>662</v>
      </c>
      <c r="B450" s="13">
        <v>39607</v>
      </c>
      <c r="C450" s="2">
        <v>60001</v>
      </c>
      <c r="D450" s="2">
        <v>12</v>
      </c>
      <c r="E450" s="2">
        <v>8</v>
      </c>
      <c r="F450" s="2">
        <v>12</v>
      </c>
      <c r="G450" s="2">
        <v>15</v>
      </c>
      <c r="H450" s="2">
        <v>9</v>
      </c>
    </row>
    <row r="451" spans="1:8" ht="15" customHeight="1" x14ac:dyDescent="0.2">
      <c r="A451" s="2" t="s">
        <v>873</v>
      </c>
      <c r="B451" s="13">
        <v>39607</v>
      </c>
      <c r="C451" s="2">
        <v>60003</v>
      </c>
      <c r="D451" s="2">
        <v>12</v>
      </c>
      <c r="E451" s="2">
        <v>8</v>
      </c>
      <c r="F451" s="2">
        <v>12</v>
      </c>
      <c r="G451" s="2">
        <v>6</v>
      </c>
      <c r="H451" s="2">
        <v>9</v>
      </c>
    </row>
    <row r="452" spans="1:8" ht="15" customHeight="1" x14ac:dyDescent="0.2">
      <c r="A452" s="2" t="s">
        <v>62</v>
      </c>
      <c r="B452" s="13">
        <v>39608</v>
      </c>
      <c r="C452" s="2">
        <v>50001</v>
      </c>
      <c r="D452" s="2">
        <v>6</v>
      </c>
      <c r="E452" s="2">
        <v>8</v>
      </c>
      <c r="F452" s="2">
        <v>12</v>
      </c>
      <c r="G452" s="2">
        <v>9</v>
      </c>
      <c r="H452" s="2">
        <v>9</v>
      </c>
    </row>
    <row r="453" spans="1:8" ht="15" customHeight="1" x14ac:dyDescent="0.2">
      <c r="A453" s="2" t="s">
        <v>705</v>
      </c>
      <c r="B453" s="13">
        <v>39608</v>
      </c>
      <c r="C453" s="2">
        <v>60003</v>
      </c>
      <c r="D453" s="2">
        <v>9</v>
      </c>
      <c r="E453" s="2">
        <v>8</v>
      </c>
      <c r="F453" s="2">
        <v>12</v>
      </c>
      <c r="G453" s="2">
        <v>11</v>
      </c>
      <c r="H453" s="2">
        <v>9</v>
      </c>
    </row>
    <row r="454" spans="1:8" ht="15" customHeight="1" x14ac:dyDescent="0.2">
      <c r="A454" s="2" t="s">
        <v>162</v>
      </c>
      <c r="B454" s="13">
        <v>39609</v>
      </c>
      <c r="C454" s="2">
        <v>50002</v>
      </c>
      <c r="D454" s="2">
        <v>9</v>
      </c>
      <c r="E454" s="2">
        <v>8</v>
      </c>
      <c r="F454" s="2">
        <v>12</v>
      </c>
      <c r="G454" s="2">
        <v>9</v>
      </c>
      <c r="H454" s="2">
        <v>9</v>
      </c>
    </row>
    <row r="455" spans="1:8" ht="15" customHeight="1" x14ac:dyDescent="0.2">
      <c r="A455" s="2" t="s">
        <v>283</v>
      </c>
      <c r="B455" s="13">
        <v>39609</v>
      </c>
      <c r="C455" s="2">
        <v>50003</v>
      </c>
      <c r="D455" s="2">
        <v>6</v>
      </c>
      <c r="E455" s="2">
        <v>8</v>
      </c>
      <c r="F455" s="2">
        <v>12</v>
      </c>
      <c r="G455" s="2">
        <v>12</v>
      </c>
      <c r="H455" s="2">
        <v>9</v>
      </c>
    </row>
    <row r="456" spans="1:8" ht="15" customHeight="1" x14ac:dyDescent="0.2">
      <c r="A456" s="2" t="s">
        <v>735</v>
      </c>
      <c r="B456" s="13">
        <v>39609</v>
      </c>
      <c r="C456" s="2">
        <v>60005</v>
      </c>
      <c r="D456" s="2">
        <v>21</v>
      </c>
      <c r="E456" s="2">
        <v>8</v>
      </c>
      <c r="F456" s="2">
        <v>12</v>
      </c>
      <c r="G456" s="2">
        <v>11</v>
      </c>
      <c r="H456" s="2">
        <v>5</v>
      </c>
    </row>
    <row r="457" spans="1:8" ht="15" customHeight="1" x14ac:dyDescent="0.2">
      <c r="A457" s="2" t="s">
        <v>874</v>
      </c>
      <c r="B457" s="13">
        <v>39609</v>
      </c>
      <c r="C457" s="2">
        <v>60003</v>
      </c>
      <c r="D457" s="2">
        <v>9</v>
      </c>
      <c r="E457" s="2">
        <v>8</v>
      </c>
      <c r="F457" s="2">
        <v>12</v>
      </c>
      <c r="G457" s="2">
        <v>11</v>
      </c>
      <c r="H457" s="2">
        <v>11</v>
      </c>
    </row>
    <row r="458" spans="1:8" ht="15" customHeight="1" x14ac:dyDescent="0.2">
      <c r="A458" s="2" t="s">
        <v>284</v>
      </c>
      <c r="B458" s="13">
        <v>39610</v>
      </c>
      <c r="C458" s="2">
        <v>50003</v>
      </c>
      <c r="D458" s="2">
        <v>9</v>
      </c>
      <c r="E458" s="2">
        <v>8</v>
      </c>
      <c r="F458" s="2">
        <v>12</v>
      </c>
      <c r="G458" s="2">
        <v>15</v>
      </c>
      <c r="H458" s="2">
        <v>9</v>
      </c>
    </row>
    <row r="459" spans="1:8" ht="15" customHeight="1" x14ac:dyDescent="0.2">
      <c r="A459" s="2" t="s">
        <v>63</v>
      </c>
      <c r="B459" s="13">
        <v>39610</v>
      </c>
      <c r="C459" s="2">
        <v>50001</v>
      </c>
      <c r="D459" s="2">
        <v>6</v>
      </c>
      <c r="E459" s="2">
        <v>8</v>
      </c>
      <c r="F459" s="2">
        <v>12</v>
      </c>
      <c r="G459" s="2">
        <v>12</v>
      </c>
      <c r="H459" s="2">
        <v>9</v>
      </c>
    </row>
    <row r="460" spans="1:8" ht="15" customHeight="1" x14ac:dyDescent="0.2">
      <c r="A460" s="2" t="s">
        <v>875</v>
      </c>
      <c r="B460" s="13">
        <v>39610</v>
      </c>
      <c r="C460" s="2">
        <v>60003</v>
      </c>
      <c r="D460" s="2">
        <v>13</v>
      </c>
      <c r="E460" s="2">
        <v>8</v>
      </c>
      <c r="F460" s="2">
        <v>12</v>
      </c>
      <c r="G460" s="2">
        <v>9</v>
      </c>
      <c r="H460" s="2">
        <v>11</v>
      </c>
    </row>
    <row r="461" spans="1:8" ht="15" customHeight="1" x14ac:dyDescent="0.2">
      <c r="A461" s="2" t="s">
        <v>738</v>
      </c>
      <c r="B461" s="13">
        <v>39610</v>
      </c>
      <c r="C461" s="2">
        <v>60005</v>
      </c>
      <c r="D461" s="2">
        <v>9</v>
      </c>
      <c r="E461" s="2">
        <v>8</v>
      </c>
      <c r="F461" s="2">
        <v>12</v>
      </c>
      <c r="G461" s="2">
        <v>9</v>
      </c>
      <c r="H461" s="2">
        <v>13</v>
      </c>
    </row>
    <row r="462" spans="1:8" ht="15" customHeight="1" x14ac:dyDescent="0.2">
      <c r="A462" s="2" t="s">
        <v>285</v>
      </c>
      <c r="B462" s="13">
        <v>39611</v>
      </c>
      <c r="C462" s="2">
        <v>50003</v>
      </c>
      <c r="D462" s="2">
        <v>9</v>
      </c>
      <c r="E462" s="2">
        <v>15</v>
      </c>
      <c r="F462" s="2">
        <v>12</v>
      </c>
      <c r="G462" s="2">
        <v>12</v>
      </c>
      <c r="H462" s="2">
        <v>9</v>
      </c>
    </row>
    <row r="463" spans="1:8" ht="15" customHeight="1" x14ac:dyDescent="0.2">
      <c r="A463" s="2" t="s">
        <v>64</v>
      </c>
      <c r="B463" s="13">
        <v>39611</v>
      </c>
      <c r="C463" s="2">
        <v>50001</v>
      </c>
      <c r="D463" s="2">
        <v>9</v>
      </c>
      <c r="E463" s="2">
        <v>9</v>
      </c>
      <c r="F463" s="2">
        <v>12</v>
      </c>
      <c r="G463" s="2">
        <v>12</v>
      </c>
      <c r="H463" s="2">
        <v>9</v>
      </c>
    </row>
    <row r="464" spans="1:8" ht="15" customHeight="1" x14ac:dyDescent="0.2">
      <c r="A464" s="2" t="s">
        <v>876</v>
      </c>
      <c r="B464" s="13">
        <v>39611</v>
      </c>
      <c r="C464" s="2">
        <v>60003</v>
      </c>
      <c r="D464" s="2">
        <v>9</v>
      </c>
      <c r="E464" s="2">
        <v>8</v>
      </c>
      <c r="F464" s="2">
        <v>12</v>
      </c>
      <c r="G464" s="2">
        <v>12</v>
      </c>
      <c r="H464" s="2">
        <v>11</v>
      </c>
    </row>
    <row r="465" spans="1:8" ht="15" customHeight="1" x14ac:dyDescent="0.2">
      <c r="A465" s="2" t="s">
        <v>736</v>
      </c>
      <c r="B465" s="13">
        <v>39611</v>
      </c>
      <c r="C465" s="2">
        <v>60002</v>
      </c>
      <c r="D465" s="2">
        <v>22</v>
      </c>
      <c r="E465" s="2">
        <v>8</v>
      </c>
      <c r="F465" s="2">
        <v>12</v>
      </c>
      <c r="G465" s="2">
        <v>15</v>
      </c>
      <c r="H465" s="2">
        <v>13</v>
      </c>
    </row>
    <row r="466" spans="1:8" ht="15" customHeight="1" x14ac:dyDescent="0.2">
      <c r="A466" s="2" t="s">
        <v>163</v>
      </c>
      <c r="B466" s="13">
        <v>39612</v>
      </c>
      <c r="C466" s="2">
        <v>50002</v>
      </c>
      <c r="D466" s="2">
        <v>9</v>
      </c>
      <c r="E466" s="2">
        <v>0</v>
      </c>
      <c r="F466" s="2">
        <v>12</v>
      </c>
      <c r="G466" s="2">
        <v>12</v>
      </c>
      <c r="H466" s="2">
        <v>9</v>
      </c>
    </row>
    <row r="467" spans="1:8" ht="15" customHeight="1" x14ac:dyDescent="0.2">
      <c r="A467" s="2" t="s">
        <v>741</v>
      </c>
      <c r="B467" s="13">
        <v>39612</v>
      </c>
      <c r="C467" s="2">
        <v>60005</v>
      </c>
      <c r="D467" s="2">
        <v>15</v>
      </c>
      <c r="E467" s="2">
        <v>8</v>
      </c>
      <c r="F467" s="2">
        <v>12</v>
      </c>
      <c r="G467" s="2">
        <v>12</v>
      </c>
      <c r="H467" s="2">
        <v>11</v>
      </c>
    </row>
    <row r="468" spans="1:8" ht="15" customHeight="1" x14ac:dyDescent="0.2">
      <c r="A468" s="2" t="s">
        <v>461</v>
      </c>
      <c r="B468" s="13">
        <v>39613</v>
      </c>
      <c r="C468" s="2">
        <v>50005</v>
      </c>
      <c r="D468" s="2">
        <v>9</v>
      </c>
      <c r="E468" s="2">
        <v>9</v>
      </c>
      <c r="F468" s="2">
        <v>12</v>
      </c>
      <c r="G468" s="2">
        <v>12</v>
      </c>
      <c r="H468" s="2">
        <v>10</v>
      </c>
    </row>
    <row r="469" spans="1:8" ht="15" customHeight="1" x14ac:dyDescent="0.2">
      <c r="A469" s="2" t="s">
        <v>286</v>
      </c>
      <c r="B469" s="13">
        <v>39614</v>
      </c>
      <c r="C469" s="2">
        <v>50003</v>
      </c>
      <c r="D469" s="2">
        <v>6</v>
      </c>
      <c r="E469" s="2">
        <v>9</v>
      </c>
      <c r="F469" s="2">
        <v>12</v>
      </c>
      <c r="G469" s="2">
        <v>11</v>
      </c>
      <c r="H469" s="2">
        <v>8</v>
      </c>
    </row>
    <row r="470" spans="1:8" ht="15" customHeight="1" x14ac:dyDescent="0.2">
      <c r="A470" s="2" t="s">
        <v>742</v>
      </c>
      <c r="B470" s="13">
        <v>39614</v>
      </c>
      <c r="C470" s="2">
        <v>60004</v>
      </c>
      <c r="D470" s="2">
        <v>15</v>
      </c>
      <c r="E470" s="2">
        <v>8</v>
      </c>
      <c r="F470" s="2">
        <v>12</v>
      </c>
      <c r="G470" s="2">
        <v>12</v>
      </c>
      <c r="H470" s="2">
        <v>11</v>
      </c>
    </row>
    <row r="471" spans="1:8" ht="15" customHeight="1" x14ac:dyDescent="0.2">
      <c r="A471" s="2" t="s">
        <v>743</v>
      </c>
      <c r="B471" s="13">
        <v>39614</v>
      </c>
      <c r="C471" s="2">
        <v>60005</v>
      </c>
      <c r="D471" s="2">
        <v>20</v>
      </c>
      <c r="E471" s="2">
        <v>8</v>
      </c>
      <c r="F471" s="2">
        <v>12</v>
      </c>
      <c r="G471" s="2">
        <v>12</v>
      </c>
      <c r="H471" s="2">
        <v>9</v>
      </c>
    </row>
    <row r="472" spans="1:8" ht="15" customHeight="1" x14ac:dyDescent="0.2">
      <c r="A472" s="2" t="s">
        <v>164</v>
      </c>
      <c r="B472" s="13">
        <v>39615</v>
      </c>
      <c r="C472" s="2">
        <v>50002</v>
      </c>
      <c r="D472" s="2">
        <v>9</v>
      </c>
      <c r="E472" s="2">
        <v>15</v>
      </c>
      <c r="F472" s="2">
        <v>12</v>
      </c>
      <c r="G472" s="2">
        <v>11</v>
      </c>
      <c r="H472" s="2">
        <v>0</v>
      </c>
    </row>
    <row r="473" spans="1:8" ht="15" customHeight="1" x14ac:dyDescent="0.2">
      <c r="A473" s="2" t="s">
        <v>877</v>
      </c>
      <c r="B473" s="13">
        <v>39615</v>
      </c>
      <c r="C473" s="2">
        <v>60003</v>
      </c>
      <c r="D473" s="2">
        <v>9</v>
      </c>
      <c r="E473" s="2">
        <v>8</v>
      </c>
      <c r="F473" s="2">
        <v>12</v>
      </c>
      <c r="G473" s="2">
        <v>12</v>
      </c>
      <c r="H473" s="2">
        <v>9</v>
      </c>
    </row>
    <row r="474" spans="1:8" ht="15" customHeight="1" x14ac:dyDescent="0.2">
      <c r="A474" s="2" t="s">
        <v>165</v>
      </c>
      <c r="B474" s="13">
        <v>39616</v>
      </c>
      <c r="C474" s="2">
        <v>50002</v>
      </c>
      <c r="D474" s="2">
        <v>9</v>
      </c>
      <c r="E474" s="2">
        <v>0</v>
      </c>
      <c r="F474" s="2">
        <v>12</v>
      </c>
      <c r="G474" s="2">
        <v>11</v>
      </c>
      <c r="H474" s="2">
        <v>19</v>
      </c>
    </row>
    <row r="475" spans="1:8" ht="15" customHeight="1" x14ac:dyDescent="0.2">
      <c r="A475" s="2" t="s">
        <v>737</v>
      </c>
      <c r="B475" s="13">
        <v>39616</v>
      </c>
      <c r="C475" s="2">
        <v>60002</v>
      </c>
      <c r="D475" s="2">
        <v>9</v>
      </c>
      <c r="E475" s="2">
        <v>8</v>
      </c>
      <c r="F475" s="2">
        <v>12</v>
      </c>
      <c r="G475" s="2">
        <v>12</v>
      </c>
      <c r="H475" s="2">
        <v>9</v>
      </c>
    </row>
    <row r="476" spans="1:8" ht="15" customHeight="1" x14ac:dyDescent="0.2">
      <c r="A476" s="2" t="s">
        <v>287</v>
      </c>
      <c r="B476" s="13">
        <v>39617</v>
      </c>
      <c r="C476" s="2">
        <v>50003</v>
      </c>
      <c r="D476" s="2">
        <v>9</v>
      </c>
      <c r="E476" s="2">
        <v>0</v>
      </c>
      <c r="F476" s="2">
        <v>12</v>
      </c>
      <c r="G476" s="2">
        <v>11</v>
      </c>
      <c r="H476" s="2">
        <v>9</v>
      </c>
    </row>
    <row r="477" spans="1:8" ht="15" customHeight="1" x14ac:dyDescent="0.2">
      <c r="A477" s="2" t="s">
        <v>665</v>
      </c>
      <c r="B477" s="13">
        <v>39617</v>
      </c>
      <c r="C477" s="2">
        <v>60001</v>
      </c>
      <c r="D477" s="2">
        <v>17</v>
      </c>
      <c r="E477" s="2">
        <v>8</v>
      </c>
      <c r="F477" s="2">
        <v>12</v>
      </c>
      <c r="G477" s="2">
        <v>11</v>
      </c>
      <c r="H477" s="2">
        <v>9</v>
      </c>
    </row>
    <row r="478" spans="1:8" ht="15" customHeight="1" x14ac:dyDescent="0.2">
      <c r="A478" s="2" t="s">
        <v>288</v>
      </c>
      <c r="B478" s="13">
        <v>39618</v>
      </c>
      <c r="C478" s="2">
        <v>50003</v>
      </c>
      <c r="D478" s="2">
        <v>9</v>
      </c>
      <c r="E478" s="2">
        <v>19</v>
      </c>
      <c r="F478" s="2">
        <v>12</v>
      </c>
      <c r="G478" s="2">
        <v>11</v>
      </c>
      <c r="H478" s="2">
        <v>9</v>
      </c>
    </row>
    <row r="479" spans="1:8" ht="15" customHeight="1" x14ac:dyDescent="0.2">
      <c r="A479" s="2" t="s">
        <v>377</v>
      </c>
      <c r="B479" s="13">
        <v>39618</v>
      </c>
      <c r="C479" s="2">
        <v>50004</v>
      </c>
      <c r="D479" s="2">
        <v>9</v>
      </c>
      <c r="E479" s="2">
        <v>10</v>
      </c>
      <c r="F479" s="2">
        <v>12</v>
      </c>
      <c r="G479" s="2">
        <v>11</v>
      </c>
      <c r="H479" s="2">
        <v>0</v>
      </c>
    </row>
    <row r="480" spans="1:8" ht="15" customHeight="1" x14ac:dyDescent="0.2">
      <c r="A480" s="2" t="s">
        <v>746</v>
      </c>
      <c r="B480" s="13">
        <v>39618</v>
      </c>
      <c r="C480" s="2">
        <v>60004</v>
      </c>
      <c r="D480" s="2">
        <v>8</v>
      </c>
      <c r="E480" s="2">
        <v>8</v>
      </c>
      <c r="F480" s="2">
        <v>12</v>
      </c>
      <c r="G480" s="2">
        <v>11</v>
      </c>
      <c r="H480" s="2">
        <v>9</v>
      </c>
    </row>
    <row r="481" spans="1:8" ht="15" customHeight="1" x14ac:dyDescent="0.2">
      <c r="A481" s="2" t="s">
        <v>747</v>
      </c>
      <c r="B481" s="13">
        <v>39618</v>
      </c>
      <c r="C481" s="2">
        <v>60005</v>
      </c>
      <c r="D481" s="2">
        <v>21</v>
      </c>
      <c r="E481" s="2">
        <v>8</v>
      </c>
      <c r="F481" s="2">
        <v>12</v>
      </c>
      <c r="G481" s="2">
        <v>11</v>
      </c>
      <c r="H481" s="2">
        <v>9</v>
      </c>
    </row>
    <row r="482" spans="1:8" ht="15" customHeight="1" x14ac:dyDescent="0.2">
      <c r="A482" s="2" t="s">
        <v>462</v>
      </c>
      <c r="B482" s="13">
        <v>39619</v>
      </c>
      <c r="C482" s="2">
        <v>50005</v>
      </c>
      <c r="D482" s="2">
        <v>2</v>
      </c>
      <c r="E482" s="2">
        <v>8</v>
      </c>
      <c r="F482" s="2">
        <v>12</v>
      </c>
      <c r="G482" s="2">
        <v>11</v>
      </c>
      <c r="H482" s="2">
        <v>16</v>
      </c>
    </row>
    <row r="483" spans="1:8" ht="15" customHeight="1" x14ac:dyDescent="0.2">
      <c r="A483" s="2" t="s">
        <v>166</v>
      </c>
      <c r="B483" s="13">
        <v>39619</v>
      </c>
      <c r="C483" s="2">
        <v>50002</v>
      </c>
      <c r="D483" s="2">
        <v>2</v>
      </c>
      <c r="E483" s="2">
        <v>8</v>
      </c>
      <c r="F483" s="2">
        <v>12</v>
      </c>
      <c r="G483" s="2">
        <v>11</v>
      </c>
      <c r="H483" s="2">
        <v>8</v>
      </c>
    </row>
    <row r="484" spans="1:8" ht="15" customHeight="1" x14ac:dyDescent="0.2">
      <c r="A484" s="2" t="s">
        <v>739</v>
      </c>
      <c r="B484" s="13">
        <v>39619</v>
      </c>
      <c r="C484" s="2">
        <v>60002</v>
      </c>
      <c r="D484" s="2">
        <v>9</v>
      </c>
      <c r="E484" s="2">
        <v>8</v>
      </c>
      <c r="F484" s="2">
        <v>12</v>
      </c>
      <c r="G484" s="2">
        <v>11</v>
      </c>
      <c r="H484" s="2">
        <v>9</v>
      </c>
    </row>
    <row r="485" spans="1:8" ht="15" customHeight="1" x14ac:dyDescent="0.2">
      <c r="A485" s="2" t="s">
        <v>667</v>
      </c>
      <c r="B485" s="13">
        <v>39619</v>
      </c>
      <c r="C485" s="2">
        <v>60001</v>
      </c>
      <c r="D485" s="2">
        <v>9</v>
      </c>
      <c r="E485" s="2">
        <v>8</v>
      </c>
      <c r="F485" s="2">
        <v>12</v>
      </c>
      <c r="G485" s="2">
        <v>11</v>
      </c>
      <c r="H485" s="2">
        <v>9</v>
      </c>
    </row>
    <row r="486" spans="1:8" ht="15" customHeight="1" x14ac:dyDescent="0.2">
      <c r="A486" s="2" t="s">
        <v>668</v>
      </c>
      <c r="B486" s="13">
        <v>39622</v>
      </c>
      <c r="C486" s="2">
        <v>60001</v>
      </c>
      <c r="D486" s="2">
        <v>9</v>
      </c>
      <c r="E486" s="2">
        <v>8</v>
      </c>
      <c r="F486" s="2">
        <v>12</v>
      </c>
      <c r="G486" s="2">
        <v>11</v>
      </c>
      <c r="H486" s="2">
        <v>9</v>
      </c>
    </row>
    <row r="487" spans="1:8" ht="15" customHeight="1" x14ac:dyDescent="0.2">
      <c r="A487" s="2" t="s">
        <v>878</v>
      </c>
      <c r="B487" s="13">
        <v>39622</v>
      </c>
      <c r="C487" s="2">
        <v>60003</v>
      </c>
      <c r="D487" s="2">
        <v>9</v>
      </c>
      <c r="E487" s="2">
        <v>8</v>
      </c>
      <c r="F487" s="2">
        <v>12</v>
      </c>
      <c r="G487" s="2">
        <v>11</v>
      </c>
      <c r="H487" s="2">
        <v>9</v>
      </c>
    </row>
    <row r="488" spans="1:8" ht="15" customHeight="1" x14ac:dyDescent="0.2">
      <c r="A488" s="2" t="s">
        <v>750</v>
      </c>
      <c r="B488" s="13">
        <v>39622</v>
      </c>
      <c r="C488" s="2">
        <v>60005</v>
      </c>
      <c r="D488" s="2">
        <v>9</v>
      </c>
      <c r="E488" s="2">
        <v>8</v>
      </c>
      <c r="F488" s="2">
        <v>12</v>
      </c>
      <c r="G488" s="2">
        <v>11</v>
      </c>
      <c r="H488" s="2">
        <v>9</v>
      </c>
    </row>
    <row r="489" spans="1:8" ht="15" customHeight="1" x14ac:dyDescent="0.2">
      <c r="A489" s="2" t="s">
        <v>65</v>
      </c>
      <c r="B489" s="13">
        <v>39623</v>
      </c>
      <c r="C489" s="2">
        <v>50001</v>
      </c>
      <c r="D489" s="2">
        <v>0</v>
      </c>
      <c r="E489" s="2">
        <v>8</v>
      </c>
      <c r="F489" s="2">
        <v>12</v>
      </c>
      <c r="G489" s="2">
        <v>11</v>
      </c>
      <c r="H489" s="2">
        <v>16</v>
      </c>
    </row>
    <row r="490" spans="1:8" ht="15" customHeight="1" x14ac:dyDescent="0.2">
      <c r="A490" s="2" t="s">
        <v>744</v>
      </c>
      <c r="B490" s="13">
        <v>39623</v>
      </c>
      <c r="C490" s="2">
        <v>60002</v>
      </c>
      <c r="D490" s="2">
        <v>9</v>
      </c>
      <c r="E490" s="2">
        <v>8</v>
      </c>
      <c r="F490" s="2">
        <v>12</v>
      </c>
      <c r="G490" s="2">
        <v>11</v>
      </c>
      <c r="H490" s="2">
        <v>9</v>
      </c>
    </row>
    <row r="491" spans="1:8" ht="15" customHeight="1" x14ac:dyDescent="0.2">
      <c r="A491" s="2" t="s">
        <v>463</v>
      </c>
      <c r="B491" s="13">
        <v>39624</v>
      </c>
      <c r="C491" s="2">
        <v>50005</v>
      </c>
      <c r="D491" s="2">
        <v>12</v>
      </c>
      <c r="E491" s="2">
        <v>8</v>
      </c>
      <c r="F491" s="2">
        <v>12</v>
      </c>
      <c r="G491" s="2">
        <v>11</v>
      </c>
      <c r="H491" s="2">
        <v>8</v>
      </c>
    </row>
    <row r="492" spans="1:8" ht="15" customHeight="1" x14ac:dyDescent="0.2">
      <c r="A492" s="2" t="s">
        <v>289</v>
      </c>
      <c r="B492" s="13">
        <v>39624</v>
      </c>
      <c r="C492" s="2">
        <v>50003</v>
      </c>
      <c r="D492" s="2">
        <v>10</v>
      </c>
      <c r="E492" s="2">
        <v>8</v>
      </c>
      <c r="F492" s="2">
        <v>12</v>
      </c>
      <c r="G492" s="2">
        <v>11</v>
      </c>
      <c r="H492" s="2">
        <v>8</v>
      </c>
    </row>
    <row r="493" spans="1:8" ht="15" customHeight="1" x14ac:dyDescent="0.2">
      <c r="A493" s="2" t="s">
        <v>167</v>
      </c>
      <c r="B493" s="13">
        <v>39624</v>
      </c>
      <c r="C493" s="2">
        <v>50002</v>
      </c>
      <c r="D493" s="2">
        <v>8</v>
      </c>
      <c r="E493" s="2">
        <v>15</v>
      </c>
      <c r="F493" s="2">
        <v>12</v>
      </c>
      <c r="G493" s="2">
        <v>11</v>
      </c>
      <c r="H493" s="2">
        <v>8</v>
      </c>
    </row>
    <row r="494" spans="1:8" ht="15" customHeight="1" x14ac:dyDescent="0.2">
      <c r="A494" s="2" t="s">
        <v>66</v>
      </c>
      <c r="B494" s="13">
        <v>39625</v>
      </c>
      <c r="C494" s="2">
        <v>50001</v>
      </c>
      <c r="D494" s="2">
        <v>9</v>
      </c>
      <c r="E494" s="2">
        <v>9</v>
      </c>
      <c r="F494" s="2">
        <v>0</v>
      </c>
      <c r="G494" s="2">
        <v>11</v>
      </c>
      <c r="H494" s="2">
        <v>0</v>
      </c>
    </row>
    <row r="495" spans="1:8" ht="15" customHeight="1" x14ac:dyDescent="0.2">
      <c r="A495" s="2" t="s">
        <v>290</v>
      </c>
      <c r="B495" s="13">
        <v>39625</v>
      </c>
      <c r="C495" s="2">
        <v>50003</v>
      </c>
      <c r="D495" s="2">
        <v>9</v>
      </c>
      <c r="E495" s="2">
        <v>0</v>
      </c>
      <c r="F495" s="2">
        <v>19</v>
      </c>
      <c r="G495" s="2">
        <v>5</v>
      </c>
      <c r="H495" s="2">
        <v>8</v>
      </c>
    </row>
    <row r="496" spans="1:8" ht="15" customHeight="1" x14ac:dyDescent="0.2">
      <c r="A496" s="2" t="s">
        <v>670</v>
      </c>
      <c r="B496" s="13">
        <v>39625</v>
      </c>
      <c r="C496" s="2">
        <v>60001</v>
      </c>
      <c r="D496" s="2">
        <v>9</v>
      </c>
      <c r="E496" s="2">
        <v>8</v>
      </c>
      <c r="F496" s="2">
        <v>12</v>
      </c>
      <c r="G496" s="2">
        <v>11</v>
      </c>
      <c r="H496" s="2">
        <v>9</v>
      </c>
    </row>
    <row r="497" spans="1:8" ht="15" customHeight="1" x14ac:dyDescent="0.2">
      <c r="A497" s="2" t="s">
        <v>752</v>
      </c>
      <c r="B497" s="13">
        <v>39625</v>
      </c>
      <c r="C497" s="2">
        <v>60004</v>
      </c>
      <c r="D497" s="2">
        <v>9</v>
      </c>
      <c r="E497" s="2">
        <v>8</v>
      </c>
      <c r="F497" s="2">
        <v>12</v>
      </c>
      <c r="G497" s="2">
        <v>11</v>
      </c>
      <c r="H497" s="2">
        <v>9</v>
      </c>
    </row>
    <row r="498" spans="1:8" ht="15" customHeight="1" x14ac:dyDescent="0.2">
      <c r="A498" s="2" t="s">
        <v>67</v>
      </c>
      <c r="B498" s="13">
        <v>39626</v>
      </c>
      <c r="C498" s="2">
        <v>50001</v>
      </c>
      <c r="D498" s="2">
        <v>12</v>
      </c>
      <c r="E498" s="2">
        <v>9</v>
      </c>
      <c r="F498" s="2">
        <v>10</v>
      </c>
      <c r="G498" s="2">
        <v>5</v>
      </c>
      <c r="H498" s="2">
        <v>8</v>
      </c>
    </row>
    <row r="499" spans="1:8" ht="15" customHeight="1" x14ac:dyDescent="0.2">
      <c r="A499" s="2" t="s">
        <v>291</v>
      </c>
      <c r="B499" s="13">
        <v>39626</v>
      </c>
      <c r="C499" s="2">
        <v>50003</v>
      </c>
      <c r="D499" s="2">
        <v>9</v>
      </c>
      <c r="E499" s="2">
        <v>9</v>
      </c>
      <c r="F499" s="2">
        <v>8</v>
      </c>
      <c r="G499" s="2">
        <v>11</v>
      </c>
      <c r="H499" s="2">
        <v>0</v>
      </c>
    </row>
    <row r="500" spans="1:8" ht="15" customHeight="1" x14ac:dyDescent="0.2">
      <c r="A500" s="2" t="s">
        <v>753</v>
      </c>
      <c r="B500" s="13">
        <v>39626</v>
      </c>
      <c r="C500" s="2">
        <v>60005</v>
      </c>
      <c r="D500" s="2">
        <v>9</v>
      </c>
      <c r="E500" s="2">
        <v>8</v>
      </c>
      <c r="F500" s="2">
        <v>12</v>
      </c>
      <c r="G500" s="2">
        <v>11</v>
      </c>
      <c r="H500" s="2">
        <v>10</v>
      </c>
    </row>
    <row r="501" spans="1:8" ht="15" customHeight="1" x14ac:dyDescent="0.2">
      <c r="A501" s="2" t="s">
        <v>754</v>
      </c>
      <c r="B501" s="13">
        <v>39626</v>
      </c>
      <c r="C501" s="2">
        <v>60005</v>
      </c>
      <c r="D501" s="2">
        <v>9</v>
      </c>
      <c r="E501" s="2">
        <v>8</v>
      </c>
      <c r="F501" s="2">
        <v>12</v>
      </c>
      <c r="G501" s="2">
        <v>11</v>
      </c>
      <c r="H501" s="2">
        <v>8</v>
      </c>
    </row>
    <row r="502" spans="1:8" ht="15" customHeight="1" x14ac:dyDescent="0.2">
      <c r="A502" s="2" t="s">
        <v>292</v>
      </c>
      <c r="B502" s="13">
        <v>39627</v>
      </c>
      <c r="C502" s="2">
        <v>50003</v>
      </c>
      <c r="D502" s="2">
        <v>9</v>
      </c>
      <c r="E502" s="2">
        <v>15</v>
      </c>
      <c r="F502" s="2">
        <v>12</v>
      </c>
      <c r="G502" s="2">
        <v>20</v>
      </c>
      <c r="H502" s="2">
        <v>0</v>
      </c>
    </row>
    <row r="503" spans="1:8" ht="15" customHeight="1" x14ac:dyDescent="0.2">
      <c r="A503" s="2" t="s">
        <v>879</v>
      </c>
      <c r="B503" s="13">
        <v>39627</v>
      </c>
      <c r="C503" s="2">
        <v>60003</v>
      </c>
      <c r="D503" s="2">
        <v>9</v>
      </c>
      <c r="E503" s="2">
        <v>8</v>
      </c>
      <c r="F503" s="2">
        <v>12</v>
      </c>
      <c r="G503" s="2">
        <v>11</v>
      </c>
      <c r="H503" s="2">
        <v>8</v>
      </c>
    </row>
    <row r="504" spans="1:8" ht="15" customHeight="1" x14ac:dyDescent="0.2">
      <c r="A504" s="2" t="s">
        <v>378</v>
      </c>
      <c r="B504" s="13">
        <v>39628</v>
      </c>
      <c r="C504" s="2">
        <v>50004</v>
      </c>
      <c r="D504" s="2">
        <v>9</v>
      </c>
      <c r="E504" s="2">
        <v>0</v>
      </c>
      <c r="F504" s="2">
        <v>12</v>
      </c>
      <c r="G504" s="2">
        <v>12</v>
      </c>
      <c r="H504" s="2">
        <v>8</v>
      </c>
    </row>
    <row r="505" spans="1:8" ht="15" customHeight="1" x14ac:dyDescent="0.2">
      <c r="A505" s="2" t="s">
        <v>379</v>
      </c>
      <c r="B505" s="13">
        <v>39628</v>
      </c>
      <c r="C505" s="2">
        <v>50004</v>
      </c>
      <c r="D505" s="2">
        <v>0</v>
      </c>
      <c r="E505" s="2">
        <v>0</v>
      </c>
      <c r="F505" s="2">
        <v>12</v>
      </c>
      <c r="G505" s="2">
        <v>11</v>
      </c>
      <c r="H505" s="2">
        <v>8</v>
      </c>
    </row>
    <row r="506" spans="1:8" ht="15" customHeight="1" x14ac:dyDescent="0.2">
      <c r="A506" s="2" t="s">
        <v>749</v>
      </c>
      <c r="B506" s="13">
        <v>39628</v>
      </c>
      <c r="C506" s="2">
        <v>60002</v>
      </c>
      <c r="D506" s="2">
        <v>9</v>
      </c>
      <c r="E506" s="2">
        <v>8</v>
      </c>
      <c r="F506" s="2">
        <v>12</v>
      </c>
      <c r="G506" s="2">
        <v>11</v>
      </c>
      <c r="H506" s="2">
        <v>8</v>
      </c>
    </row>
    <row r="507" spans="1:8" ht="15" customHeight="1" x14ac:dyDescent="0.2">
      <c r="A507" s="2" t="s">
        <v>671</v>
      </c>
      <c r="B507" s="13">
        <v>39628</v>
      </c>
      <c r="C507" s="2">
        <v>60001</v>
      </c>
      <c r="D507" s="2">
        <v>9</v>
      </c>
      <c r="E507" s="2">
        <v>8</v>
      </c>
      <c r="F507" s="2">
        <v>12</v>
      </c>
      <c r="G507" s="2">
        <v>11</v>
      </c>
      <c r="H507" s="2">
        <v>9</v>
      </c>
    </row>
    <row r="508" spans="1:8" ht="15" customHeight="1" x14ac:dyDescent="0.2">
      <c r="A508" s="2" t="s">
        <v>168</v>
      </c>
      <c r="B508" s="13">
        <v>39629</v>
      </c>
      <c r="C508" s="2">
        <v>50002</v>
      </c>
      <c r="D508" s="2">
        <v>17</v>
      </c>
      <c r="E508" s="2">
        <v>19</v>
      </c>
      <c r="F508" s="2">
        <v>12</v>
      </c>
      <c r="G508" s="2">
        <v>11</v>
      </c>
      <c r="H508" s="2">
        <v>12</v>
      </c>
    </row>
    <row r="509" spans="1:8" ht="15" customHeight="1" x14ac:dyDescent="0.2">
      <c r="A509" s="2" t="s">
        <v>68</v>
      </c>
      <c r="B509" s="13">
        <v>39629</v>
      </c>
      <c r="C509" s="2">
        <v>50001</v>
      </c>
      <c r="D509" s="2">
        <v>0</v>
      </c>
      <c r="E509" s="2">
        <v>10</v>
      </c>
      <c r="F509" s="2">
        <v>12</v>
      </c>
      <c r="G509" s="2">
        <v>16</v>
      </c>
      <c r="H509" s="2">
        <v>11</v>
      </c>
    </row>
    <row r="510" spans="1:8" ht="15" customHeight="1" x14ac:dyDescent="0.2">
      <c r="A510" s="2" t="s">
        <v>758</v>
      </c>
      <c r="B510" s="13">
        <v>39629</v>
      </c>
      <c r="C510" s="2">
        <v>60004</v>
      </c>
      <c r="D510" s="2">
        <v>9</v>
      </c>
      <c r="E510" s="2">
        <v>8</v>
      </c>
      <c r="F510" s="2">
        <v>12</v>
      </c>
      <c r="G510" s="2">
        <v>13</v>
      </c>
      <c r="H510" s="2">
        <v>9</v>
      </c>
    </row>
    <row r="511" spans="1:8" ht="15" customHeight="1" x14ac:dyDescent="0.2">
      <c r="A511" s="2" t="s">
        <v>759</v>
      </c>
      <c r="B511" s="13">
        <v>39629</v>
      </c>
      <c r="C511" s="2">
        <v>60005</v>
      </c>
      <c r="D511" s="2">
        <v>9</v>
      </c>
      <c r="E511" s="2">
        <v>8</v>
      </c>
      <c r="F511" s="2">
        <v>12</v>
      </c>
      <c r="G511" s="2">
        <v>11</v>
      </c>
      <c r="H511" s="2">
        <v>9</v>
      </c>
    </row>
    <row r="512" spans="1:8" ht="15" customHeight="1" x14ac:dyDescent="0.2">
      <c r="A512" s="2" t="s">
        <v>464</v>
      </c>
      <c r="B512" s="13">
        <v>39630</v>
      </c>
      <c r="C512" s="2">
        <v>50005</v>
      </c>
      <c r="D512" s="2">
        <v>9</v>
      </c>
      <c r="E512" s="2">
        <v>8</v>
      </c>
      <c r="F512" s="2">
        <v>12</v>
      </c>
      <c r="G512" s="2">
        <v>11</v>
      </c>
      <c r="H512" s="2">
        <v>11</v>
      </c>
    </row>
    <row r="513" spans="1:8" ht="15" customHeight="1" x14ac:dyDescent="0.2">
      <c r="A513" s="2" t="s">
        <v>565</v>
      </c>
      <c r="B513" s="13">
        <v>39630</v>
      </c>
      <c r="C513" s="2">
        <v>60001</v>
      </c>
      <c r="D513" s="2">
        <v>9</v>
      </c>
      <c r="E513" s="2">
        <v>8</v>
      </c>
      <c r="F513" s="2">
        <v>12</v>
      </c>
      <c r="G513" s="2">
        <v>13</v>
      </c>
      <c r="H513" s="2">
        <v>9</v>
      </c>
    </row>
    <row r="514" spans="1:8" ht="15" customHeight="1" x14ac:dyDescent="0.2">
      <c r="A514" s="2" t="s">
        <v>169</v>
      </c>
      <c r="B514" s="13">
        <v>39631</v>
      </c>
      <c r="C514" s="2">
        <v>50002</v>
      </c>
      <c r="D514" s="2">
        <v>9</v>
      </c>
      <c r="E514" s="2">
        <v>8</v>
      </c>
      <c r="F514" s="2">
        <v>12</v>
      </c>
      <c r="G514" s="2">
        <v>15</v>
      </c>
      <c r="H514" s="2">
        <v>14</v>
      </c>
    </row>
    <row r="515" spans="1:8" ht="15" customHeight="1" x14ac:dyDescent="0.2">
      <c r="A515" s="2" t="s">
        <v>755</v>
      </c>
      <c r="B515" s="13">
        <v>39631</v>
      </c>
      <c r="C515" s="2">
        <v>60002</v>
      </c>
      <c r="D515" s="2">
        <v>9</v>
      </c>
      <c r="E515" s="2">
        <v>8</v>
      </c>
      <c r="F515" s="2">
        <v>12</v>
      </c>
      <c r="G515" s="2">
        <v>11</v>
      </c>
      <c r="H515" s="2">
        <v>5</v>
      </c>
    </row>
    <row r="516" spans="1:8" ht="15" customHeight="1" x14ac:dyDescent="0.2">
      <c r="A516" s="2" t="s">
        <v>170</v>
      </c>
      <c r="B516" s="13">
        <v>39632</v>
      </c>
      <c r="C516" s="2">
        <v>50002</v>
      </c>
      <c r="D516" s="2">
        <v>9</v>
      </c>
      <c r="E516" s="2">
        <v>8</v>
      </c>
      <c r="F516" s="2">
        <v>12</v>
      </c>
      <c r="G516" s="2">
        <v>11</v>
      </c>
      <c r="H516" s="2">
        <v>15</v>
      </c>
    </row>
    <row r="517" spans="1:8" ht="15" customHeight="1" x14ac:dyDescent="0.2">
      <c r="A517" s="2" t="s">
        <v>734</v>
      </c>
      <c r="B517" s="13">
        <v>39632</v>
      </c>
      <c r="C517" s="2">
        <v>60003</v>
      </c>
      <c r="D517" s="2">
        <v>9</v>
      </c>
      <c r="E517" s="2">
        <v>8</v>
      </c>
      <c r="F517" s="2">
        <v>12</v>
      </c>
      <c r="G517" s="2">
        <v>11</v>
      </c>
      <c r="H517" s="2">
        <v>11</v>
      </c>
    </row>
    <row r="518" spans="1:8" ht="15" customHeight="1" x14ac:dyDescent="0.2">
      <c r="A518" s="2" t="s">
        <v>171</v>
      </c>
      <c r="B518" s="13">
        <v>39633</v>
      </c>
      <c r="C518" s="2">
        <v>50002</v>
      </c>
      <c r="D518" s="2">
        <v>9</v>
      </c>
      <c r="E518" s="2">
        <v>8</v>
      </c>
      <c r="F518" s="2">
        <v>12</v>
      </c>
      <c r="G518" s="2">
        <v>11</v>
      </c>
      <c r="H518" s="2">
        <v>6</v>
      </c>
    </row>
    <row r="519" spans="1:8" ht="15" customHeight="1" x14ac:dyDescent="0.2">
      <c r="A519" s="2" t="s">
        <v>702</v>
      </c>
      <c r="B519" s="13">
        <v>39633</v>
      </c>
      <c r="C519" s="2">
        <v>60003</v>
      </c>
      <c r="D519" s="2">
        <v>9</v>
      </c>
      <c r="E519" s="2">
        <v>8</v>
      </c>
      <c r="F519" s="2">
        <v>12</v>
      </c>
      <c r="G519" s="2">
        <v>14</v>
      </c>
      <c r="H519" s="2">
        <v>11</v>
      </c>
    </row>
    <row r="520" spans="1:8" ht="15" customHeight="1" x14ac:dyDescent="0.2">
      <c r="A520" s="2" t="s">
        <v>172</v>
      </c>
      <c r="B520" s="13">
        <v>39634</v>
      </c>
      <c r="C520" s="2">
        <v>50002</v>
      </c>
      <c r="D520" s="2">
        <v>9</v>
      </c>
      <c r="E520" s="2">
        <v>8</v>
      </c>
      <c r="F520" s="2">
        <v>12</v>
      </c>
      <c r="G520" s="2">
        <v>9</v>
      </c>
      <c r="H520" s="2">
        <v>11</v>
      </c>
    </row>
    <row r="521" spans="1:8" ht="15" customHeight="1" x14ac:dyDescent="0.2">
      <c r="A521" s="2" t="s">
        <v>633</v>
      </c>
      <c r="B521" s="13">
        <v>39634</v>
      </c>
      <c r="C521" s="2">
        <v>60002</v>
      </c>
      <c r="D521" s="2">
        <v>0</v>
      </c>
      <c r="E521" s="2">
        <v>8</v>
      </c>
      <c r="F521" s="2">
        <v>12</v>
      </c>
      <c r="G521" s="2">
        <v>15</v>
      </c>
      <c r="H521" s="2">
        <v>13</v>
      </c>
    </row>
    <row r="522" spans="1:8" ht="15" customHeight="1" x14ac:dyDescent="0.2">
      <c r="A522" s="2" t="s">
        <v>173</v>
      </c>
      <c r="B522" s="13">
        <v>39635</v>
      </c>
      <c r="C522" s="2">
        <v>50002</v>
      </c>
      <c r="D522" s="2">
        <v>9</v>
      </c>
      <c r="E522" s="2">
        <v>8</v>
      </c>
      <c r="F522" s="2">
        <v>12</v>
      </c>
      <c r="G522" s="2">
        <v>8</v>
      </c>
      <c r="H522" s="2">
        <v>5</v>
      </c>
    </row>
    <row r="523" spans="1:8" ht="15" customHeight="1" x14ac:dyDescent="0.2">
      <c r="A523" s="2" t="s">
        <v>764</v>
      </c>
      <c r="B523" s="13">
        <v>39635</v>
      </c>
      <c r="C523" s="2">
        <v>60005</v>
      </c>
      <c r="D523" s="2">
        <v>0</v>
      </c>
      <c r="E523" s="2">
        <v>8</v>
      </c>
      <c r="F523" s="2">
        <v>12</v>
      </c>
      <c r="G523" s="2">
        <v>6</v>
      </c>
      <c r="H523" s="2">
        <v>11</v>
      </c>
    </row>
    <row r="524" spans="1:8" ht="15" customHeight="1" x14ac:dyDescent="0.2">
      <c r="A524" s="2" t="s">
        <v>293</v>
      </c>
      <c r="B524" s="13">
        <v>39636</v>
      </c>
      <c r="C524" s="2">
        <v>50003</v>
      </c>
      <c r="D524" s="2">
        <v>9</v>
      </c>
      <c r="E524" s="2">
        <v>8</v>
      </c>
      <c r="F524" s="2">
        <v>0</v>
      </c>
      <c r="G524" s="2">
        <v>7</v>
      </c>
      <c r="H524" s="2">
        <v>11</v>
      </c>
    </row>
    <row r="525" spans="1:8" ht="15" customHeight="1" x14ac:dyDescent="0.2">
      <c r="A525" s="2" t="s">
        <v>880</v>
      </c>
      <c r="B525" s="13">
        <v>39636</v>
      </c>
      <c r="C525" s="2">
        <v>60003</v>
      </c>
      <c r="D525" s="2">
        <v>0</v>
      </c>
      <c r="E525" s="2">
        <v>8</v>
      </c>
      <c r="F525" s="2">
        <v>12</v>
      </c>
      <c r="G525" s="2">
        <v>11</v>
      </c>
      <c r="H525" s="2">
        <v>13</v>
      </c>
    </row>
    <row r="526" spans="1:8" ht="15" customHeight="1" x14ac:dyDescent="0.2">
      <c r="A526" s="2" t="s">
        <v>174</v>
      </c>
      <c r="B526" s="13">
        <v>39637</v>
      </c>
      <c r="C526" s="2">
        <v>50002</v>
      </c>
      <c r="D526" s="2">
        <v>12</v>
      </c>
      <c r="E526" s="2">
        <v>8</v>
      </c>
      <c r="F526" s="2">
        <v>19</v>
      </c>
      <c r="G526" s="2">
        <v>11</v>
      </c>
      <c r="H526" s="2">
        <v>9</v>
      </c>
    </row>
    <row r="527" spans="1:8" ht="15" customHeight="1" x14ac:dyDescent="0.2">
      <c r="A527" s="2" t="s">
        <v>766</v>
      </c>
      <c r="B527" s="13">
        <v>39637</v>
      </c>
      <c r="C527" s="2">
        <v>60005</v>
      </c>
      <c r="D527" s="2">
        <v>0</v>
      </c>
      <c r="E527" s="2">
        <v>8</v>
      </c>
      <c r="F527" s="2">
        <v>12</v>
      </c>
      <c r="G527" s="2">
        <v>5</v>
      </c>
      <c r="H527" s="2">
        <v>11</v>
      </c>
    </row>
    <row r="528" spans="1:8" ht="15" customHeight="1" x14ac:dyDescent="0.2">
      <c r="A528" s="2" t="s">
        <v>465</v>
      </c>
      <c r="B528" s="13">
        <v>39638</v>
      </c>
      <c r="C528" s="2">
        <v>50005</v>
      </c>
      <c r="D528" s="2">
        <v>9</v>
      </c>
      <c r="E528" s="2">
        <v>8</v>
      </c>
      <c r="F528" s="2">
        <v>10</v>
      </c>
      <c r="G528" s="2">
        <v>11</v>
      </c>
      <c r="H528" s="2">
        <v>9</v>
      </c>
    </row>
    <row r="529" spans="1:8" ht="15" customHeight="1" x14ac:dyDescent="0.2">
      <c r="A529" s="2" t="s">
        <v>466</v>
      </c>
      <c r="B529" s="13">
        <v>39638</v>
      </c>
      <c r="C529" s="2">
        <v>50005</v>
      </c>
      <c r="D529" s="2">
        <v>9</v>
      </c>
      <c r="E529" s="2">
        <v>8</v>
      </c>
      <c r="F529" s="2">
        <v>8</v>
      </c>
      <c r="G529" s="2">
        <v>11</v>
      </c>
      <c r="H529" s="2">
        <v>9</v>
      </c>
    </row>
    <row r="530" spans="1:8" ht="15" customHeight="1" x14ac:dyDescent="0.2">
      <c r="A530" s="2" t="s">
        <v>767</v>
      </c>
      <c r="B530" s="13">
        <v>39638</v>
      </c>
      <c r="C530" s="2">
        <v>60004</v>
      </c>
      <c r="D530" s="2">
        <v>0</v>
      </c>
      <c r="E530" s="2">
        <v>8</v>
      </c>
      <c r="F530" s="2">
        <v>0</v>
      </c>
      <c r="G530" s="2">
        <v>11</v>
      </c>
      <c r="H530" s="2">
        <v>11</v>
      </c>
    </row>
    <row r="531" spans="1:8" ht="15" customHeight="1" x14ac:dyDescent="0.2">
      <c r="A531" s="2" t="s">
        <v>768</v>
      </c>
      <c r="B531" s="13">
        <v>39638</v>
      </c>
      <c r="C531" s="2">
        <v>60005</v>
      </c>
      <c r="D531" s="2">
        <v>9</v>
      </c>
      <c r="E531" s="2">
        <v>8</v>
      </c>
      <c r="F531" s="2">
        <v>0</v>
      </c>
      <c r="G531" s="2">
        <v>9</v>
      </c>
      <c r="H531" s="2">
        <v>9</v>
      </c>
    </row>
    <row r="532" spans="1:8" ht="15" customHeight="1" x14ac:dyDescent="0.2">
      <c r="A532" s="2" t="s">
        <v>294</v>
      </c>
      <c r="B532" s="13">
        <v>39639</v>
      </c>
      <c r="C532" s="2">
        <v>50003</v>
      </c>
      <c r="D532" s="2">
        <v>2</v>
      </c>
      <c r="E532" s="2">
        <v>8</v>
      </c>
      <c r="F532" s="2">
        <v>12</v>
      </c>
      <c r="G532" s="2">
        <v>11</v>
      </c>
      <c r="H532" s="2">
        <v>9</v>
      </c>
    </row>
    <row r="533" spans="1:8" ht="15" customHeight="1" x14ac:dyDescent="0.2">
      <c r="A533" s="2" t="s">
        <v>762</v>
      </c>
      <c r="B533" s="13">
        <v>39639</v>
      </c>
      <c r="C533" s="2">
        <v>60002</v>
      </c>
      <c r="D533" s="2">
        <v>9</v>
      </c>
      <c r="E533" s="2">
        <v>8</v>
      </c>
      <c r="F533" s="2">
        <v>0</v>
      </c>
      <c r="G533" s="2">
        <v>9</v>
      </c>
      <c r="H533" s="2">
        <v>9</v>
      </c>
    </row>
    <row r="534" spans="1:8" ht="15" customHeight="1" x14ac:dyDescent="0.2">
      <c r="A534" s="2" t="s">
        <v>175</v>
      </c>
      <c r="B534" s="13">
        <v>39640</v>
      </c>
      <c r="C534" s="2">
        <v>50002</v>
      </c>
      <c r="D534" s="2">
        <v>9</v>
      </c>
      <c r="E534" s="2">
        <v>8</v>
      </c>
      <c r="F534" s="2">
        <v>12</v>
      </c>
      <c r="G534" s="2">
        <v>11</v>
      </c>
      <c r="H534" s="2">
        <v>9</v>
      </c>
    </row>
    <row r="535" spans="1:8" ht="15" customHeight="1" x14ac:dyDescent="0.2">
      <c r="A535" s="2" t="s">
        <v>881</v>
      </c>
      <c r="B535" s="13">
        <v>39640</v>
      </c>
      <c r="C535" s="2">
        <v>60003</v>
      </c>
      <c r="D535" s="2">
        <v>9</v>
      </c>
      <c r="E535" s="2">
        <v>8</v>
      </c>
      <c r="F535" s="2">
        <v>12</v>
      </c>
      <c r="G535" s="2">
        <v>12</v>
      </c>
      <c r="H535" s="2">
        <v>9</v>
      </c>
    </row>
    <row r="536" spans="1:8" ht="15" customHeight="1" x14ac:dyDescent="0.2">
      <c r="A536" s="2" t="s">
        <v>176</v>
      </c>
      <c r="B536" s="13">
        <v>39641</v>
      </c>
      <c r="C536" s="2">
        <v>50002</v>
      </c>
      <c r="D536" s="2">
        <v>2</v>
      </c>
      <c r="E536" s="2">
        <v>8</v>
      </c>
      <c r="F536" s="2">
        <v>12</v>
      </c>
      <c r="G536" s="2">
        <v>11</v>
      </c>
      <c r="H536" s="2">
        <v>9</v>
      </c>
    </row>
    <row r="537" spans="1:8" ht="15" customHeight="1" x14ac:dyDescent="0.2">
      <c r="A537" s="2" t="s">
        <v>672</v>
      </c>
      <c r="B537" s="13">
        <v>39641</v>
      </c>
      <c r="C537" s="2">
        <v>60001</v>
      </c>
      <c r="D537" s="2">
        <v>2</v>
      </c>
      <c r="E537" s="2">
        <v>8</v>
      </c>
      <c r="F537" s="2">
        <v>12</v>
      </c>
      <c r="G537" s="2">
        <v>15</v>
      </c>
      <c r="H537" s="2">
        <v>9</v>
      </c>
    </row>
    <row r="538" spans="1:8" ht="15" customHeight="1" x14ac:dyDescent="0.2">
      <c r="A538" s="2" t="s">
        <v>69</v>
      </c>
      <c r="B538" s="13">
        <v>39642</v>
      </c>
      <c r="C538" s="2">
        <v>50001</v>
      </c>
      <c r="D538" s="2">
        <v>15</v>
      </c>
      <c r="E538" s="2">
        <v>8</v>
      </c>
      <c r="F538" s="2">
        <v>14</v>
      </c>
      <c r="G538" s="2">
        <v>11</v>
      </c>
      <c r="H538" s="2">
        <v>9</v>
      </c>
    </row>
    <row r="539" spans="1:8" ht="15" customHeight="1" x14ac:dyDescent="0.2">
      <c r="A539" s="2" t="s">
        <v>772</v>
      </c>
      <c r="B539" s="13">
        <v>39642</v>
      </c>
      <c r="C539" s="2">
        <v>60004</v>
      </c>
      <c r="D539" s="2">
        <v>3</v>
      </c>
      <c r="E539" s="2">
        <v>8</v>
      </c>
      <c r="F539" s="2">
        <v>3</v>
      </c>
      <c r="G539" s="2">
        <v>12</v>
      </c>
      <c r="H539" s="2">
        <v>9</v>
      </c>
    </row>
    <row r="540" spans="1:8" ht="15" customHeight="1" x14ac:dyDescent="0.2">
      <c r="A540" s="2" t="s">
        <v>295</v>
      </c>
      <c r="B540" s="13">
        <v>39643</v>
      </c>
      <c r="C540" s="2">
        <v>50003</v>
      </c>
      <c r="D540" s="2">
        <v>7</v>
      </c>
      <c r="E540" s="2">
        <v>8</v>
      </c>
      <c r="F540" s="2">
        <v>13</v>
      </c>
      <c r="G540" s="2">
        <v>15</v>
      </c>
      <c r="H540" s="2">
        <v>9</v>
      </c>
    </row>
    <row r="541" spans="1:8" ht="15" customHeight="1" x14ac:dyDescent="0.2">
      <c r="A541" s="2" t="s">
        <v>773</v>
      </c>
      <c r="B541" s="13">
        <v>39643</v>
      </c>
      <c r="C541" s="2">
        <v>60005</v>
      </c>
      <c r="D541" s="2">
        <v>0</v>
      </c>
      <c r="E541" s="2">
        <v>8</v>
      </c>
      <c r="F541" s="2">
        <v>3</v>
      </c>
      <c r="G541" s="2">
        <v>12</v>
      </c>
      <c r="H541" s="2">
        <v>9</v>
      </c>
    </row>
    <row r="542" spans="1:8" ht="15" customHeight="1" x14ac:dyDescent="0.2">
      <c r="A542" s="2" t="s">
        <v>70</v>
      </c>
      <c r="B542" s="13">
        <v>39644</v>
      </c>
      <c r="C542" s="2">
        <v>50001</v>
      </c>
      <c r="D542" s="2">
        <v>8</v>
      </c>
      <c r="E542" s="2">
        <v>8</v>
      </c>
      <c r="F542" s="2">
        <v>12</v>
      </c>
      <c r="G542" s="2">
        <v>6</v>
      </c>
      <c r="H542" s="2">
        <v>9</v>
      </c>
    </row>
    <row r="543" spans="1:8" ht="15" customHeight="1" x14ac:dyDescent="0.2">
      <c r="A543" s="2" t="s">
        <v>882</v>
      </c>
      <c r="B543" s="13">
        <v>39644</v>
      </c>
      <c r="C543" s="2">
        <v>60003</v>
      </c>
      <c r="D543" s="2">
        <v>0</v>
      </c>
      <c r="E543" s="2">
        <v>8</v>
      </c>
      <c r="F543" s="2">
        <v>3</v>
      </c>
      <c r="G543" s="2">
        <v>12</v>
      </c>
      <c r="H543" s="2">
        <v>9</v>
      </c>
    </row>
    <row r="544" spans="1:8" ht="15" customHeight="1" x14ac:dyDescent="0.2">
      <c r="A544" s="2" t="s">
        <v>467</v>
      </c>
      <c r="B544" s="13">
        <v>39645</v>
      </c>
      <c r="C544" s="2">
        <v>50005</v>
      </c>
      <c r="D544" s="2">
        <v>9</v>
      </c>
      <c r="E544" s="2">
        <v>8</v>
      </c>
      <c r="F544" s="2">
        <v>12</v>
      </c>
      <c r="G544" s="2">
        <v>11</v>
      </c>
      <c r="H544" s="2">
        <v>9</v>
      </c>
    </row>
    <row r="545" spans="1:8" ht="15" customHeight="1" x14ac:dyDescent="0.2">
      <c r="A545" s="2" t="s">
        <v>774</v>
      </c>
      <c r="B545" s="13">
        <v>39645</v>
      </c>
      <c r="C545" s="2">
        <v>60005</v>
      </c>
      <c r="D545" s="2">
        <v>1</v>
      </c>
      <c r="E545" s="2">
        <v>8</v>
      </c>
      <c r="F545" s="2">
        <v>3</v>
      </c>
      <c r="G545" s="2">
        <v>12</v>
      </c>
      <c r="H545" s="2">
        <v>5</v>
      </c>
    </row>
    <row r="546" spans="1:8" ht="15" customHeight="1" x14ac:dyDescent="0.2">
      <c r="A546" s="2" t="s">
        <v>296</v>
      </c>
      <c r="B546" s="13">
        <v>39646</v>
      </c>
      <c r="C546" s="2">
        <v>50003</v>
      </c>
      <c r="D546" s="2">
        <v>10</v>
      </c>
      <c r="E546" s="2">
        <v>8</v>
      </c>
      <c r="F546" s="2">
        <v>13</v>
      </c>
      <c r="G546" s="2">
        <v>11</v>
      </c>
      <c r="H546" s="2">
        <v>9</v>
      </c>
    </row>
    <row r="547" spans="1:8" ht="15" customHeight="1" x14ac:dyDescent="0.2">
      <c r="A547" s="2" t="s">
        <v>883</v>
      </c>
      <c r="B547" s="13">
        <v>39646</v>
      </c>
      <c r="C547" s="2">
        <v>60003</v>
      </c>
      <c r="D547" s="2">
        <v>2</v>
      </c>
      <c r="E547" s="2">
        <v>8</v>
      </c>
      <c r="F547" s="2">
        <v>12</v>
      </c>
      <c r="G547" s="2">
        <v>12</v>
      </c>
      <c r="H547" s="2">
        <v>11</v>
      </c>
    </row>
    <row r="548" spans="1:8" ht="15" customHeight="1" x14ac:dyDescent="0.2">
      <c r="A548" s="2" t="s">
        <v>675</v>
      </c>
      <c r="B548" s="13">
        <v>39646</v>
      </c>
      <c r="C548" s="2">
        <v>60001</v>
      </c>
      <c r="D548" s="2">
        <v>3</v>
      </c>
      <c r="E548" s="2">
        <v>8</v>
      </c>
      <c r="F548" s="2">
        <v>12</v>
      </c>
      <c r="G548" s="2">
        <v>11</v>
      </c>
      <c r="H548" s="2">
        <v>11</v>
      </c>
    </row>
    <row r="549" spans="1:8" ht="15" customHeight="1" x14ac:dyDescent="0.2">
      <c r="A549" s="2" t="s">
        <v>177</v>
      </c>
      <c r="B549" s="13">
        <v>39647</v>
      </c>
      <c r="C549" s="2">
        <v>50002</v>
      </c>
      <c r="D549" s="2">
        <v>9</v>
      </c>
      <c r="E549" s="2">
        <v>8</v>
      </c>
      <c r="F549" s="2">
        <v>12</v>
      </c>
      <c r="G549" s="2">
        <v>11</v>
      </c>
      <c r="H549" s="2">
        <v>9</v>
      </c>
    </row>
    <row r="550" spans="1:8" ht="15" customHeight="1" x14ac:dyDescent="0.2">
      <c r="A550" s="2" t="s">
        <v>71</v>
      </c>
      <c r="B550" s="13">
        <v>39648</v>
      </c>
      <c r="C550" s="2">
        <v>50001</v>
      </c>
      <c r="D550" s="2">
        <v>9</v>
      </c>
      <c r="E550" s="2">
        <v>8</v>
      </c>
      <c r="F550" s="2">
        <v>12</v>
      </c>
      <c r="G550" s="2">
        <v>9</v>
      </c>
      <c r="H550" s="2">
        <v>9</v>
      </c>
    </row>
    <row r="551" spans="1:8" ht="15" customHeight="1" x14ac:dyDescent="0.2">
      <c r="A551" s="2" t="s">
        <v>380</v>
      </c>
      <c r="B551" s="13">
        <v>39648</v>
      </c>
      <c r="C551" s="2">
        <v>50004</v>
      </c>
      <c r="D551" s="2">
        <v>9</v>
      </c>
      <c r="E551" s="2">
        <v>8</v>
      </c>
      <c r="F551" s="2">
        <v>12</v>
      </c>
      <c r="G551" s="2">
        <v>9</v>
      </c>
      <c r="H551" s="2">
        <v>9</v>
      </c>
    </row>
    <row r="552" spans="1:8" ht="15" customHeight="1" x14ac:dyDescent="0.2">
      <c r="A552" s="2" t="s">
        <v>777</v>
      </c>
      <c r="B552" s="13">
        <v>39648</v>
      </c>
      <c r="C552" s="2">
        <v>60005</v>
      </c>
      <c r="D552" s="2">
        <v>9</v>
      </c>
      <c r="E552" s="2">
        <v>8</v>
      </c>
      <c r="F552" s="2">
        <v>12</v>
      </c>
      <c r="G552" s="2">
        <v>11</v>
      </c>
      <c r="H552" s="2">
        <v>13</v>
      </c>
    </row>
    <row r="553" spans="1:8" ht="15" customHeight="1" x14ac:dyDescent="0.2">
      <c r="A553" s="2" t="s">
        <v>676</v>
      </c>
      <c r="B553" s="13">
        <v>39648</v>
      </c>
      <c r="C553" s="2">
        <v>60001</v>
      </c>
      <c r="D553" s="2">
        <v>9</v>
      </c>
      <c r="E553" s="2">
        <v>8</v>
      </c>
      <c r="F553" s="2">
        <v>12</v>
      </c>
      <c r="G553" s="2">
        <v>11</v>
      </c>
      <c r="H553" s="2">
        <v>11</v>
      </c>
    </row>
    <row r="554" spans="1:8" ht="15" customHeight="1" x14ac:dyDescent="0.2">
      <c r="A554" s="2" t="s">
        <v>72</v>
      </c>
      <c r="B554" s="13">
        <v>39649</v>
      </c>
      <c r="C554" s="2">
        <v>50001</v>
      </c>
      <c r="D554" s="2">
        <v>9</v>
      </c>
      <c r="E554" s="2">
        <v>8</v>
      </c>
      <c r="F554" s="2">
        <v>12</v>
      </c>
      <c r="G554" s="2">
        <v>12</v>
      </c>
      <c r="H554" s="2">
        <v>9</v>
      </c>
    </row>
    <row r="555" spans="1:8" ht="15" customHeight="1" x14ac:dyDescent="0.2">
      <c r="A555" s="2" t="s">
        <v>178</v>
      </c>
      <c r="B555" s="13">
        <v>39649</v>
      </c>
      <c r="C555" s="2">
        <v>50002</v>
      </c>
      <c r="D555" s="2">
        <v>9</v>
      </c>
      <c r="E555" s="2">
        <v>8</v>
      </c>
      <c r="F555" s="2">
        <v>12</v>
      </c>
      <c r="G555" s="2">
        <v>15</v>
      </c>
      <c r="H555" s="2">
        <v>12</v>
      </c>
    </row>
    <row r="556" spans="1:8" ht="15" customHeight="1" x14ac:dyDescent="0.2">
      <c r="A556" s="2" t="s">
        <v>779</v>
      </c>
      <c r="B556" s="13">
        <v>39649</v>
      </c>
      <c r="C556" s="2">
        <v>60005</v>
      </c>
      <c r="D556" s="2">
        <v>9</v>
      </c>
      <c r="E556" s="2">
        <v>8</v>
      </c>
      <c r="F556" s="2">
        <v>12</v>
      </c>
      <c r="G556" s="2">
        <v>11</v>
      </c>
      <c r="H556" s="2">
        <v>13</v>
      </c>
    </row>
    <row r="557" spans="1:8" ht="15" customHeight="1" x14ac:dyDescent="0.2">
      <c r="A557" s="2" t="s">
        <v>885</v>
      </c>
      <c r="B557" s="13">
        <v>39649</v>
      </c>
      <c r="C557" s="2">
        <v>60003</v>
      </c>
      <c r="D557" s="2">
        <v>5</v>
      </c>
      <c r="E557" s="2">
        <v>8</v>
      </c>
      <c r="F557" s="2">
        <v>12</v>
      </c>
      <c r="G557" s="2">
        <v>11</v>
      </c>
      <c r="H557" s="2">
        <v>11</v>
      </c>
    </row>
    <row r="558" spans="1:8" ht="15" customHeight="1" x14ac:dyDescent="0.2">
      <c r="A558" s="2" t="s">
        <v>677</v>
      </c>
      <c r="B558" s="13">
        <v>39652</v>
      </c>
      <c r="C558" s="2">
        <v>60001</v>
      </c>
      <c r="D558" s="2">
        <v>0</v>
      </c>
      <c r="E558" s="2">
        <v>8</v>
      </c>
      <c r="F558" s="2">
        <v>15</v>
      </c>
      <c r="G558" s="2">
        <v>11</v>
      </c>
      <c r="H558" s="2">
        <v>11</v>
      </c>
    </row>
    <row r="559" spans="1:8" ht="15" customHeight="1" x14ac:dyDescent="0.2">
      <c r="A559" s="2" t="s">
        <v>73</v>
      </c>
      <c r="B559" s="13">
        <v>39653</v>
      </c>
      <c r="C559" s="2">
        <v>50001</v>
      </c>
      <c r="D559" s="2">
        <v>9</v>
      </c>
      <c r="E559" s="2">
        <v>4</v>
      </c>
      <c r="F559" s="2">
        <v>12</v>
      </c>
      <c r="G559" s="2">
        <v>12</v>
      </c>
      <c r="H559" s="2">
        <v>11</v>
      </c>
    </row>
    <row r="560" spans="1:8" ht="15" customHeight="1" x14ac:dyDescent="0.2">
      <c r="A560" s="2" t="s">
        <v>765</v>
      </c>
      <c r="B560" s="13">
        <v>39653</v>
      </c>
      <c r="C560" s="2">
        <v>60002</v>
      </c>
      <c r="D560" s="2">
        <v>9</v>
      </c>
      <c r="E560" s="2">
        <v>8</v>
      </c>
      <c r="F560" s="2">
        <v>12</v>
      </c>
      <c r="G560" s="2">
        <v>11</v>
      </c>
      <c r="H560" s="2">
        <v>9</v>
      </c>
    </row>
    <row r="561" spans="1:8" ht="15" customHeight="1" x14ac:dyDescent="0.2">
      <c r="A561" s="2" t="s">
        <v>468</v>
      </c>
      <c r="B561" s="13">
        <v>39654</v>
      </c>
      <c r="C561" s="2">
        <v>50005</v>
      </c>
      <c r="D561" s="2">
        <v>9</v>
      </c>
      <c r="E561" s="2">
        <v>8</v>
      </c>
      <c r="F561" s="2">
        <v>0</v>
      </c>
      <c r="G561" s="2">
        <v>12</v>
      </c>
      <c r="H561" s="2">
        <v>11</v>
      </c>
    </row>
    <row r="562" spans="1:8" ht="15" customHeight="1" x14ac:dyDescent="0.2">
      <c r="A562" s="2" t="s">
        <v>297</v>
      </c>
      <c r="B562" s="13">
        <v>39655</v>
      </c>
      <c r="C562" s="2">
        <v>50003</v>
      </c>
      <c r="D562" s="2">
        <v>9</v>
      </c>
      <c r="E562" s="2">
        <v>0</v>
      </c>
      <c r="F562" s="2">
        <v>19</v>
      </c>
      <c r="G562" s="2">
        <v>12</v>
      </c>
      <c r="H562" s="2">
        <v>11</v>
      </c>
    </row>
    <row r="563" spans="1:8" ht="15" customHeight="1" x14ac:dyDescent="0.2">
      <c r="A563" s="2" t="s">
        <v>782</v>
      </c>
      <c r="B563" s="13">
        <v>39655</v>
      </c>
      <c r="C563" s="2">
        <v>60004</v>
      </c>
      <c r="D563" s="2">
        <v>0</v>
      </c>
      <c r="E563" s="2">
        <v>8</v>
      </c>
      <c r="F563" s="2">
        <v>12</v>
      </c>
      <c r="G563" s="2">
        <v>13</v>
      </c>
      <c r="H563" s="2">
        <v>9</v>
      </c>
    </row>
    <row r="564" spans="1:8" ht="15" customHeight="1" x14ac:dyDescent="0.2">
      <c r="A564" s="2" t="s">
        <v>179</v>
      </c>
      <c r="B564" s="13">
        <v>39656</v>
      </c>
      <c r="C564" s="2">
        <v>50002</v>
      </c>
      <c r="D564" s="2">
        <v>9</v>
      </c>
      <c r="E564" s="2">
        <v>8</v>
      </c>
      <c r="F564" s="2">
        <v>10</v>
      </c>
      <c r="G564" s="2">
        <v>12</v>
      </c>
      <c r="H564" s="2">
        <v>9</v>
      </c>
    </row>
    <row r="565" spans="1:8" ht="15" customHeight="1" x14ac:dyDescent="0.2">
      <c r="A565" s="2" t="s">
        <v>74</v>
      </c>
      <c r="B565" s="13">
        <v>39656</v>
      </c>
      <c r="C565" s="2">
        <v>50001</v>
      </c>
      <c r="D565" s="2">
        <v>9</v>
      </c>
      <c r="E565" s="2">
        <v>8</v>
      </c>
      <c r="F565" s="2">
        <v>8</v>
      </c>
      <c r="G565" s="2">
        <v>12</v>
      </c>
      <c r="H565" s="2">
        <v>6</v>
      </c>
    </row>
    <row r="566" spans="1:8" ht="15" customHeight="1" x14ac:dyDescent="0.2">
      <c r="A566" s="2" t="s">
        <v>298</v>
      </c>
      <c r="B566" s="13">
        <v>39656</v>
      </c>
      <c r="C566" s="2">
        <v>50003</v>
      </c>
      <c r="D566" s="2">
        <v>8</v>
      </c>
      <c r="E566" s="2">
        <v>10</v>
      </c>
      <c r="F566" s="2">
        <v>15</v>
      </c>
      <c r="G566" s="2">
        <v>11</v>
      </c>
      <c r="H566" s="2">
        <v>9</v>
      </c>
    </row>
    <row r="567" spans="1:8" ht="15" customHeight="1" x14ac:dyDescent="0.2">
      <c r="A567" s="2" t="s">
        <v>783</v>
      </c>
      <c r="B567" s="13">
        <v>39656</v>
      </c>
      <c r="C567" s="2">
        <v>60005</v>
      </c>
      <c r="D567" s="2">
        <v>0</v>
      </c>
      <c r="E567" s="2">
        <v>8</v>
      </c>
      <c r="F567" s="2">
        <v>16</v>
      </c>
      <c r="G567" s="2">
        <v>11</v>
      </c>
      <c r="H567" s="2">
        <v>9</v>
      </c>
    </row>
    <row r="568" spans="1:8" ht="15" customHeight="1" x14ac:dyDescent="0.2">
      <c r="A568" s="2" t="s">
        <v>784</v>
      </c>
      <c r="B568" s="13">
        <v>39656</v>
      </c>
      <c r="C568" s="2">
        <v>60004</v>
      </c>
      <c r="D568" s="2">
        <v>9</v>
      </c>
      <c r="E568" s="2">
        <v>8</v>
      </c>
      <c r="F568" s="2">
        <v>17</v>
      </c>
      <c r="G568" s="2">
        <v>11</v>
      </c>
      <c r="H568" s="2">
        <v>9</v>
      </c>
    </row>
    <row r="569" spans="1:8" ht="15" customHeight="1" x14ac:dyDescent="0.2">
      <c r="A569" s="2" t="s">
        <v>785</v>
      </c>
      <c r="B569" s="13">
        <v>39656</v>
      </c>
      <c r="C569" s="2">
        <v>60005</v>
      </c>
      <c r="D569" s="2">
        <v>9</v>
      </c>
      <c r="E569" s="2">
        <v>8</v>
      </c>
      <c r="F569" s="2">
        <v>12</v>
      </c>
      <c r="G569" s="2">
        <v>14</v>
      </c>
      <c r="H569" s="2">
        <v>9</v>
      </c>
    </row>
    <row r="570" spans="1:8" ht="15" customHeight="1" x14ac:dyDescent="0.2">
      <c r="A570" s="2" t="s">
        <v>75</v>
      </c>
      <c r="B570" s="13">
        <v>39657</v>
      </c>
      <c r="C570" s="2">
        <v>50001</v>
      </c>
      <c r="D570" s="2">
        <v>8</v>
      </c>
      <c r="E570" s="2">
        <v>10</v>
      </c>
      <c r="F570" s="2">
        <v>15</v>
      </c>
      <c r="G570" s="2">
        <v>11</v>
      </c>
      <c r="H570" s="2">
        <v>9</v>
      </c>
    </row>
    <row r="571" spans="1:8" ht="15" customHeight="1" x14ac:dyDescent="0.2">
      <c r="A571" s="2" t="s">
        <v>299</v>
      </c>
      <c r="B571" s="13">
        <v>39657</v>
      </c>
      <c r="C571" s="2">
        <v>50003</v>
      </c>
      <c r="D571" s="2">
        <v>8</v>
      </c>
      <c r="E571" s="2">
        <v>10</v>
      </c>
      <c r="F571" s="2">
        <v>15</v>
      </c>
      <c r="G571" s="2">
        <v>11</v>
      </c>
      <c r="H571" s="2">
        <v>9</v>
      </c>
    </row>
    <row r="572" spans="1:8" ht="15" customHeight="1" x14ac:dyDescent="0.2">
      <c r="A572" s="2" t="s">
        <v>934</v>
      </c>
      <c r="B572" s="13">
        <v>39657</v>
      </c>
      <c r="C572" s="2">
        <v>60001</v>
      </c>
      <c r="D572" s="2">
        <v>9</v>
      </c>
      <c r="E572" s="2">
        <v>8</v>
      </c>
      <c r="F572" s="2">
        <v>12</v>
      </c>
      <c r="G572" s="2">
        <v>15</v>
      </c>
      <c r="H572" s="2">
        <v>9</v>
      </c>
    </row>
    <row r="573" spans="1:8" ht="15" customHeight="1" x14ac:dyDescent="0.2">
      <c r="A573" s="2" t="s">
        <v>770</v>
      </c>
      <c r="B573" s="13">
        <v>39657</v>
      </c>
      <c r="C573" s="2">
        <v>60002</v>
      </c>
      <c r="D573" s="2">
        <v>0</v>
      </c>
      <c r="E573" s="2">
        <v>8</v>
      </c>
      <c r="F573" s="2">
        <v>6</v>
      </c>
      <c r="G573" s="2">
        <v>6</v>
      </c>
      <c r="H573" s="2">
        <v>9</v>
      </c>
    </row>
    <row r="574" spans="1:8" ht="15" customHeight="1" x14ac:dyDescent="0.2">
      <c r="A574" s="2" t="s">
        <v>300</v>
      </c>
      <c r="B574" s="13">
        <v>39658</v>
      </c>
      <c r="C574" s="2">
        <v>50003</v>
      </c>
      <c r="D574" s="2">
        <v>8</v>
      </c>
      <c r="E574" s="2">
        <v>10</v>
      </c>
      <c r="F574" s="2">
        <v>15</v>
      </c>
      <c r="G574" s="2">
        <v>11</v>
      </c>
      <c r="H574" s="2">
        <v>9</v>
      </c>
    </row>
    <row r="575" spans="1:8" ht="15" customHeight="1" x14ac:dyDescent="0.2">
      <c r="A575" s="2" t="s">
        <v>682</v>
      </c>
      <c r="B575" s="13">
        <v>39658</v>
      </c>
      <c r="C575" s="2">
        <v>60001</v>
      </c>
      <c r="D575" s="2">
        <v>0</v>
      </c>
      <c r="E575" s="2">
        <v>8</v>
      </c>
      <c r="F575" s="2">
        <v>6</v>
      </c>
      <c r="G575" s="2">
        <v>11</v>
      </c>
      <c r="H575" s="2">
        <v>9</v>
      </c>
    </row>
    <row r="576" spans="1:8" ht="15" customHeight="1" x14ac:dyDescent="0.2">
      <c r="A576" s="2" t="s">
        <v>381</v>
      </c>
      <c r="B576" s="13">
        <v>39660</v>
      </c>
      <c r="C576" s="2">
        <v>50004</v>
      </c>
      <c r="D576" s="2">
        <v>8</v>
      </c>
      <c r="E576" s="2">
        <v>10</v>
      </c>
      <c r="F576" s="2">
        <v>15</v>
      </c>
      <c r="G576" s="2">
        <v>11</v>
      </c>
      <c r="H576" s="2">
        <v>9</v>
      </c>
    </row>
    <row r="577" spans="1:8" ht="15" customHeight="1" x14ac:dyDescent="0.2">
      <c r="A577" s="2" t="s">
        <v>888</v>
      </c>
      <c r="B577" s="13">
        <v>39660</v>
      </c>
      <c r="C577" s="2">
        <v>60003</v>
      </c>
      <c r="D577" s="2">
        <v>0</v>
      </c>
      <c r="E577" s="2">
        <v>8</v>
      </c>
      <c r="F577" s="2">
        <v>12</v>
      </c>
      <c r="G577" s="2">
        <v>5</v>
      </c>
      <c r="H577" s="2">
        <v>9</v>
      </c>
    </row>
    <row r="578" spans="1:8" ht="15" customHeight="1" x14ac:dyDescent="0.2">
      <c r="A578" s="2" t="s">
        <v>180</v>
      </c>
      <c r="B578" s="13">
        <v>39661</v>
      </c>
      <c r="C578" s="2">
        <v>50002</v>
      </c>
      <c r="D578" s="2">
        <v>8</v>
      </c>
      <c r="E578" s="2">
        <v>10</v>
      </c>
      <c r="F578" s="2">
        <v>15</v>
      </c>
      <c r="G578" s="2">
        <v>11</v>
      </c>
      <c r="H578" s="2">
        <v>9</v>
      </c>
    </row>
    <row r="579" spans="1:8" ht="15" customHeight="1" x14ac:dyDescent="0.2">
      <c r="A579" s="2" t="s">
        <v>301</v>
      </c>
      <c r="B579" s="13">
        <v>39661</v>
      </c>
      <c r="C579" s="2">
        <v>50003</v>
      </c>
      <c r="D579" s="2">
        <v>8</v>
      </c>
      <c r="E579" s="2">
        <v>10</v>
      </c>
      <c r="F579" s="2">
        <v>15</v>
      </c>
      <c r="G579" s="2">
        <v>11</v>
      </c>
      <c r="H579" s="2">
        <v>9</v>
      </c>
    </row>
    <row r="580" spans="1:8" ht="15" customHeight="1" x14ac:dyDescent="0.2">
      <c r="A580" s="2" t="s">
        <v>563</v>
      </c>
      <c r="B580" s="13">
        <v>39661</v>
      </c>
      <c r="C580" s="2">
        <v>60003</v>
      </c>
      <c r="D580" s="2">
        <v>9</v>
      </c>
      <c r="E580" s="2">
        <v>8</v>
      </c>
      <c r="F580" s="2">
        <v>6</v>
      </c>
      <c r="G580" s="2">
        <v>11</v>
      </c>
      <c r="H580" s="2">
        <v>9</v>
      </c>
    </row>
    <row r="581" spans="1:8" ht="15" customHeight="1" x14ac:dyDescent="0.2">
      <c r="A581" s="2" t="s">
        <v>569</v>
      </c>
      <c r="B581" s="13">
        <v>39661</v>
      </c>
      <c r="C581" s="2">
        <v>60004</v>
      </c>
      <c r="D581" s="2">
        <v>9</v>
      </c>
      <c r="E581" s="2">
        <v>8</v>
      </c>
      <c r="F581" s="2">
        <v>12</v>
      </c>
      <c r="G581" s="2">
        <v>12</v>
      </c>
      <c r="H581" s="2">
        <v>9</v>
      </c>
    </row>
    <row r="582" spans="1:8" ht="15" customHeight="1" x14ac:dyDescent="0.2">
      <c r="A582" s="2" t="s">
        <v>76</v>
      </c>
      <c r="B582" s="13">
        <v>39662</v>
      </c>
      <c r="C582" s="2">
        <v>50001</v>
      </c>
      <c r="D582" s="2">
        <v>8</v>
      </c>
      <c r="E582" s="2">
        <v>10</v>
      </c>
      <c r="F582" s="2">
        <v>15</v>
      </c>
      <c r="G582" s="2">
        <v>11</v>
      </c>
      <c r="H582" s="2">
        <v>9</v>
      </c>
    </row>
    <row r="583" spans="1:8" ht="15" customHeight="1" x14ac:dyDescent="0.2">
      <c r="A583" s="2" t="s">
        <v>683</v>
      </c>
      <c r="B583" s="13">
        <v>39662</v>
      </c>
      <c r="C583" s="2">
        <v>60001</v>
      </c>
      <c r="D583" s="2">
        <v>9</v>
      </c>
      <c r="E583" s="2">
        <v>8</v>
      </c>
      <c r="F583" s="2">
        <v>12</v>
      </c>
      <c r="G583" s="2">
        <v>9</v>
      </c>
      <c r="H583" s="2">
        <v>9</v>
      </c>
    </row>
    <row r="584" spans="1:8" ht="15" customHeight="1" x14ac:dyDescent="0.2">
      <c r="A584" s="2" t="s">
        <v>77</v>
      </c>
      <c r="B584" s="13">
        <v>39663</v>
      </c>
      <c r="C584" s="2">
        <v>50001</v>
      </c>
      <c r="D584" s="2">
        <v>9</v>
      </c>
      <c r="E584" s="2">
        <v>10</v>
      </c>
      <c r="F584" s="2">
        <v>15</v>
      </c>
      <c r="G584" s="2">
        <v>11</v>
      </c>
      <c r="H584" s="2">
        <v>9</v>
      </c>
    </row>
    <row r="585" spans="1:8" ht="15" customHeight="1" x14ac:dyDescent="0.2">
      <c r="A585" s="2" t="s">
        <v>662</v>
      </c>
      <c r="B585" s="13">
        <v>39663</v>
      </c>
      <c r="C585" s="2">
        <v>60002</v>
      </c>
      <c r="D585" s="2">
        <v>9</v>
      </c>
      <c r="E585" s="2">
        <v>5</v>
      </c>
      <c r="F585" s="2">
        <v>12</v>
      </c>
      <c r="G585" s="2">
        <v>12</v>
      </c>
      <c r="H585" s="2">
        <v>9</v>
      </c>
    </row>
    <row r="586" spans="1:8" ht="15" customHeight="1" x14ac:dyDescent="0.2">
      <c r="A586" s="2" t="s">
        <v>78</v>
      </c>
      <c r="B586" s="13">
        <v>39664</v>
      </c>
      <c r="C586" s="2">
        <v>50001</v>
      </c>
      <c r="D586" s="2">
        <v>8</v>
      </c>
      <c r="E586" s="2">
        <v>10</v>
      </c>
      <c r="F586" s="2">
        <v>15</v>
      </c>
      <c r="G586" s="2">
        <v>11</v>
      </c>
      <c r="H586" s="2">
        <v>9</v>
      </c>
    </row>
    <row r="587" spans="1:8" ht="15" customHeight="1" x14ac:dyDescent="0.2">
      <c r="A587" s="2" t="s">
        <v>703</v>
      </c>
      <c r="B587" s="13">
        <v>39664</v>
      </c>
      <c r="C587" s="2">
        <v>60004</v>
      </c>
      <c r="D587" s="2">
        <v>12</v>
      </c>
      <c r="E587" s="2">
        <v>8</v>
      </c>
      <c r="F587" s="2">
        <v>12</v>
      </c>
      <c r="G587" s="2">
        <v>15</v>
      </c>
      <c r="H587" s="2">
        <v>9</v>
      </c>
    </row>
    <row r="588" spans="1:8" ht="15" customHeight="1" x14ac:dyDescent="0.2">
      <c r="A588" s="2" t="s">
        <v>469</v>
      </c>
      <c r="B588" s="13">
        <v>39665</v>
      </c>
      <c r="C588" s="2">
        <v>50005</v>
      </c>
      <c r="D588" s="2">
        <v>8</v>
      </c>
      <c r="E588" s="2">
        <v>10</v>
      </c>
      <c r="F588" s="2">
        <v>15</v>
      </c>
      <c r="G588" s="2">
        <v>11</v>
      </c>
      <c r="H588" s="2">
        <v>9</v>
      </c>
    </row>
    <row r="589" spans="1:8" ht="15" customHeight="1" x14ac:dyDescent="0.2">
      <c r="A589" s="2" t="s">
        <v>673</v>
      </c>
      <c r="B589" s="13">
        <v>39665</v>
      </c>
      <c r="C589" s="2">
        <v>60001</v>
      </c>
      <c r="D589" s="2">
        <v>12</v>
      </c>
      <c r="E589" s="2">
        <v>0</v>
      </c>
      <c r="F589" s="2">
        <v>12</v>
      </c>
      <c r="G589" s="2">
        <v>12</v>
      </c>
      <c r="H589" s="2">
        <v>9</v>
      </c>
    </row>
    <row r="590" spans="1:8" ht="15" customHeight="1" x14ac:dyDescent="0.2">
      <c r="A590" s="2" t="s">
        <v>302</v>
      </c>
      <c r="B590" s="13">
        <v>39666</v>
      </c>
      <c r="C590" s="2">
        <v>50003</v>
      </c>
      <c r="D590" s="2">
        <v>8</v>
      </c>
      <c r="E590" s="2">
        <v>10</v>
      </c>
      <c r="F590" s="2">
        <v>15</v>
      </c>
      <c r="G590" s="2">
        <v>11</v>
      </c>
      <c r="H590" s="2">
        <v>9</v>
      </c>
    </row>
    <row r="591" spans="1:8" ht="15" customHeight="1" x14ac:dyDescent="0.2">
      <c r="A591" s="2" t="s">
        <v>689</v>
      </c>
      <c r="B591" s="13">
        <v>39666</v>
      </c>
      <c r="C591" s="2">
        <v>60001</v>
      </c>
      <c r="D591" s="2">
        <v>9</v>
      </c>
      <c r="E591" s="2">
        <v>8</v>
      </c>
      <c r="F591" s="2">
        <v>6</v>
      </c>
      <c r="G591" s="2">
        <v>12</v>
      </c>
      <c r="H591" s="2">
        <v>5</v>
      </c>
    </row>
    <row r="592" spans="1:8" ht="15" customHeight="1" x14ac:dyDescent="0.2">
      <c r="A592" s="2" t="s">
        <v>181</v>
      </c>
      <c r="B592" s="13">
        <v>39667</v>
      </c>
      <c r="C592" s="2">
        <v>50002</v>
      </c>
      <c r="D592" s="2">
        <v>8</v>
      </c>
      <c r="E592" s="2">
        <v>10</v>
      </c>
      <c r="F592" s="2">
        <v>15</v>
      </c>
      <c r="G592" s="2">
        <v>11</v>
      </c>
      <c r="H592" s="2">
        <v>9</v>
      </c>
    </row>
    <row r="593" spans="1:8" ht="15" customHeight="1" x14ac:dyDescent="0.2">
      <c r="A593" s="2" t="s">
        <v>775</v>
      </c>
      <c r="B593" s="13">
        <v>39667</v>
      </c>
      <c r="C593" s="2">
        <v>60002</v>
      </c>
      <c r="D593" s="2">
        <v>9</v>
      </c>
      <c r="E593" s="2">
        <v>12</v>
      </c>
      <c r="F593" s="2">
        <v>12</v>
      </c>
      <c r="G593" s="2">
        <v>11</v>
      </c>
      <c r="H593" s="2">
        <v>11</v>
      </c>
    </row>
    <row r="594" spans="1:8" ht="15" customHeight="1" x14ac:dyDescent="0.2">
      <c r="A594" s="2" t="s">
        <v>303</v>
      </c>
      <c r="B594" s="13">
        <v>39668</v>
      </c>
      <c r="C594" s="2">
        <v>50003</v>
      </c>
      <c r="D594" s="2">
        <v>8</v>
      </c>
      <c r="E594" s="2">
        <v>10</v>
      </c>
      <c r="F594" s="2">
        <v>15</v>
      </c>
      <c r="G594" s="2">
        <v>11</v>
      </c>
      <c r="H594" s="2">
        <v>9</v>
      </c>
    </row>
    <row r="595" spans="1:8" ht="15" customHeight="1" x14ac:dyDescent="0.2">
      <c r="A595" s="2" t="s">
        <v>690</v>
      </c>
      <c r="B595" s="13">
        <v>39668</v>
      </c>
      <c r="C595" s="2">
        <v>60001</v>
      </c>
      <c r="D595" s="2">
        <v>9</v>
      </c>
      <c r="E595" s="2">
        <v>8</v>
      </c>
      <c r="F595" s="2">
        <v>7</v>
      </c>
      <c r="G595" s="2">
        <v>13</v>
      </c>
      <c r="H595" s="2">
        <v>15</v>
      </c>
    </row>
    <row r="596" spans="1:8" ht="15" customHeight="1" x14ac:dyDescent="0.2">
      <c r="A596" s="2" t="s">
        <v>182</v>
      </c>
      <c r="B596" s="13">
        <v>39669</v>
      </c>
      <c r="C596" s="2">
        <v>50002</v>
      </c>
      <c r="D596" s="2">
        <v>8</v>
      </c>
      <c r="E596" s="2">
        <v>10</v>
      </c>
      <c r="F596" s="2">
        <v>15</v>
      </c>
      <c r="G596" s="2">
        <v>11</v>
      </c>
      <c r="H596" s="2">
        <v>9</v>
      </c>
    </row>
    <row r="597" spans="1:8" ht="15" customHeight="1" x14ac:dyDescent="0.2">
      <c r="A597" s="2" t="s">
        <v>304</v>
      </c>
      <c r="B597" s="13">
        <v>39669</v>
      </c>
      <c r="C597" s="2">
        <v>50003</v>
      </c>
      <c r="D597" s="2">
        <v>8</v>
      </c>
      <c r="E597" s="2">
        <v>10</v>
      </c>
      <c r="F597" s="2">
        <v>15</v>
      </c>
      <c r="G597" s="2">
        <v>11</v>
      </c>
      <c r="H597" s="2">
        <v>9</v>
      </c>
    </row>
    <row r="598" spans="1:8" ht="15" customHeight="1" x14ac:dyDescent="0.2">
      <c r="A598" s="2" t="s">
        <v>780</v>
      </c>
      <c r="B598" s="13">
        <v>39669</v>
      </c>
      <c r="C598" s="2">
        <v>60002</v>
      </c>
      <c r="D598" s="2">
        <v>9</v>
      </c>
      <c r="E598" s="2">
        <v>8</v>
      </c>
      <c r="F598" s="2">
        <v>12</v>
      </c>
      <c r="G598" s="2">
        <v>20</v>
      </c>
      <c r="H598" s="2">
        <v>13</v>
      </c>
    </row>
    <row r="599" spans="1:8" ht="15" customHeight="1" x14ac:dyDescent="0.2">
      <c r="A599" s="2" t="s">
        <v>693</v>
      </c>
      <c r="B599" s="13">
        <v>39669</v>
      </c>
      <c r="C599" s="2">
        <v>60001</v>
      </c>
      <c r="D599" s="2">
        <v>0</v>
      </c>
      <c r="E599" s="2">
        <v>8</v>
      </c>
      <c r="F599" s="2">
        <v>12</v>
      </c>
      <c r="G599" s="2">
        <v>11</v>
      </c>
      <c r="H599" s="2">
        <v>11</v>
      </c>
    </row>
    <row r="600" spans="1:8" ht="15" customHeight="1" x14ac:dyDescent="0.2">
      <c r="A600" s="2" t="s">
        <v>382</v>
      </c>
      <c r="B600" s="13">
        <v>39670</v>
      </c>
      <c r="C600" s="2">
        <v>50004</v>
      </c>
      <c r="D600" s="2">
        <v>8</v>
      </c>
      <c r="E600" s="2">
        <v>10</v>
      </c>
      <c r="F600" s="2">
        <v>15</v>
      </c>
      <c r="G600" s="2">
        <v>11</v>
      </c>
      <c r="H600" s="2">
        <v>9</v>
      </c>
    </row>
    <row r="601" spans="1:8" ht="15" customHeight="1" x14ac:dyDescent="0.2">
      <c r="A601" s="2" t="s">
        <v>470</v>
      </c>
      <c r="B601" s="13">
        <v>39670</v>
      </c>
      <c r="C601" s="2">
        <v>50005</v>
      </c>
      <c r="D601" s="2">
        <v>8</v>
      </c>
      <c r="E601" s="2">
        <v>10</v>
      </c>
      <c r="F601" s="2">
        <v>15</v>
      </c>
      <c r="G601" s="2">
        <v>11</v>
      </c>
      <c r="H601" s="2">
        <v>9</v>
      </c>
    </row>
    <row r="602" spans="1:8" ht="15" customHeight="1" x14ac:dyDescent="0.2">
      <c r="A602" s="2" t="s">
        <v>183</v>
      </c>
      <c r="B602" s="13">
        <v>39670</v>
      </c>
      <c r="C602" s="2">
        <v>50002</v>
      </c>
      <c r="D602" s="2">
        <v>8</v>
      </c>
      <c r="E602" s="2">
        <v>10</v>
      </c>
      <c r="F602" s="2">
        <v>15</v>
      </c>
      <c r="G602" s="2">
        <v>11</v>
      </c>
      <c r="H602" s="2">
        <v>9</v>
      </c>
    </row>
    <row r="603" spans="1:8" ht="15" customHeight="1" x14ac:dyDescent="0.2">
      <c r="A603" s="2" t="s">
        <v>713</v>
      </c>
      <c r="B603" s="13">
        <v>39670</v>
      </c>
      <c r="C603" s="2">
        <v>60002</v>
      </c>
      <c r="D603" s="2">
        <v>20</v>
      </c>
      <c r="E603" s="2">
        <v>8</v>
      </c>
      <c r="F603" s="2">
        <v>0</v>
      </c>
      <c r="G603" s="2">
        <v>14</v>
      </c>
      <c r="H603" s="2">
        <v>4</v>
      </c>
    </row>
    <row r="604" spans="1:8" ht="15" customHeight="1" x14ac:dyDescent="0.2">
      <c r="A604" s="2" t="s">
        <v>643</v>
      </c>
      <c r="B604" s="13">
        <v>39670</v>
      </c>
      <c r="C604" s="2">
        <v>60001</v>
      </c>
      <c r="D604" s="2">
        <v>9</v>
      </c>
      <c r="E604" s="2">
        <v>15</v>
      </c>
      <c r="F604" s="2">
        <v>12</v>
      </c>
      <c r="G604" s="2">
        <v>15</v>
      </c>
      <c r="H604" s="2">
        <v>11</v>
      </c>
    </row>
    <row r="605" spans="1:8" ht="15" customHeight="1" x14ac:dyDescent="0.2">
      <c r="A605" s="2" t="s">
        <v>800</v>
      </c>
      <c r="B605" s="13">
        <v>39670</v>
      </c>
      <c r="C605" s="2">
        <v>60004</v>
      </c>
      <c r="D605" s="2">
        <v>9</v>
      </c>
      <c r="E605" s="2">
        <v>8</v>
      </c>
      <c r="F605" s="2">
        <v>12</v>
      </c>
      <c r="G605" s="2">
        <v>21</v>
      </c>
      <c r="H605" s="2">
        <v>11</v>
      </c>
    </row>
    <row r="606" spans="1:8" ht="15" customHeight="1" x14ac:dyDescent="0.2">
      <c r="A606" s="2" t="s">
        <v>471</v>
      </c>
      <c r="B606" s="13">
        <v>39671</v>
      </c>
      <c r="C606" s="2">
        <v>50005</v>
      </c>
      <c r="D606" s="2">
        <v>8</v>
      </c>
      <c r="E606" s="2">
        <v>10</v>
      </c>
      <c r="F606" s="2">
        <v>15</v>
      </c>
      <c r="G606" s="2">
        <v>11</v>
      </c>
      <c r="H606" s="2">
        <v>9</v>
      </c>
    </row>
    <row r="607" spans="1:8" ht="15" customHeight="1" x14ac:dyDescent="0.2">
      <c r="A607" s="2" t="s">
        <v>184</v>
      </c>
      <c r="B607" s="13">
        <v>39671</v>
      </c>
      <c r="C607" s="2">
        <v>50002</v>
      </c>
      <c r="D607" s="2">
        <v>8</v>
      </c>
      <c r="E607" s="2">
        <v>10</v>
      </c>
      <c r="F607" s="2">
        <v>15</v>
      </c>
      <c r="G607" s="2">
        <v>11</v>
      </c>
      <c r="H607" s="2">
        <v>9</v>
      </c>
    </row>
    <row r="608" spans="1:8" ht="15" customHeight="1" x14ac:dyDescent="0.2">
      <c r="A608" s="2" t="s">
        <v>789</v>
      </c>
      <c r="B608" s="13">
        <v>39671</v>
      </c>
      <c r="C608" s="2">
        <v>60002</v>
      </c>
      <c r="D608" s="2">
        <v>9</v>
      </c>
      <c r="E608" s="2">
        <v>4</v>
      </c>
      <c r="F608" s="2">
        <v>12</v>
      </c>
      <c r="G608" s="2">
        <v>11</v>
      </c>
      <c r="H608" s="2">
        <v>6</v>
      </c>
    </row>
    <row r="609" spans="1:8" ht="15" customHeight="1" x14ac:dyDescent="0.2">
      <c r="A609" s="2" t="s">
        <v>694</v>
      </c>
      <c r="B609" s="13">
        <v>39671</v>
      </c>
      <c r="C609" s="2">
        <v>60001</v>
      </c>
      <c r="D609" s="2">
        <v>9</v>
      </c>
      <c r="E609" s="2">
        <v>8</v>
      </c>
      <c r="F609" s="2">
        <v>12</v>
      </c>
      <c r="G609" s="2">
        <v>14</v>
      </c>
      <c r="H609" s="2">
        <v>17</v>
      </c>
    </row>
    <row r="610" spans="1:8" ht="15" customHeight="1" x14ac:dyDescent="0.2">
      <c r="A610" s="2" t="s">
        <v>472</v>
      </c>
      <c r="B610" s="13">
        <v>39672</v>
      </c>
      <c r="C610" s="2">
        <v>50005</v>
      </c>
      <c r="D610" s="2">
        <v>8</v>
      </c>
      <c r="E610" s="2">
        <v>10</v>
      </c>
      <c r="F610" s="2">
        <v>15</v>
      </c>
      <c r="G610" s="2">
        <v>11</v>
      </c>
      <c r="H610" s="2">
        <v>9</v>
      </c>
    </row>
    <row r="611" spans="1:8" ht="15" customHeight="1" x14ac:dyDescent="0.2">
      <c r="A611" s="2" t="s">
        <v>185</v>
      </c>
      <c r="B611" s="13">
        <v>39672</v>
      </c>
      <c r="C611" s="2">
        <v>50002</v>
      </c>
      <c r="D611" s="2">
        <v>8</v>
      </c>
      <c r="E611" s="2">
        <v>10</v>
      </c>
      <c r="F611" s="2">
        <v>15</v>
      </c>
      <c r="G611" s="2">
        <v>11</v>
      </c>
      <c r="H611" s="2">
        <v>9</v>
      </c>
    </row>
    <row r="612" spans="1:8" ht="15" customHeight="1" x14ac:dyDescent="0.2">
      <c r="A612" s="2" t="s">
        <v>890</v>
      </c>
      <c r="B612" s="13">
        <v>39672</v>
      </c>
      <c r="C612" s="2">
        <v>60003</v>
      </c>
      <c r="D612" s="2">
        <v>9</v>
      </c>
      <c r="E612" s="2">
        <v>8</v>
      </c>
      <c r="F612" s="2">
        <v>12</v>
      </c>
      <c r="G612" s="2">
        <v>11</v>
      </c>
      <c r="H612" s="2">
        <v>9</v>
      </c>
    </row>
    <row r="613" spans="1:8" ht="15" customHeight="1" x14ac:dyDescent="0.2">
      <c r="A613" s="2" t="s">
        <v>802</v>
      </c>
      <c r="B613" s="13">
        <v>39672</v>
      </c>
      <c r="C613" s="2">
        <v>60002</v>
      </c>
      <c r="D613" s="2">
        <v>9</v>
      </c>
      <c r="E613" s="2">
        <v>8</v>
      </c>
      <c r="F613" s="2">
        <v>12</v>
      </c>
      <c r="G613" s="2">
        <v>14</v>
      </c>
      <c r="H613" s="2">
        <v>4</v>
      </c>
    </row>
    <row r="614" spans="1:8" ht="15" customHeight="1" x14ac:dyDescent="0.2">
      <c r="A614" s="2" t="s">
        <v>383</v>
      </c>
      <c r="B614" s="13">
        <v>39673</v>
      </c>
      <c r="C614" s="2">
        <v>50004</v>
      </c>
      <c r="D614" s="2">
        <v>8</v>
      </c>
      <c r="E614" s="2">
        <v>10</v>
      </c>
      <c r="F614" s="2">
        <v>15</v>
      </c>
      <c r="G614" s="2">
        <v>11</v>
      </c>
      <c r="H614" s="2">
        <v>9</v>
      </c>
    </row>
    <row r="615" spans="1:8" ht="15" customHeight="1" x14ac:dyDescent="0.2">
      <c r="A615" s="2" t="s">
        <v>641</v>
      </c>
      <c r="B615" s="13">
        <v>39673</v>
      </c>
      <c r="C615" s="2">
        <v>60002</v>
      </c>
      <c r="D615" s="2">
        <v>9</v>
      </c>
      <c r="E615" s="2">
        <v>3</v>
      </c>
      <c r="F615" s="2">
        <v>12</v>
      </c>
      <c r="G615" s="2">
        <v>14</v>
      </c>
      <c r="H615" s="2">
        <v>9</v>
      </c>
    </row>
    <row r="616" spans="1:8" ht="15" customHeight="1" x14ac:dyDescent="0.2">
      <c r="A616" s="2" t="s">
        <v>473</v>
      </c>
      <c r="B616" s="13">
        <v>39674</v>
      </c>
      <c r="C616" s="2">
        <v>50005</v>
      </c>
      <c r="D616" s="2">
        <v>8</v>
      </c>
      <c r="E616" s="2">
        <v>10</v>
      </c>
      <c r="F616" s="2">
        <v>15</v>
      </c>
      <c r="G616" s="2">
        <v>11</v>
      </c>
      <c r="H616" s="2">
        <v>9</v>
      </c>
    </row>
    <row r="617" spans="1:8" ht="15" customHeight="1" x14ac:dyDescent="0.2">
      <c r="A617" s="2" t="s">
        <v>696</v>
      </c>
      <c r="B617" s="13">
        <v>39674</v>
      </c>
      <c r="C617" s="2">
        <v>60001</v>
      </c>
      <c r="D617" s="2">
        <v>9</v>
      </c>
      <c r="E617" s="2">
        <v>4</v>
      </c>
      <c r="F617" s="2">
        <v>12</v>
      </c>
      <c r="G617" s="2">
        <v>12</v>
      </c>
      <c r="H617" s="2">
        <v>9</v>
      </c>
    </row>
    <row r="618" spans="1:8" ht="15" customHeight="1" x14ac:dyDescent="0.2">
      <c r="A618" s="2" t="s">
        <v>186</v>
      </c>
      <c r="B618" s="13">
        <v>39675</v>
      </c>
      <c r="C618" s="2">
        <v>50002</v>
      </c>
      <c r="D618" s="2">
        <v>8</v>
      </c>
      <c r="E618" s="2">
        <v>10</v>
      </c>
      <c r="F618" s="2">
        <v>15</v>
      </c>
      <c r="G618" s="2">
        <v>11</v>
      </c>
      <c r="H618" s="2">
        <v>9</v>
      </c>
    </row>
    <row r="619" spans="1:8" ht="15" customHeight="1" x14ac:dyDescent="0.2">
      <c r="A619" s="2" t="s">
        <v>645</v>
      </c>
      <c r="B619" s="13">
        <v>39675</v>
      </c>
      <c r="C619" s="2">
        <v>60005</v>
      </c>
      <c r="D619" s="2">
        <v>9</v>
      </c>
      <c r="E619" s="2">
        <v>8</v>
      </c>
      <c r="F619" s="2">
        <v>12</v>
      </c>
      <c r="G619" s="2">
        <v>15</v>
      </c>
      <c r="H619" s="2">
        <v>9</v>
      </c>
    </row>
    <row r="620" spans="1:8" ht="15" customHeight="1" x14ac:dyDescent="0.2">
      <c r="A620" s="2" t="s">
        <v>187</v>
      </c>
      <c r="B620" s="13">
        <v>39676</v>
      </c>
      <c r="C620" s="2">
        <v>50002</v>
      </c>
      <c r="D620" s="2">
        <v>8</v>
      </c>
      <c r="E620" s="2">
        <v>10</v>
      </c>
      <c r="F620" s="2">
        <v>15</v>
      </c>
      <c r="G620" s="2">
        <v>11</v>
      </c>
      <c r="H620" s="2">
        <v>9</v>
      </c>
    </row>
    <row r="621" spans="1:8" ht="15" customHeight="1" x14ac:dyDescent="0.2">
      <c r="A621" s="2" t="s">
        <v>804</v>
      </c>
      <c r="B621" s="13">
        <v>39676</v>
      </c>
      <c r="C621" s="2">
        <v>60005</v>
      </c>
      <c r="D621" s="2">
        <v>0</v>
      </c>
      <c r="E621" s="2">
        <v>8</v>
      </c>
      <c r="F621" s="2">
        <v>12</v>
      </c>
      <c r="G621" s="2">
        <v>12</v>
      </c>
      <c r="H621" s="2">
        <v>9</v>
      </c>
    </row>
    <row r="622" spans="1:8" ht="15" customHeight="1" x14ac:dyDescent="0.2">
      <c r="A622" s="2" t="s">
        <v>188</v>
      </c>
      <c r="B622" s="13">
        <v>39677</v>
      </c>
      <c r="C622" s="2">
        <v>50002</v>
      </c>
      <c r="D622" s="2">
        <v>8</v>
      </c>
      <c r="E622" s="2">
        <v>10</v>
      </c>
      <c r="F622" s="2">
        <v>15</v>
      </c>
      <c r="G622" s="2">
        <v>11</v>
      </c>
      <c r="H622" s="2">
        <v>9</v>
      </c>
    </row>
    <row r="623" spans="1:8" ht="15" customHeight="1" x14ac:dyDescent="0.2">
      <c r="A623" s="2" t="s">
        <v>645</v>
      </c>
      <c r="B623" s="13">
        <v>39677</v>
      </c>
      <c r="C623" s="2">
        <v>60003</v>
      </c>
      <c r="D623" s="2">
        <v>9</v>
      </c>
      <c r="E623" s="2">
        <v>8</v>
      </c>
      <c r="F623" s="2">
        <v>12</v>
      </c>
      <c r="G623" s="2">
        <v>12</v>
      </c>
      <c r="H623" s="2">
        <v>12</v>
      </c>
    </row>
    <row r="624" spans="1:8" ht="15" customHeight="1" x14ac:dyDescent="0.2">
      <c r="A624" s="2" t="s">
        <v>305</v>
      </c>
      <c r="B624" s="13">
        <v>39678</v>
      </c>
      <c r="C624" s="2">
        <v>50003</v>
      </c>
      <c r="D624" s="2">
        <v>8</v>
      </c>
      <c r="E624" s="2">
        <v>10</v>
      </c>
      <c r="F624" s="2">
        <v>15</v>
      </c>
      <c r="G624" s="2">
        <v>11</v>
      </c>
      <c r="H624" s="2">
        <v>9</v>
      </c>
    </row>
    <row r="625" spans="1:8" ht="15" customHeight="1" x14ac:dyDescent="0.2">
      <c r="A625" s="2" t="s">
        <v>602</v>
      </c>
      <c r="B625" s="13">
        <v>39678</v>
      </c>
      <c r="C625" s="2">
        <v>60002</v>
      </c>
      <c r="D625" s="2">
        <v>9</v>
      </c>
      <c r="E625" s="2">
        <v>8</v>
      </c>
      <c r="F625" s="2">
        <v>12</v>
      </c>
      <c r="G625" s="2">
        <v>12</v>
      </c>
      <c r="H625" s="2">
        <v>9</v>
      </c>
    </row>
    <row r="626" spans="1:8" ht="15" customHeight="1" x14ac:dyDescent="0.2">
      <c r="A626" s="2" t="s">
        <v>306</v>
      </c>
      <c r="B626" s="13">
        <v>39679</v>
      </c>
      <c r="C626" s="2">
        <v>50003</v>
      </c>
      <c r="D626" s="2">
        <v>8</v>
      </c>
      <c r="E626" s="2">
        <v>10</v>
      </c>
      <c r="F626" s="2">
        <v>15</v>
      </c>
      <c r="G626" s="2">
        <v>11</v>
      </c>
      <c r="H626" s="2">
        <v>9</v>
      </c>
    </row>
    <row r="627" spans="1:8" ht="15" customHeight="1" x14ac:dyDescent="0.2">
      <c r="A627" s="2" t="s">
        <v>384</v>
      </c>
      <c r="B627" s="13">
        <v>39679</v>
      </c>
      <c r="C627" s="2">
        <v>50004</v>
      </c>
      <c r="D627" s="2">
        <v>8</v>
      </c>
      <c r="E627" s="2">
        <v>10</v>
      </c>
      <c r="F627" s="2">
        <v>15</v>
      </c>
      <c r="G627" s="2">
        <v>11</v>
      </c>
      <c r="H627" s="2">
        <v>9</v>
      </c>
    </row>
    <row r="628" spans="1:8" ht="15" customHeight="1" x14ac:dyDescent="0.2">
      <c r="A628" s="2" t="s">
        <v>647</v>
      </c>
      <c r="B628" s="13">
        <v>39679</v>
      </c>
      <c r="C628" s="2">
        <v>60001</v>
      </c>
      <c r="D628" s="2">
        <v>0</v>
      </c>
      <c r="E628" s="2">
        <v>8</v>
      </c>
      <c r="F628" s="2">
        <v>12</v>
      </c>
      <c r="G628" s="2">
        <v>18</v>
      </c>
      <c r="H628" s="2">
        <v>9</v>
      </c>
    </row>
    <row r="629" spans="1:8" ht="15" customHeight="1" x14ac:dyDescent="0.2">
      <c r="A629" s="2" t="s">
        <v>674</v>
      </c>
      <c r="B629" s="13">
        <v>39679</v>
      </c>
      <c r="C629" s="2">
        <v>60004</v>
      </c>
      <c r="D629" s="2">
        <v>9</v>
      </c>
      <c r="E629" s="2">
        <v>8</v>
      </c>
      <c r="F629" s="2">
        <v>12</v>
      </c>
      <c r="G629" s="2">
        <v>11</v>
      </c>
      <c r="H629" s="2">
        <v>9</v>
      </c>
    </row>
    <row r="630" spans="1:8" ht="15" customHeight="1" x14ac:dyDescent="0.2">
      <c r="A630" s="2" t="s">
        <v>474</v>
      </c>
      <c r="B630" s="13">
        <v>39681</v>
      </c>
      <c r="C630" s="2">
        <v>50005</v>
      </c>
      <c r="D630" s="2">
        <v>8</v>
      </c>
      <c r="E630" s="2">
        <v>10</v>
      </c>
      <c r="F630" s="2">
        <v>15</v>
      </c>
      <c r="G630" s="2">
        <v>11</v>
      </c>
      <c r="H630" s="2">
        <v>9</v>
      </c>
    </row>
    <row r="631" spans="1:8" ht="15" customHeight="1" x14ac:dyDescent="0.2">
      <c r="A631" s="2" t="s">
        <v>605</v>
      </c>
      <c r="B631" s="13">
        <v>39681</v>
      </c>
      <c r="C631" s="2">
        <v>60005</v>
      </c>
      <c r="D631" s="2">
        <v>9</v>
      </c>
      <c r="E631" s="2">
        <v>8</v>
      </c>
      <c r="F631" s="2">
        <v>12</v>
      </c>
      <c r="G631" s="2">
        <v>14</v>
      </c>
      <c r="H631" s="2">
        <v>9</v>
      </c>
    </row>
    <row r="632" spans="1:8" ht="15" customHeight="1" x14ac:dyDescent="0.2">
      <c r="A632" s="2" t="s">
        <v>189</v>
      </c>
      <c r="B632" s="13">
        <v>39682</v>
      </c>
      <c r="C632" s="2">
        <v>50002</v>
      </c>
      <c r="D632" s="2">
        <v>8</v>
      </c>
      <c r="E632" s="2">
        <v>10</v>
      </c>
      <c r="F632" s="2">
        <v>15</v>
      </c>
      <c r="G632" s="2">
        <v>11</v>
      </c>
      <c r="H632" s="2">
        <v>9</v>
      </c>
    </row>
    <row r="633" spans="1:8" ht="15" customHeight="1" x14ac:dyDescent="0.2">
      <c r="A633" s="2" t="s">
        <v>652</v>
      </c>
      <c r="B633" s="13">
        <v>39682</v>
      </c>
      <c r="C633" s="2">
        <v>60001</v>
      </c>
      <c r="D633" s="2">
        <v>9</v>
      </c>
      <c r="E633" s="2">
        <v>12</v>
      </c>
      <c r="F633" s="2">
        <v>12</v>
      </c>
      <c r="G633" s="2">
        <v>11</v>
      </c>
      <c r="H633" s="2">
        <v>15</v>
      </c>
    </row>
    <row r="634" spans="1:8" ht="15" customHeight="1" x14ac:dyDescent="0.2">
      <c r="A634" s="2" t="s">
        <v>475</v>
      </c>
      <c r="B634" s="13">
        <v>39683</v>
      </c>
      <c r="C634" s="2">
        <v>50005</v>
      </c>
      <c r="D634" s="2">
        <v>12</v>
      </c>
      <c r="E634" s="2">
        <v>13</v>
      </c>
      <c r="F634" s="2">
        <v>14</v>
      </c>
      <c r="G634" s="2">
        <v>15</v>
      </c>
      <c r="H634" s="2">
        <v>16</v>
      </c>
    </row>
    <row r="635" spans="1:8" ht="15" customHeight="1" x14ac:dyDescent="0.2">
      <c r="A635" s="2" t="s">
        <v>604</v>
      </c>
      <c r="B635" s="13">
        <v>39683</v>
      </c>
      <c r="C635" s="2">
        <v>60002</v>
      </c>
      <c r="D635" s="2">
        <v>9</v>
      </c>
      <c r="E635" s="2">
        <v>8</v>
      </c>
      <c r="F635" s="2">
        <v>12</v>
      </c>
      <c r="G635" s="2">
        <v>11</v>
      </c>
      <c r="H635" s="2">
        <v>9</v>
      </c>
    </row>
    <row r="636" spans="1:8" ht="15" customHeight="1" x14ac:dyDescent="0.2">
      <c r="A636" s="2" t="s">
        <v>653</v>
      </c>
      <c r="B636" s="13">
        <v>39683</v>
      </c>
      <c r="C636" s="2">
        <v>60005</v>
      </c>
      <c r="D636" s="2">
        <v>9</v>
      </c>
      <c r="E636" s="2">
        <v>8</v>
      </c>
      <c r="F636" s="2">
        <v>12</v>
      </c>
      <c r="G636" s="2">
        <v>18</v>
      </c>
      <c r="H636" s="2">
        <v>9</v>
      </c>
    </row>
    <row r="637" spans="1:8" ht="15" customHeight="1" x14ac:dyDescent="0.2">
      <c r="A637" s="2" t="s">
        <v>476</v>
      </c>
      <c r="B637" s="13">
        <v>39684</v>
      </c>
      <c r="C637" s="2">
        <v>50005</v>
      </c>
      <c r="D637" s="2">
        <v>8</v>
      </c>
      <c r="E637" s="2">
        <v>10</v>
      </c>
      <c r="F637" s="2">
        <v>15</v>
      </c>
      <c r="G637" s="2">
        <v>11</v>
      </c>
      <c r="H637" s="2">
        <v>9</v>
      </c>
    </row>
    <row r="638" spans="1:8" ht="15" customHeight="1" x14ac:dyDescent="0.2">
      <c r="A638" s="2" t="s">
        <v>649</v>
      </c>
      <c r="B638" s="13">
        <v>39684</v>
      </c>
      <c r="C638" s="2">
        <v>60001</v>
      </c>
      <c r="D638" s="2">
        <v>9</v>
      </c>
      <c r="E638" s="2">
        <v>1</v>
      </c>
      <c r="F638" s="2">
        <v>12</v>
      </c>
      <c r="G638" s="2">
        <v>11</v>
      </c>
      <c r="H638" s="2">
        <v>9</v>
      </c>
    </row>
    <row r="639" spans="1:8" ht="15" customHeight="1" x14ac:dyDescent="0.2">
      <c r="A639" s="2" t="s">
        <v>842</v>
      </c>
      <c r="B639" s="13">
        <v>39684</v>
      </c>
      <c r="C639" s="2">
        <v>60003</v>
      </c>
      <c r="D639" s="2">
        <v>9</v>
      </c>
      <c r="E639" s="2">
        <v>1</v>
      </c>
      <c r="F639" s="2">
        <v>12</v>
      </c>
      <c r="G639" s="2">
        <v>18</v>
      </c>
      <c r="H639" s="2">
        <v>9</v>
      </c>
    </row>
    <row r="640" spans="1:8" ht="15" customHeight="1" x14ac:dyDescent="0.2">
      <c r="A640" s="2" t="s">
        <v>307</v>
      </c>
      <c r="B640" s="13">
        <v>39685</v>
      </c>
      <c r="C640" s="2">
        <v>50003</v>
      </c>
      <c r="D640" s="2">
        <v>8</v>
      </c>
      <c r="E640" s="2">
        <v>10</v>
      </c>
      <c r="F640" s="2">
        <v>15</v>
      </c>
      <c r="G640" s="2">
        <v>11</v>
      </c>
      <c r="H640" s="2">
        <v>9</v>
      </c>
    </row>
    <row r="641" spans="1:8" ht="15" customHeight="1" x14ac:dyDescent="0.2">
      <c r="A641" s="2" t="s">
        <v>190</v>
      </c>
      <c r="B641" s="13">
        <v>39685</v>
      </c>
      <c r="C641" s="2">
        <v>50002</v>
      </c>
      <c r="D641" s="2">
        <v>8</v>
      </c>
      <c r="E641" s="2">
        <v>10</v>
      </c>
      <c r="F641" s="2">
        <v>15</v>
      </c>
      <c r="G641" s="2">
        <v>11</v>
      </c>
      <c r="H641" s="2">
        <v>9</v>
      </c>
    </row>
    <row r="642" spans="1:8" ht="15" customHeight="1" x14ac:dyDescent="0.2">
      <c r="A642" s="2" t="s">
        <v>79</v>
      </c>
      <c r="B642" s="13">
        <v>39686</v>
      </c>
      <c r="C642" s="2">
        <v>50001</v>
      </c>
      <c r="D642" s="2">
        <v>8</v>
      </c>
      <c r="E642" s="2">
        <v>10</v>
      </c>
      <c r="F642" s="2">
        <v>15</v>
      </c>
      <c r="G642" s="2">
        <v>11</v>
      </c>
      <c r="H642" s="2">
        <v>9</v>
      </c>
    </row>
    <row r="643" spans="1:8" ht="15" customHeight="1" x14ac:dyDescent="0.2">
      <c r="A643" s="2" t="s">
        <v>308</v>
      </c>
      <c r="B643" s="13">
        <v>39686</v>
      </c>
      <c r="C643" s="2">
        <v>50003</v>
      </c>
      <c r="D643" s="2">
        <v>8</v>
      </c>
      <c r="E643" s="2">
        <v>10</v>
      </c>
      <c r="F643" s="2">
        <v>15</v>
      </c>
      <c r="G643" s="2">
        <v>11</v>
      </c>
      <c r="H643" s="2">
        <v>9</v>
      </c>
    </row>
    <row r="644" spans="1:8" ht="15" customHeight="1" x14ac:dyDescent="0.2">
      <c r="A644" s="2" t="s">
        <v>606</v>
      </c>
      <c r="B644" s="13">
        <v>39686</v>
      </c>
      <c r="C644" s="2">
        <v>60001</v>
      </c>
      <c r="D644" s="2">
        <v>9</v>
      </c>
      <c r="E644" s="2">
        <v>0</v>
      </c>
      <c r="F644" s="2">
        <v>12</v>
      </c>
      <c r="G644" s="2">
        <v>11</v>
      </c>
      <c r="H644" s="2">
        <v>9</v>
      </c>
    </row>
    <row r="645" spans="1:8" ht="15" customHeight="1" x14ac:dyDescent="0.2">
      <c r="A645" s="2" t="s">
        <v>655</v>
      </c>
      <c r="B645" s="13">
        <v>39686</v>
      </c>
      <c r="C645" s="2">
        <v>60004</v>
      </c>
      <c r="D645" s="2">
        <v>0</v>
      </c>
      <c r="E645" s="2">
        <v>8</v>
      </c>
      <c r="F645" s="2">
        <v>12</v>
      </c>
      <c r="G645" s="2">
        <v>14</v>
      </c>
      <c r="H645" s="2">
        <v>9</v>
      </c>
    </row>
    <row r="646" spans="1:8" ht="15" customHeight="1" x14ac:dyDescent="0.2">
      <c r="A646" s="2" t="s">
        <v>385</v>
      </c>
      <c r="B646" s="13">
        <v>39687</v>
      </c>
      <c r="C646" s="2">
        <v>50004</v>
      </c>
      <c r="D646" s="2">
        <v>8</v>
      </c>
      <c r="E646" s="2">
        <v>10</v>
      </c>
      <c r="F646" s="2">
        <v>15</v>
      </c>
      <c r="G646" s="2">
        <v>11</v>
      </c>
      <c r="H646" s="2">
        <v>9</v>
      </c>
    </row>
    <row r="647" spans="1:8" ht="15" customHeight="1" x14ac:dyDescent="0.2">
      <c r="A647" s="2" t="s">
        <v>477</v>
      </c>
      <c r="B647" s="13">
        <v>39687</v>
      </c>
      <c r="C647" s="2">
        <v>50005</v>
      </c>
      <c r="D647" s="2">
        <v>8</v>
      </c>
      <c r="E647" s="2">
        <v>10</v>
      </c>
      <c r="F647" s="2">
        <v>15</v>
      </c>
      <c r="G647" s="2">
        <v>11</v>
      </c>
      <c r="H647" s="2">
        <v>9</v>
      </c>
    </row>
    <row r="648" spans="1:8" ht="15" customHeight="1" x14ac:dyDescent="0.2">
      <c r="A648" s="2" t="s">
        <v>810</v>
      </c>
      <c r="B648" s="13">
        <v>39687</v>
      </c>
      <c r="C648" s="2">
        <v>60005</v>
      </c>
      <c r="D648" s="2">
        <v>0</v>
      </c>
      <c r="E648" s="2">
        <v>11</v>
      </c>
      <c r="F648" s="2">
        <v>12</v>
      </c>
      <c r="G648" s="2">
        <v>11</v>
      </c>
      <c r="H648" s="2">
        <v>9</v>
      </c>
    </row>
    <row r="649" spans="1:8" ht="15" customHeight="1" x14ac:dyDescent="0.2">
      <c r="A649" s="2" t="s">
        <v>678</v>
      </c>
      <c r="B649" s="13">
        <v>39687</v>
      </c>
      <c r="C649" s="2">
        <v>60003</v>
      </c>
      <c r="D649" s="2">
        <v>0</v>
      </c>
      <c r="E649" s="2">
        <v>9</v>
      </c>
      <c r="F649" s="2">
        <v>12</v>
      </c>
      <c r="G649" s="2">
        <v>11</v>
      </c>
      <c r="H649" s="2">
        <v>9</v>
      </c>
    </row>
    <row r="650" spans="1:8" ht="15" customHeight="1" x14ac:dyDescent="0.2">
      <c r="A650" s="2" t="s">
        <v>80</v>
      </c>
      <c r="B650" s="13">
        <v>39688</v>
      </c>
      <c r="C650" s="2">
        <v>50001</v>
      </c>
      <c r="D650" s="2">
        <v>9</v>
      </c>
      <c r="E650" s="2">
        <v>4</v>
      </c>
      <c r="F650" s="2">
        <v>0</v>
      </c>
      <c r="G650" s="2">
        <v>11</v>
      </c>
      <c r="H650" s="2">
        <v>13</v>
      </c>
    </row>
    <row r="651" spans="1:8" ht="15" customHeight="1" x14ac:dyDescent="0.2">
      <c r="A651" s="2" t="s">
        <v>191</v>
      </c>
      <c r="B651" s="13">
        <v>39688</v>
      </c>
      <c r="C651" s="2">
        <v>50002</v>
      </c>
      <c r="D651" s="2">
        <v>15</v>
      </c>
      <c r="E651" s="2">
        <v>8</v>
      </c>
      <c r="F651" s="2">
        <v>19</v>
      </c>
      <c r="G651" s="2">
        <v>11</v>
      </c>
      <c r="H651" s="2">
        <v>9</v>
      </c>
    </row>
    <row r="652" spans="1:8" ht="15" customHeight="1" x14ac:dyDescent="0.2">
      <c r="A652" s="2" t="s">
        <v>845</v>
      </c>
      <c r="B652" s="13">
        <v>39688</v>
      </c>
      <c r="C652" s="2">
        <v>60003</v>
      </c>
      <c r="D652" s="2">
        <v>9</v>
      </c>
      <c r="E652" s="2">
        <v>9</v>
      </c>
      <c r="F652" s="2">
        <v>12</v>
      </c>
      <c r="G652" s="2">
        <v>11</v>
      </c>
      <c r="H652" s="2">
        <v>9</v>
      </c>
    </row>
    <row r="653" spans="1:8" ht="15" customHeight="1" x14ac:dyDescent="0.2">
      <c r="A653" s="2" t="s">
        <v>549</v>
      </c>
      <c r="B653" s="13">
        <v>39688</v>
      </c>
      <c r="C653" s="2">
        <v>60004</v>
      </c>
      <c r="D653" s="2">
        <v>9</v>
      </c>
      <c r="E653" s="2">
        <v>9</v>
      </c>
      <c r="F653" s="2">
        <v>12</v>
      </c>
      <c r="G653" s="2">
        <v>11</v>
      </c>
      <c r="H653" s="2">
        <v>9</v>
      </c>
    </row>
    <row r="654" spans="1:8" ht="15" customHeight="1" x14ac:dyDescent="0.2">
      <c r="A654" s="2" t="s">
        <v>309</v>
      </c>
      <c r="B654" s="13">
        <v>39690</v>
      </c>
      <c r="C654" s="2">
        <v>50003</v>
      </c>
      <c r="D654" s="2">
        <v>9</v>
      </c>
      <c r="E654" s="2">
        <v>8</v>
      </c>
      <c r="F654" s="2">
        <v>10</v>
      </c>
      <c r="G654" s="2">
        <v>11</v>
      </c>
      <c r="H654" s="2">
        <v>9</v>
      </c>
    </row>
    <row r="655" spans="1:8" ht="15" customHeight="1" x14ac:dyDescent="0.2">
      <c r="A655" s="2" t="s">
        <v>192</v>
      </c>
      <c r="B655" s="13">
        <v>39690</v>
      </c>
      <c r="C655" s="2">
        <v>50002</v>
      </c>
      <c r="D655" s="2">
        <v>9</v>
      </c>
      <c r="E655" s="2">
        <v>8</v>
      </c>
      <c r="F655" s="2">
        <v>8</v>
      </c>
      <c r="G655" s="2">
        <v>11</v>
      </c>
      <c r="H655" s="2">
        <v>9</v>
      </c>
    </row>
    <row r="656" spans="1:8" ht="15" customHeight="1" x14ac:dyDescent="0.2">
      <c r="A656" s="2" t="s">
        <v>81</v>
      </c>
      <c r="B656" s="13">
        <v>39690</v>
      </c>
      <c r="C656" s="2">
        <v>50001</v>
      </c>
      <c r="D656" s="2">
        <v>19</v>
      </c>
      <c r="E656" s="2">
        <v>8</v>
      </c>
      <c r="F656" s="2">
        <v>12</v>
      </c>
      <c r="G656" s="2">
        <v>11</v>
      </c>
      <c r="H656" s="2">
        <v>9</v>
      </c>
    </row>
    <row r="657" spans="1:8" ht="15" customHeight="1" x14ac:dyDescent="0.2">
      <c r="A657" s="2" t="s">
        <v>571</v>
      </c>
      <c r="B657" s="13">
        <v>39690</v>
      </c>
      <c r="C657" s="2">
        <v>60001</v>
      </c>
      <c r="D657" s="2">
        <v>9</v>
      </c>
      <c r="E657" s="2">
        <v>9</v>
      </c>
      <c r="F657" s="2">
        <v>12</v>
      </c>
      <c r="G657" s="2">
        <v>11</v>
      </c>
      <c r="H657" s="2">
        <v>1</v>
      </c>
    </row>
    <row r="658" spans="1:8" ht="15" customHeight="1" x14ac:dyDescent="0.2">
      <c r="A658" s="2" t="s">
        <v>814</v>
      </c>
      <c r="B658" s="13">
        <v>39690</v>
      </c>
      <c r="C658" s="2">
        <v>60005</v>
      </c>
      <c r="D658" s="2">
        <v>9</v>
      </c>
      <c r="E658" s="2">
        <v>8</v>
      </c>
      <c r="F658" s="2">
        <v>12</v>
      </c>
      <c r="G658" s="2">
        <v>11</v>
      </c>
      <c r="H658" s="2">
        <v>2</v>
      </c>
    </row>
    <row r="659" spans="1:8" ht="15" customHeight="1" x14ac:dyDescent="0.2">
      <c r="A659" s="2" t="s">
        <v>591</v>
      </c>
      <c r="B659" s="13">
        <v>39690</v>
      </c>
      <c r="C659" s="2">
        <v>60003</v>
      </c>
      <c r="D659" s="2">
        <v>9</v>
      </c>
      <c r="E659" s="2">
        <v>0</v>
      </c>
      <c r="F659" s="2">
        <v>12</v>
      </c>
      <c r="G659" s="2">
        <v>11</v>
      </c>
      <c r="H659" s="2">
        <v>3</v>
      </c>
    </row>
    <row r="660" spans="1:8" ht="15" customHeight="1" x14ac:dyDescent="0.2">
      <c r="A660" s="2" t="s">
        <v>193</v>
      </c>
      <c r="B660" s="13">
        <v>39692</v>
      </c>
      <c r="C660" s="2">
        <v>50002</v>
      </c>
      <c r="D660" s="2">
        <v>12</v>
      </c>
      <c r="E660" s="2">
        <v>8</v>
      </c>
      <c r="F660" s="2">
        <v>12</v>
      </c>
      <c r="G660" s="2">
        <v>11</v>
      </c>
      <c r="H660" s="2">
        <v>9</v>
      </c>
    </row>
    <row r="661" spans="1:8" ht="15" customHeight="1" x14ac:dyDescent="0.2">
      <c r="A661" s="2" t="s">
        <v>547</v>
      </c>
      <c r="B661" s="13">
        <v>39692</v>
      </c>
      <c r="C661" s="2">
        <v>60005</v>
      </c>
      <c r="D661" s="2">
        <v>9</v>
      </c>
      <c r="E661" s="2">
        <v>9</v>
      </c>
      <c r="F661" s="2">
        <v>12</v>
      </c>
      <c r="G661" s="2">
        <v>11</v>
      </c>
      <c r="H661" s="2">
        <v>9</v>
      </c>
    </row>
    <row r="662" spans="1:8" ht="15" customHeight="1" x14ac:dyDescent="0.2">
      <c r="A662" s="2" t="s">
        <v>310</v>
      </c>
      <c r="B662" s="13">
        <v>39693</v>
      </c>
      <c r="C662" s="2">
        <v>50003</v>
      </c>
      <c r="D662" s="2">
        <v>19</v>
      </c>
      <c r="E662" s="2">
        <v>8</v>
      </c>
      <c r="F662" s="2">
        <v>12</v>
      </c>
      <c r="G662" s="2">
        <v>11</v>
      </c>
      <c r="H662" s="2">
        <v>5</v>
      </c>
    </row>
    <row r="663" spans="1:8" ht="15" customHeight="1" x14ac:dyDescent="0.2">
      <c r="A663" s="2" t="s">
        <v>386</v>
      </c>
      <c r="B663" s="13">
        <v>39693</v>
      </c>
      <c r="C663" s="2">
        <v>50004</v>
      </c>
      <c r="D663" s="2">
        <v>9</v>
      </c>
      <c r="E663" s="2">
        <v>8</v>
      </c>
      <c r="F663" s="2">
        <v>12</v>
      </c>
      <c r="G663" s="2">
        <v>11</v>
      </c>
      <c r="H663" s="2">
        <v>11</v>
      </c>
    </row>
    <row r="664" spans="1:8" ht="15" customHeight="1" x14ac:dyDescent="0.2">
      <c r="A664" s="2" t="s">
        <v>816</v>
      </c>
      <c r="B664" s="13">
        <v>39693</v>
      </c>
      <c r="C664" s="2">
        <v>60005</v>
      </c>
      <c r="D664" s="2">
        <v>9</v>
      </c>
      <c r="E664" s="2">
        <v>9</v>
      </c>
      <c r="F664" s="2">
        <v>12</v>
      </c>
      <c r="G664" s="2">
        <v>13</v>
      </c>
      <c r="H664" s="2">
        <v>9</v>
      </c>
    </row>
    <row r="665" spans="1:8" ht="15" customHeight="1" x14ac:dyDescent="0.2">
      <c r="A665" s="2" t="s">
        <v>894</v>
      </c>
      <c r="B665" s="13">
        <v>39693</v>
      </c>
      <c r="C665" s="2">
        <v>60003</v>
      </c>
      <c r="D665" s="2">
        <v>9</v>
      </c>
      <c r="E665" s="2">
        <v>8</v>
      </c>
      <c r="F665" s="2">
        <v>12</v>
      </c>
      <c r="G665" s="2">
        <v>11</v>
      </c>
      <c r="H665" s="2">
        <v>9</v>
      </c>
    </row>
    <row r="666" spans="1:8" ht="15" customHeight="1" x14ac:dyDescent="0.2">
      <c r="A666" s="2" t="s">
        <v>311</v>
      </c>
      <c r="B666" s="13">
        <v>39694</v>
      </c>
      <c r="C666" s="2">
        <v>50003</v>
      </c>
      <c r="D666" s="2">
        <v>9</v>
      </c>
      <c r="E666" s="2">
        <v>8</v>
      </c>
      <c r="F666" s="2">
        <v>15</v>
      </c>
      <c r="G666" s="2">
        <v>11</v>
      </c>
      <c r="H666" s="2">
        <v>5</v>
      </c>
    </row>
    <row r="667" spans="1:8" ht="15" customHeight="1" x14ac:dyDescent="0.2">
      <c r="A667" s="2" t="s">
        <v>387</v>
      </c>
      <c r="B667" s="13">
        <v>39694</v>
      </c>
      <c r="C667" s="2">
        <v>50004</v>
      </c>
      <c r="D667" s="2">
        <v>9</v>
      </c>
      <c r="E667" s="2">
        <v>8</v>
      </c>
      <c r="F667" s="2">
        <v>12</v>
      </c>
      <c r="G667" s="2">
        <v>11</v>
      </c>
      <c r="H667" s="2">
        <v>11</v>
      </c>
    </row>
    <row r="668" spans="1:8" ht="15" customHeight="1" x14ac:dyDescent="0.2">
      <c r="A668" s="2" t="s">
        <v>873</v>
      </c>
      <c r="B668" s="13">
        <v>39694</v>
      </c>
      <c r="C668" s="2">
        <v>60003</v>
      </c>
      <c r="D668" s="2">
        <v>9</v>
      </c>
      <c r="E668" s="2">
        <v>8</v>
      </c>
      <c r="F668" s="2">
        <v>12</v>
      </c>
      <c r="G668" s="2">
        <v>11</v>
      </c>
      <c r="H668" s="2">
        <v>5</v>
      </c>
    </row>
    <row r="669" spans="1:8" ht="15" customHeight="1" x14ac:dyDescent="0.2">
      <c r="A669" s="2" t="s">
        <v>766</v>
      </c>
      <c r="B669" s="13">
        <v>39694</v>
      </c>
      <c r="C669" s="2">
        <v>60004</v>
      </c>
      <c r="D669" s="2">
        <v>9</v>
      </c>
      <c r="E669" s="2">
        <v>8</v>
      </c>
      <c r="F669" s="2">
        <v>12</v>
      </c>
      <c r="G669" s="2">
        <v>14</v>
      </c>
      <c r="H669" s="2">
        <v>0</v>
      </c>
    </row>
    <row r="670" spans="1:8" ht="15" customHeight="1" x14ac:dyDescent="0.2">
      <c r="A670" s="2" t="s">
        <v>312</v>
      </c>
      <c r="B670" s="13">
        <v>39695</v>
      </c>
      <c r="C670" s="2">
        <v>50003</v>
      </c>
      <c r="D670" s="2">
        <v>9</v>
      </c>
      <c r="E670" s="2">
        <v>8</v>
      </c>
      <c r="F670" s="2">
        <v>15</v>
      </c>
      <c r="G670" s="2">
        <v>11</v>
      </c>
      <c r="H670" s="2">
        <v>11</v>
      </c>
    </row>
    <row r="671" spans="1:8" ht="15" customHeight="1" x14ac:dyDescent="0.2">
      <c r="A671" s="2" t="s">
        <v>388</v>
      </c>
      <c r="B671" s="13">
        <v>39695</v>
      </c>
      <c r="C671" s="2">
        <v>50004</v>
      </c>
      <c r="D671" s="2">
        <v>15</v>
      </c>
      <c r="E671" s="2">
        <v>8</v>
      </c>
      <c r="F671" s="2">
        <v>12</v>
      </c>
      <c r="G671" s="2">
        <v>11</v>
      </c>
      <c r="H671" s="2">
        <v>13</v>
      </c>
    </row>
    <row r="672" spans="1:8" ht="15" customHeight="1" x14ac:dyDescent="0.2">
      <c r="A672" s="2" t="s">
        <v>705</v>
      </c>
      <c r="B672" s="13">
        <v>39695</v>
      </c>
      <c r="C672" s="2">
        <v>60001</v>
      </c>
      <c r="D672" s="2">
        <v>9</v>
      </c>
      <c r="E672" s="2">
        <v>8</v>
      </c>
      <c r="F672" s="2">
        <v>12</v>
      </c>
      <c r="G672" s="2">
        <v>15</v>
      </c>
      <c r="H672" s="2">
        <v>9</v>
      </c>
    </row>
    <row r="673" spans="1:8" ht="15" customHeight="1" x14ac:dyDescent="0.2">
      <c r="A673" s="2" t="s">
        <v>767</v>
      </c>
      <c r="B673" s="13">
        <v>39695</v>
      </c>
      <c r="C673" s="2">
        <v>60005</v>
      </c>
      <c r="D673" s="2">
        <v>9</v>
      </c>
      <c r="E673" s="2">
        <v>12</v>
      </c>
      <c r="F673" s="2">
        <v>12</v>
      </c>
      <c r="G673" s="2">
        <v>6</v>
      </c>
      <c r="H673" s="2">
        <v>0</v>
      </c>
    </row>
    <row r="674" spans="1:8" ht="15" customHeight="1" x14ac:dyDescent="0.2">
      <c r="A674" s="2" t="s">
        <v>194</v>
      </c>
      <c r="B674" s="13">
        <v>39696</v>
      </c>
      <c r="C674" s="2">
        <v>50002</v>
      </c>
      <c r="D674" s="2">
        <v>9</v>
      </c>
      <c r="E674" s="2">
        <v>8</v>
      </c>
      <c r="F674" s="2">
        <v>15</v>
      </c>
      <c r="G674" s="2">
        <v>11</v>
      </c>
      <c r="H674" s="2">
        <v>11</v>
      </c>
    </row>
    <row r="675" spans="1:8" ht="15" customHeight="1" x14ac:dyDescent="0.2">
      <c r="A675" s="2" t="s">
        <v>478</v>
      </c>
      <c r="B675" s="13">
        <v>39696</v>
      </c>
      <c r="C675" s="2">
        <v>50005</v>
      </c>
      <c r="D675" s="2">
        <v>9</v>
      </c>
      <c r="E675" s="2">
        <v>8</v>
      </c>
      <c r="F675" s="2">
        <v>12</v>
      </c>
      <c r="G675" s="2">
        <v>11</v>
      </c>
      <c r="H675" s="2">
        <v>13</v>
      </c>
    </row>
    <row r="676" spans="1:8" ht="15" customHeight="1" x14ac:dyDescent="0.2">
      <c r="A676" s="2" t="s">
        <v>820</v>
      </c>
      <c r="B676" s="13">
        <v>39696</v>
      </c>
      <c r="C676" s="2">
        <v>60005</v>
      </c>
      <c r="D676" s="2">
        <v>9</v>
      </c>
      <c r="E676" s="2">
        <v>8</v>
      </c>
      <c r="F676" s="2">
        <v>12</v>
      </c>
      <c r="G676" s="2">
        <v>11</v>
      </c>
      <c r="H676" s="2">
        <v>0</v>
      </c>
    </row>
    <row r="677" spans="1:8" ht="15" customHeight="1" x14ac:dyDescent="0.2">
      <c r="A677" s="2" t="s">
        <v>704</v>
      </c>
      <c r="B677" s="13">
        <v>39696</v>
      </c>
      <c r="C677" s="2">
        <v>60003</v>
      </c>
      <c r="D677" s="2">
        <v>9</v>
      </c>
      <c r="E677" s="2">
        <v>8</v>
      </c>
      <c r="F677" s="2">
        <v>12</v>
      </c>
      <c r="G677" s="2">
        <v>5</v>
      </c>
      <c r="H677" s="2">
        <v>9</v>
      </c>
    </row>
    <row r="678" spans="1:8" ht="15" customHeight="1" x14ac:dyDescent="0.2">
      <c r="A678" s="2" t="s">
        <v>195</v>
      </c>
      <c r="B678" s="13">
        <v>39697</v>
      </c>
      <c r="C678" s="2">
        <v>50002</v>
      </c>
      <c r="D678" s="2">
        <v>20</v>
      </c>
      <c r="E678" s="2">
        <v>20</v>
      </c>
      <c r="F678" s="2">
        <v>20</v>
      </c>
      <c r="G678" s="2">
        <v>20</v>
      </c>
      <c r="H678" s="2">
        <v>20</v>
      </c>
    </row>
    <row r="679" spans="1:8" ht="15" customHeight="1" x14ac:dyDescent="0.2">
      <c r="A679" s="2" t="s">
        <v>479</v>
      </c>
      <c r="B679" s="13">
        <v>39697</v>
      </c>
      <c r="C679" s="2">
        <v>50005</v>
      </c>
      <c r="D679" s="2">
        <v>12</v>
      </c>
      <c r="E679" s="2">
        <v>8</v>
      </c>
      <c r="F679" s="2">
        <v>12</v>
      </c>
      <c r="G679" s="2">
        <v>11</v>
      </c>
      <c r="H679" s="2">
        <v>11</v>
      </c>
    </row>
    <row r="680" spans="1:8" ht="15" customHeight="1" x14ac:dyDescent="0.2">
      <c r="A680" s="2" t="s">
        <v>822</v>
      </c>
      <c r="B680" s="13">
        <v>39697</v>
      </c>
      <c r="C680" s="2">
        <v>60004</v>
      </c>
      <c r="D680" s="2">
        <v>9</v>
      </c>
      <c r="E680" s="2">
        <v>8</v>
      </c>
      <c r="F680" s="2">
        <v>12</v>
      </c>
      <c r="G680" s="2">
        <v>11</v>
      </c>
      <c r="H680" s="2">
        <v>9</v>
      </c>
    </row>
    <row r="681" spans="1:8" ht="15" customHeight="1" x14ac:dyDescent="0.2">
      <c r="A681" s="2" t="s">
        <v>823</v>
      </c>
      <c r="B681" s="13">
        <v>39697</v>
      </c>
      <c r="C681" s="2">
        <v>60005</v>
      </c>
      <c r="D681" s="2">
        <v>0</v>
      </c>
      <c r="E681" s="2">
        <v>8</v>
      </c>
      <c r="F681" s="2">
        <v>12</v>
      </c>
      <c r="G681" s="2">
        <v>9</v>
      </c>
      <c r="H681" s="2">
        <v>9</v>
      </c>
    </row>
    <row r="682" spans="1:8" ht="15" customHeight="1" x14ac:dyDescent="0.2">
      <c r="A682" s="2" t="s">
        <v>480</v>
      </c>
      <c r="B682" s="13">
        <v>39698</v>
      </c>
      <c r="C682" s="2">
        <v>50005</v>
      </c>
      <c r="D682" s="2">
        <v>12</v>
      </c>
      <c r="E682" s="2">
        <v>8</v>
      </c>
      <c r="F682" s="2">
        <v>12</v>
      </c>
      <c r="G682" s="2">
        <v>11</v>
      </c>
      <c r="H682" s="2">
        <v>14</v>
      </c>
    </row>
    <row r="683" spans="1:8" ht="15" customHeight="1" x14ac:dyDescent="0.2">
      <c r="A683" s="2" t="s">
        <v>313</v>
      </c>
      <c r="B683" s="13">
        <v>39698</v>
      </c>
      <c r="C683" s="2">
        <v>50003</v>
      </c>
      <c r="D683" s="2">
        <v>9</v>
      </c>
      <c r="E683" s="2">
        <v>8</v>
      </c>
      <c r="F683" s="2">
        <v>0</v>
      </c>
      <c r="G683" s="2">
        <v>11</v>
      </c>
      <c r="H683" s="2">
        <v>15</v>
      </c>
    </row>
    <row r="684" spans="1:8" ht="15" customHeight="1" x14ac:dyDescent="0.2">
      <c r="A684" s="2" t="s">
        <v>710</v>
      </c>
      <c r="B684" s="13">
        <v>39698</v>
      </c>
      <c r="C684" s="2">
        <v>60001</v>
      </c>
      <c r="D684" s="2">
        <v>9</v>
      </c>
      <c r="E684" s="2">
        <v>8</v>
      </c>
      <c r="F684" s="2">
        <v>12</v>
      </c>
      <c r="G684" s="2">
        <v>9</v>
      </c>
      <c r="H684" s="2">
        <v>0</v>
      </c>
    </row>
    <row r="685" spans="1:8" ht="15" customHeight="1" x14ac:dyDescent="0.2">
      <c r="A685" s="2" t="s">
        <v>803</v>
      </c>
      <c r="B685" s="13">
        <v>39698</v>
      </c>
      <c r="C685" s="2">
        <v>60002</v>
      </c>
      <c r="D685" s="2">
        <v>9</v>
      </c>
      <c r="E685" s="2">
        <v>8</v>
      </c>
      <c r="F685" s="2">
        <v>12</v>
      </c>
      <c r="G685" s="2">
        <v>12</v>
      </c>
      <c r="H685" s="2">
        <v>0</v>
      </c>
    </row>
    <row r="686" spans="1:8" ht="15" customHeight="1" x14ac:dyDescent="0.2">
      <c r="A686" s="2" t="s">
        <v>196</v>
      </c>
      <c r="B686" s="13">
        <v>39699</v>
      </c>
      <c r="C686" s="2">
        <v>50002</v>
      </c>
      <c r="D686" s="2">
        <v>9</v>
      </c>
      <c r="E686" s="2">
        <v>8</v>
      </c>
      <c r="F686" s="2">
        <v>19</v>
      </c>
      <c r="G686" s="2">
        <v>11</v>
      </c>
      <c r="H686" s="2">
        <v>6</v>
      </c>
    </row>
    <row r="687" spans="1:8" ht="15" customHeight="1" x14ac:dyDescent="0.2">
      <c r="A687" s="2" t="s">
        <v>481</v>
      </c>
      <c r="B687" s="13">
        <v>39699</v>
      </c>
      <c r="C687" s="2">
        <v>50005</v>
      </c>
      <c r="D687" s="2">
        <v>9</v>
      </c>
      <c r="E687" s="2">
        <v>8</v>
      </c>
      <c r="F687" s="2">
        <v>10</v>
      </c>
      <c r="G687" s="2">
        <v>11</v>
      </c>
      <c r="H687" s="2">
        <v>11</v>
      </c>
    </row>
    <row r="688" spans="1:8" ht="15" customHeight="1" x14ac:dyDescent="0.2">
      <c r="A688" s="2" t="s">
        <v>826</v>
      </c>
      <c r="B688" s="13">
        <v>39699</v>
      </c>
      <c r="C688" s="2">
        <v>60004</v>
      </c>
      <c r="D688" s="2">
        <v>0</v>
      </c>
      <c r="E688" s="2">
        <v>8</v>
      </c>
      <c r="F688" s="2">
        <v>12</v>
      </c>
      <c r="G688" s="2">
        <v>15</v>
      </c>
      <c r="H688" s="2">
        <v>0</v>
      </c>
    </row>
    <row r="689" spans="1:8" ht="15" customHeight="1" x14ac:dyDescent="0.2">
      <c r="A689" s="2" t="s">
        <v>827</v>
      </c>
      <c r="B689" s="13">
        <v>39699</v>
      </c>
      <c r="C689" s="2">
        <v>60005</v>
      </c>
      <c r="D689" s="2">
        <v>0</v>
      </c>
      <c r="E689" s="2">
        <v>8</v>
      </c>
      <c r="F689" s="2">
        <v>12</v>
      </c>
      <c r="G689" s="2">
        <v>12</v>
      </c>
      <c r="H689" s="2">
        <v>9</v>
      </c>
    </row>
    <row r="690" spans="1:8" ht="15" customHeight="1" x14ac:dyDescent="0.2">
      <c r="A690" s="2" t="s">
        <v>314</v>
      </c>
      <c r="B690" s="13">
        <v>39704</v>
      </c>
      <c r="C690" s="2">
        <v>50003</v>
      </c>
      <c r="D690" s="2">
        <v>15</v>
      </c>
      <c r="E690" s="2">
        <v>8</v>
      </c>
      <c r="F690" s="2">
        <v>8</v>
      </c>
      <c r="G690" s="2">
        <v>11</v>
      </c>
      <c r="H690" s="2">
        <v>5</v>
      </c>
    </row>
    <row r="691" spans="1:8" ht="15" customHeight="1" x14ac:dyDescent="0.2">
      <c r="A691" s="2" t="s">
        <v>389</v>
      </c>
      <c r="B691" s="13">
        <v>39704</v>
      </c>
      <c r="C691" s="2">
        <v>50004</v>
      </c>
      <c r="D691" s="2">
        <v>9</v>
      </c>
      <c r="E691" s="2">
        <v>8</v>
      </c>
      <c r="F691" s="2">
        <v>12</v>
      </c>
      <c r="G691" s="2">
        <v>11</v>
      </c>
      <c r="H691" s="2">
        <v>11</v>
      </c>
    </row>
    <row r="692" spans="1:8" ht="15" customHeight="1" x14ac:dyDescent="0.2">
      <c r="A692" s="2" t="s">
        <v>854</v>
      </c>
      <c r="B692" s="13">
        <v>39704</v>
      </c>
      <c r="C692" s="2">
        <v>60003</v>
      </c>
      <c r="D692" s="2">
        <v>0</v>
      </c>
      <c r="E692" s="2">
        <v>8</v>
      </c>
      <c r="F692" s="2">
        <v>12</v>
      </c>
      <c r="G692" s="2">
        <v>12</v>
      </c>
      <c r="H692" s="2">
        <v>9</v>
      </c>
    </row>
    <row r="693" spans="1:8" ht="15" customHeight="1" x14ac:dyDescent="0.2">
      <c r="A693" s="2" t="s">
        <v>622</v>
      </c>
      <c r="B693" s="13">
        <v>39704</v>
      </c>
      <c r="C693" s="2">
        <v>60001</v>
      </c>
      <c r="D693" s="2">
        <v>9</v>
      </c>
      <c r="E693" s="2">
        <v>8</v>
      </c>
      <c r="F693" s="2">
        <v>12</v>
      </c>
      <c r="G693" s="2">
        <v>12</v>
      </c>
      <c r="H693" s="2">
        <v>9</v>
      </c>
    </row>
    <row r="694" spans="1:8" ht="15" customHeight="1" x14ac:dyDescent="0.2">
      <c r="A694" s="2" t="s">
        <v>855</v>
      </c>
      <c r="B694" s="13">
        <v>39704</v>
      </c>
      <c r="C694" s="2">
        <v>60003</v>
      </c>
      <c r="D694" s="2">
        <v>0</v>
      </c>
      <c r="E694" s="2">
        <v>8</v>
      </c>
      <c r="F694" s="2">
        <v>12</v>
      </c>
      <c r="G694" s="2">
        <v>12</v>
      </c>
      <c r="H694" s="2">
        <v>9</v>
      </c>
    </row>
    <row r="695" spans="1:8" ht="15" customHeight="1" x14ac:dyDescent="0.2">
      <c r="A695" s="2" t="s">
        <v>482</v>
      </c>
      <c r="B695" s="13">
        <v>39706</v>
      </c>
      <c r="C695" s="2">
        <v>50005</v>
      </c>
      <c r="D695" s="2">
        <v>9</v>
      </c>
      <c r="E695" s="2">
        <v>8</v>
      </c>
      <c r="F695" s="2">
        <v>12</v>
      </c>
      <c r="G695" s="2">
        <v>11</v>
      </c>
      <c r="H695" s="2">
        <v>9</v>
      </c>
    </row>
    <row r="696" spans="1:8" ht="15" customHeight="1" x14ac:dyDescent="0.2">
      <c r="A696" s="2" t="s">
        <v>197</v>
      </c>
      <c r="B696" s="13">
        <v>39706</v>
      </c>
      <c r="C696" s="2">
        <v>50002</v>
      </c>
      <c r="D696" s="2">
        <v>11</v>
      </c>
      <c r="E696" s="2">
        <v>8</v>
      </c>
      <c r="F696" s="2">
        <v>12</v>
      </c>
      <c r="G696" s="2">
        <v>11</v>
      </c>
      <c r="H696" s="2">
        <v>9</v>
      </c>
    </row>
    <row r="697" spans="1:8" ht="15" customHeight="1" x14ac:dyDescent="0.2">
      <c r="A697" s="2" t="s">
        <v>684</v>
      </c>
      <c r="B697" s="13">
        <v>39706</v>
      </c>
      <c r="C697" s="2">
        <v>60005</v>
      </c>
      <c r="D697" s="2">
        <v>0</v>
      </c>
      <c r="E697" s="2">
        <v>8</v>
      </c>
      <c r="F697" s="2">
        <v>12</v>
      </c>
      <c r="G697" s="2">
        <v>11</v>
      </c>
      <c r="H697" s="2">
        <v>9</v>
      </c>
    </row>
    <row r="698" spans="1:8" ht="15" customHeight="1" x14ac:dyDescent="0.2">
      <c r="A698" s="2" t="s">
        <v>623</v>
      </c>
      <c r="B698" s="13">
        <v>39706</v>
      </c>
      <c r="C698" s="2">
        <v>60001</v>
      </c>
      <c r="D698" s="2">
        <v>0</v>
      </c>
      <c r="E698" s="2">
        <v>8</v>
      </c>
      <c r="F698" s="2">
        <v>12</v>
      </c>
      <c r="G698" s="2">
        <v>11</v>
      </c>
      <c r="H698" s="2">
        <v>9</v>
      </c>
    </row>
    <row r="699" spans="1:8" ht="15" customHeight="1" x14ac:dyDescent="0.2">
      <c r="A699" s="2" t="s">
        <v>198</v>
      </c>
      <c r="B699" s="13">
        <v>39707</v>
      </c>
      <c r="C699" s="2">
        <v>50002</v>
      </c>
      <c r="D699" s="2">
        <v>12</v>
      </c>
      <c r="E699" s="2">
        <v>8</v>
      </c>
      <c r="F699" s="2">
        <v>12</v>
      </c>
      <c r="G699" s="2">
        <v>15</v>
      </c>
      <c r="H699" s="2">
        <v>9</v>
      </c>
    </row>
    <row r="700" spans="1:8" ht="15" customHeight="1" x14ac:dyDescent="0.2">
      <c r="A700" s="2" t="s">
        <v>685</v>
      </c>
      <c r="B700" s="13">
        <v>39707</v>
      </c>
      <c r="C700" s="2">
        <v>60004</v>
      </c>
      <c r="D700" s="2">
        <v>9</v>
      </c>
      <c r="E700" s="2">
        <v>8</v>
      </c>
      <c r="F700" s="2">
        <v>12</v>
      </c>
      <c r="G700" s="2">
        <v>11</v>
      </c>
      <c r="H700" s="2">
        <v>9</v>
      </c>
    </row>
    <row r="701" spans="1:8" ht="15" customHeight="1" x14ac:dyDescent="0.2">
      <c r="A701" s="2" t="s">
        <v>199</v>
      </c>
      <c r="B701" s="13">
        <v>39708</v>
      </c>
      <c r="C701" s="2">
        <v>50002</v>
      </c>
      <c r="D701" s="2">
        <v>12</v>
      </c>
      <c r="E701" s="2">
        <v>8</v>
      </c>
      <c r="F701" s="2">
        <v>12</v>
      </c>
      <c r="G701" s="2">
        <v>6</v>
      </c>
      <c r="H701" s="2">
        <v>9</v>
      </c>
    </row>
    <row r="702" spans="1:8" ht="15" customHeight="1" x14ac:dyDescent="0.2">
      <c r="A702" s="2" t="s">
        <v>688</v>
      </c>
      <c r="B702" s="13">
        <v>39708</v>
      </c>
      <c r="C702" s="2">
        <v>60005</v>
      </c>
      <c r="D702" s="2">
        <v>9</v>
      </c>
      <c r="E702" s="2">
        <v>8</v>
      </c>
      <c r="F702" s="2">
        <v>12</v>
      </c>
      <c r="G702" s="2">
        <v>11</v>
      </c>
      <c r="H702" s="2">
        <v>18</v>
      </c>
    </row>
    <row r="703" spans="1:8" ht="15" customHeight="1" x14ac:dyDescent="0.2">
      <c r="A703" s="2" t="s">
        <v>315</v>
      </c>
      <c r="B703" s="13">
        <v>39709</v>
      </c>
      <c r="C703" s="2">
        <v>50003</v>
      </c>
      <c r="D703" s="2">
        <v>9</v>
      </c>
      <c r="E703" s="2">
        <v>8</v>
      </c>
      <c r="F703" s="2">
        <v>12</v>
      </c>
      <c r="G703" s="2">
        <v>11</v>
      </c>
      <c r="H703" s="2">
        <v>9</v>
      </c>
    </row>
    <row r="704" spans="1:8" ht="15" customHeight="1" x14ac:dyDescent="0.2">
      <c r="A704" s="2" t="s">
        <v>624</v>
      </c>
      <c r="B704" s="13">
        <v>39709</v>
      </c>
      <c r="C704" s="2">
        <v>60002</v>
      </c>
      <c r="D704" s="2">
        <v>9</v>
      </c>
      <c r="E704" s="2">
        <v>8</v>
      </c>
      <c r="F704" s="2">
        <v>12</v>
      </c>
      <c r="G704" s="2">
        <v>11</v>
      </c>
      <c r="H704" s="2">
        <v>11</v>
      </c>
    </row>
    <row r="705" spans="1:8" ht="15" customHeight="1" x14ac:dyDescent="0.2">
      <c r="A705" s="2" t="s">
        <v>686</v>
      </c>
      <c r="B705" s="13">
        <v>39709</v>
      </c>
      <c r="C705" s="2">
        <v>60001</v>
      </c>
      <c r="D705" s="2">
        <v>12</v>
      </c>
      <c r="E705" s="2">
        <v>8</v>
      </c>
      <c r="F705" s="2">
        <v>12</v>
      </c>
      <c r="G705" s="2">
        <v>11</v>
      </c>
      <c r="H705" s="2">
        <v>18</v>
      </c>
    </row>
    <row r="706" spans="1:8" ht="15" customHeight="1" x14ac:dyDescent="0.2">
      <c r="A706" s="2" t="s">
        <v>316</v>
      </c>
      <c r="B706" s="13">
        <v>39710</v>
      </c>
      <c r="C706" s="2">
        <v>50003</v>
      </c>
      <c r="D706" s="2">
        <v>21</v>
      </c>
      <c r="E706" s="2">
        <v>8</v>
      </c>
      <c r="F706" s="2">
        <v>12</v>
      </c>
      <c r="G706" s="2">
        <v>11</v>
      </c>
      <c r="H706" s="2">
        <v>5</v>
      </c>
    </row>
    <row r="707" spans="1:8" ht="15" customHeight="1" x14ac:dyDescent="0.2">
      <c r="A707" s="2" t="s">
        <v>390</v>
      </c>
      <c r="B707" s="13">
        <v>39711</v>
      </c>
      <c r="C707" s="2">
        <v>50004</v>
      </c>
      <c r="D707" s="2">
        <v>9</v>
      </c>
      <c r="E707" s="2">
        <v>8</v>
      </c>
      <c r="F707" s="2">
        <v>12</v>
      </c>
      <c r="G707" s="2">
        <v>11</v>
      </c>
      <c r="H707" s="2">
        <v>11</v>
      </c>
    </row>
    <row r="708" spans="1:8" ht="15" customHeight="1" x14ac:dyDescent="0.2">
      <c r="A708" s="2" t="s">
        <v>834</v>
      </c>
      <c r="B708" s="13">
        <v>39711</v>
      </c>
      <c r="C708" s="2">
        <v>60005</v>
      </c>
      <c r="D708" s="2">
        <v>9</v>
      </c>
      <c r="E708" s="2">
        <v>11</v>
      </c>
      <c r="F708" s="2">
        <v>12</v>
      </c>
      <c r="G708" s="2">
        <v>11</v>
      </c>
      <c r="H708" s="2">
        <v>11</v>
      </c>
    </row>
    <row r="709" spans="1:8" ht="15" customHeight="1" x14ac:dyDescent="0.2">
      <c r="A709" s="2" t="s">
        <v>483</v>
      </c>
      <c r="B709" s="13">
        <v>39712</v>
      </c>
      <c r="C709" s="2">
        <v>50005</v>
      </c>
      <c r="D709" s="2">
        <v>13</v>
      </c>
      <c r="E709" s="2">
        <v>8</v>
      </c>
      <c r="F709" s="2">
        <v>12</v>
      </c>
      <c r="G709" s="2">
        <v>9</v>
      </c>
      <c r="H709" s="2">
        <v>11</v>
      </c>
    </row>
    <row r="710" spans="1:8" ht="15" customHeight="1" x14ac:dyDescent="0.2">
      <c r="A710" s="2" t="s">
        <v>857</v>
      </c>
      <c r="B710" s="13">
        <v>39712</v>
      </c>
      <c r="C710" s="2">
        <v>60003</v>
      </c>
      <c r="D710" s="2">
        <v>9</v>
      </c>
      <c r="E710" s="2">
        <v>8</v>
      </c>
      <c r="F710" s="2">
        <v>12</v>
      </c>
      <c r="G710" s="2">
        <v>11</v>
      </c>
      <c r="H710" s="2">
        <v>14</v>
      </c>
    </row>
    <row r="711" spans="1:8" ht="15" customHeight="1" x14ac:dyDescent="0.2">
      <c r="A711" s="2" t="s">
        <v>200</v>
      </c>
      <c r="B711" s="13">
        <v>39713</v>
      </c>
      <c r="C711" s="2">
        <v>50002</v>
      </c>
      <c r="D711" s="2">
        <v>9</v>
      </c>
      <c r="E711" s="2">
        <v>8</v>
      </c>
      <c r="F711" s="2">
        <v>12</v>
      </c>
      <c r="G711" s="2">
        <v>9</v>
      </c>
      <c r="H711" s="2">
        <v>13</v>
      </c>
    </row>
    <row r="712" spans="1:8" ht="15" customHeight="1" x14ac:dyDescent="0.2">
      <c r="A712" s="2" t="s">
        <v>625</v>
      </c>
      <c r="B712" s="13">
        <v>39713</v>
      </c>
      <c r="C712" s="2">
        <v>60005</v>
      </c>
      <c r="D712" s="2">
        <v>9</v>
      </c>
      <c r="E712" s="2">
        <v>11</v>
      </c>
      <c r="F712" s="2">
        <v>12</v>
      </c>
      <c r="G712" s="2">
        <v>11</v>
      </c>
      <c r="H712" s="2">
        <v>11</v>
      </c>
    </row>
    <row r="713" spans="1:8" ht="15" customHeight="1" x14ac:dyDescent="0.2">
      <c r="A713" s="2" t="s">
        <v>82</v>
      </c>
      <c r="B713" s="13">
        <v>39714</v>
      </c>
      <c r="C713" s="2">
        <v>50001</v>
      </c>
      <c r="D713" s="2">
        <v>9</v>
      </c>
      <c r="E713" s="2">
        <v>8</v>
      </c>
      <c r="F713" s="2">
        <v>12</v>
      </c>
      <c r="G713" s="2">
        <v>12</v>
      </c>
      <c r="H713" s="2">
        <v>11</v>
      </c>
    </row>
    <row r="714" spans="1:8" ht="15" customHeight="1" x14ac:dyDescent="0.2">
      <c r="A714" s="2" t="s">
        <v>691</v>
      </c>
      <c r="B714" s="13">
        <v>39714</v>
      </c>
      <c r="C714" s="2">
        <v>60003</v>
      </c>
      <c r="D714" s="2">
        <v>12</v>
      </c>
      <c r="E714" s="2">
        <v>0</v>
      </c>
      <c r="F714" s="2">
        <v>12</v>
      </c>
      <c r="G714" s="2">
        <v>11</v>
      </c>
      <c r="H714" s="2">
        <v>9</v>
      </c>
    </row>
    <row r="715" spans="1:8" ht="15" customHeight="1" x14ac:dyDescent="0.2">
      <c r="A715" s="2" t="s">
        <v>630</v>
      </c>
      <c r="B715" s="13">
        <v>39714</v>
      </c>
      <c r="C715" s="2">
        <v>60005</v>
      </c>
      <c r="D715" s="2">
        <v>9</v>
      </c>
      <c r="E715" s="2">
        <v>12</v>
      </c>
      <c r="F715" s="2">
        <v>12</v>
      </c>
      <c r="G715" s="2">
        <v>11</v>
      </c>
      <c r="H715" s="2">
        <v>9</v>
      </c>
    </row>
    <row r="716" spans="1:8" ht="15" customHeight="1" x14ac:dyDescent="0.2">
      <c r="A716" s="2" t="s">
        <v>484</v>
      </c>
      <c r="B716" s="13">
        <v>39715</v>
      </c>
      <c r="C716" s="2">
        <v>50005</v>
      </c>
      <c r="D716" s="2">
        <v>22</v>
      </c>
      <c r="E716" s="2">
        <v>8</v>
      </c>
      <c r="F716" s="2">
        <v>12</v>
      </c>
      <c r="G716" s="2">
        <v>15</v>
      </c>
      <c r="H716" s="2">
        <v>13</v>
      </c>
    </row>
    <row r="717" spans="1:8" ht="15" customHeight="1" x14ac:dyDescent="0.2">
      <c r="A717" s="2" t="s">
        <v>805</v>
      </c>
      <c r="B717" s="13">
        <v>39715</v>
      </c>
      <c r="C717" s="2">
        <v>60002</v>
      </c>
      <c r="D717" s="2">
        <v>9</v>
      </c>
      <c r="E717" s="2">
        <v>8</v>
      </c>
      <c r="F717" s="2">
        <v>12</v>
      </c>
      <c r="G717" s="2">
        <v>11</v>
      </c>
      <c r="H717" s="2">
        <v>9</v>
      </c>
    </row>
    <row r="718" spans="1:8" ht="15" customHeight="1" x14ac:dyDescent="0.2">
      <c r="A718" s="2" t="s">
        <v>700</v>
      </c>
      <c r="B718" s="13">
        <v>39715</v>
      </c>
      <c r="C718" s="2">
        <v>60001</v>
      </c>
      <c r="D718" s="2">
        <v>9</v>
      </c>
      <c r="E718" s="2">
        <v>8</v>
      </c>
      <c r="F718" s="2">
        <v>12</v>
      </c>
      <c r="G718" s="2">
        <v>11</v>
      </c>
      <c r="H718" s="2">
        <v>9</v>
      </c>
    </row>
    <row r="719" spans="1:8" ht="15" customHeight="1" x14ac:dyDescent="0.2">
      <c r="A719" s="2" t="s">
        <v>201</v>
      </c>
      <c r="B719" s="13">
        <v>39716</v>
      </c>
      <c r="C719" s="2">
        <v>50002</v>
      </c>
      <c r="D719" s="2">
        <v>15</v>
      </c>
      <c r="E719" s="2">
        <v>8</v>
      </c>
      <c r="F719" s="2">
        <v>12</v>
      </c>
      <c r="G719" s="2">
        <v>12</v>
      </c>
      <c r="H719" s="2">
        <v>11</v>
      </c>
    </row>
    <row r="720" spans="1:8" ht="15" customHeight="1" x14ac:dyDescent="0.2">
      <c r="A720" s="2" t="s">
        <v>317</v>
      </c>
      <c r="B720" s="13">
        <v>39716</v>
      </c>
      <c r="C720" s="2">
        <v>50003</v>
      </c>
      <c r="D720" s="2">
        <v>15</v>
      </c>
      <c r="E720" s="2">
        <v>8</v>
      </c>
      <c r="F720" s="2">
        <v>12</v>
      </c>
      <c r="G720" s="2">
        <v>12</v>
      </c>
      <c r="H720" s="2">
        <v>11</v>
      </c>
    </row>
    <row r="721" spans="1:8" ht="15" customHeight="1" x14ac:dyDescent="0.2">
      <c r="A721" s="2" t="s">
        <v>318</v>
      </c>
      <c r="B721" s="13">
        <v>39717</v>
      </c>
      <c r="C721" s="2">
        <v>50003</v>
      </c>
      <c r="D721" s="2">
        <v>20</v>
      </c>
      <c r="E721" s="2">
        <v>8</v>
      </c>
      <c r="F721" s="2">
        <v>12</v>
      </c>
      <c r="G721" s="2">
        <v>12</v>
      </c>
      <c r="H721" s="2">
        <v>9</v>
      </c>
    </row>
    <row r="722" spans="1:8" ht="15" customHeight="1" x14ac:dyDescent="0.2">
      <c r="A722" s="2" t="s">
        <v>391</v>
      </c>
      <c r="B722" s="13">
        <v>39717</v>
      </c>
      <c r="C722" s="2">
        <v>50004</v>
      </c>
      <c r="D722" s="2">
        <v>9</v>
      </c>
      <c r="E722" s="2">
        <v>8</v>
      </c>
      <c r="F722" s="2">
        <v>12</v>
      </c>
      <c r="G722" s="2">
        <v>12</v>
      </c>
      <c r="H722" s="2">
        <v>9</v>
      </c>
    </row>
    <row r="723" spans="1:8" ht="15" customHeight="1" x14ac:dyDescent="0.2">
      <c r="A723" s="2" t="s">
        <v>550</v>
      </c>
      <c r="B723" s="13">
        <v>39717</v>
      </c>
      <c r="C723" s="2">
        <v>60003</v>
      </c>
      <c r="D723" s="2">
        <v>9</v>
      </c>
      <c r="E723" s="2">
        <v>0</v>
      </c>
      <c r="F723" s="2">
        <v>12</v>
      </c>
      <c r="G723" s="2">
        <v>11</v>
      </c>
      <c r="H723" s="2">
        <v>18</v>
      </c>
    </row>
    <row r="724" spans="1:8" ht="15" customHeight="1" x14ac:dyDescent="0.2">
      <c r="A724" s="2" t="s">
        <v>551</v>
      </c>
      <c r="B724" s="13">
        <v>39717</v>
      </c>
      <c r="C724" s="2">
        <v>60004</v>
      </c>
      <c r="D724" s="2">
        <v>9</v>
      </c>
      <c r="E724" s="2">
        <v>8</v>
      </c>
      <c r="F724" s="2">
        <v>12</v>
      </c>
      <c r="G724" s="2">
        <v>11</v>
      </c>
      <c r="H724" s="2">
        <v>11</v>
      </c>
    </row>
    <row r="725" spans="1:8" ht="15" customHeight="1" x14ac:dyDescent="0.2">
      <c r="A725" s="2" t="s">
        <v>83</v>
      </c>
      <c r="B725" s="13">
        <v>39718</v>
      </c>
      <c r="C725" s="2">
        <v>50001</v>
      </c>
      <c r="D725" s="2">
        <v>9</v>
      </c>
      <c r="E725" s="2">
        <v>8</v>
      </c>
      <c r="F725" s="2">
        <v>12</v>
      </c>
      <c r="G725" s="2">
        <v>12</v>
      </c>
      <c r="H725" s="2">
        <v>9</v>
      </c>
    </row>
    <row r="726" spans="1:8" ht="15" customHeight="1" x14ac:dyDescent="0.2">
      <c r="A726" s="2" t="s">
        <v>202</v>
      </c>
      <c r="B726" s="13">
        <v>39718</v>
      </c>
      <c r="C726" s="2">
        <v>50002</v>
      </c>
      <c r="D726" s="2">
        <v>17</v>
      </c>
      <c r="E726" s="2">
        <v>8</v>
      </c>
      <c r="F726" s="2">
        <v>12</v>
      </c>
      <c r="G726" s="2">
        <v>11</v>
      </c>
      <c r="H726" s="2">
        <v>9</v>
      </c>
    </row>
    <row r="727" spans="1:8" ht="15" customHeight="1" x14ac:dyDescent="0.2">
      <c r="A727" s="2" t="s">
        <v>548</v>
      </c>
      <c r="B727" s="13">
        <v>39718</v>
      </c>
      <c r="C727" s="2">
        <v>60001</v>
      </c>
      <c r="D727" s="2">
        <v>9</v>
      </c>
      <c r="E727" s="2">
        <v>15</v>
      </c>
      <c r="F727" s="2">
        <v>12</v>
      </c>
      <c r="G727" s="2">
        <v>11</v>
      </c>
      <c r="H727" s="2">
        <v>18</v>
      </c>
    </row>
    <row r="728" spans="1:8" ht="15" customHeight="1" x14ac:dyDescent="0.2">
      <c r="A728" s="2" t="s">
        <v>574</v>
      </c>
      <c r="B728" s="13">
        <v>39718</v>
      </c>
      <c r="C728" s="2">
        <v>60001</v>
      </c>
      <c r="D728" s="2">
        <v>9</v>
      </c>
      <c r="E728" s="2">
        <v>8</v>
      </c>
      <c r="F728" s="2">
        <v>12</v>
      </c>
      <c r="G728" s="2">
        <v>11</v>
      </c>
      <c r="H728" s="2">
        <v>11</v>
      </c>
    </row>
    <row r="729" spans="1:8" ht="15" customHeight="1" x14ac:dyDescent="0.2">
      <c r="A729" s="2" t="s">
        <v>392</v>
      </c>
      <c r="B729" s="13">
        <v>39719</v>
      </c>
      <c r="C729" s="2">
        <v>50004</v>
      </c>
      <c r="D729" s="2">
        <v>9</v>
      </c>
      <c r="E729" s="2">
        <v>8</v>
      </c>
      <c r="F729" s="2">
        <v>12</v>
      </c>
      <c r="G729" s="2">
        <v>11</v>
      </c>
      <c r="H729" s="2">
        <v>9</v>
      </c>
    </row>
    <row r="730" spans="1:8" ht="15" customHeight="1" x14ac:dyDescent="0.2">
      <c r="A730" s="2" t="s">
        <v>203</v>
      </c>
      <c r="B730" s="13">
        <v>39719</v>
      </c>
      <c r="C730" s="2">
        <v>50002</v>
      </c>
      <c r="D730" s="2">
        <v>21</v>
      </c>
      <c r="E730" s="2">
        <v>8</v>
      </c>
      <c r="F730" s="2">
        <v>12</v>
      </c>
      <c r="G730" s="2">
        <v>11</v>
      </c>
      <c r="H730" s="2">
        <v>9</v>
      </c>
    </row>
    <row r="731" spans="1:8" ht="15" customHeight="1" x14ac:dyDescent="0.2">
      <c r="A731" s="2" t="s">
        <v>644</v>
      </c>
      <c r="B731" s="13">
        <v>39719</v>
      </c>
      <c r="C731" s="2">
        <v>60002</v>
      </c>
      <c r="D731" s="2">
        <v>9</v>
      </c>
      <c r="E731" s="2">
        <v>8</v>
      </c>
      <c r="F731" s="2">
        <v>12</v>
      </c>
      <c r="G731" s="2">
        <v>11</v>
      </c>
      <c r="H731" s="2">
        <v>14</v>
      </c>
    </row>
    <row r="732" spans="1:8" ht="15" customHeight="1" x14ac:dyDescent="0.2">
      <c r="A732" s="2" t="s">
        <v>610</v>
      </c>
      <c r="B732" s="13">
        <v>39719</v>
      </c>
      <c r="C732" s="2">
        <v>60001</v>
      </c>
      <c r="D732" s="2">
        <v>9</v>
      </c>
      <c r="E732" s="2">
        <v>6</v>
      </c>
      <c r="F732" s="2">
        <v>12</v>
      </c>
      <c r="G732" s="2">
        <v>11</v>
      </c>
      <c r="H732" s="2">
        <v>11</v>
      </c>
    </row>
    <row r="733" spans="1:8" ht="15" customHeight="1" x14ac:dyDescent="0.2">
      <c r="A733" s="2" t="s">
        <v>319</v>
      </c>
      <c r="B733" s="13">
        <v>39720</v>
      </c>
      <c r="C733" s="2">
        <v>50003</v>
      </c>
      <c r="D733" s="2">
        <v>9</v>
      </c>
      <c r="E733" s="2">
        <v>8</v>
      </c>
      <c r="F733" s="2">
        <v>12</v>
      </c>
      <c r="G733" s="2">
        <v>11</v>
      </c>
      <c r="H733" s="2">
        <v>9</v>
      </c>
    </row>
    <row r="734" spans="1:8" ht="15" customHeight="1" x14ac:dyDescent="0.2">
      <c r="A734" s="2" t="s">
        <v>848</v>
      </c>
      <c r="B734" s="13">
        <v>39720</v>
      </c>
      <c r="C734" s="2">
        <v>60003</v>
      </c>
      <c r="D734" s="2">
        <v>9</v>
      </c>
      <c r="E734" s="2">
        <v>6</v>
      </c>
      <c r="F734" s="2">
        <v>12</v>
      </c>
      <c r="G734" s="2">
        <v>11</v>
      </c>
      <c r="H734" s="2">
        <v>9</v>
      </c>
    </row>
    <row r="735" spans="1:8" ht="15" customHeight="1" x14ac:dyDescent="0.2">
      <c r="A735" s="2" t="s">
        <v>393</v>
      </c>
      <c r="B735" s="13">
        <v>39721</v>
      </c>
      <c r="C735" s="2">
        <v>50004</v>
      </c>
      <c r="D735" s="2">
        <v>9</v>
      </c>
      <c r="E735" s="2">
        <v>8</v>
      </c>
      <c r="F735" s="2">
        <v>12</v>
      </c>
      <c r="G735" s="2">
        <v>11</v>
      </c>
      <c r="H735" s="2">
        <v>9</v>
      </c>
    </row>
    <row r="736" spans="1:8" ht="15" customHeight="1" x14ac:dyDescent="0.2">
      <c r="A736" s="2" t="s">
        <v>485</v>
      </c>
      <c r="B736" s="13">
        <v>39721</v>
      </c>
      <c r="C736" s="2">
        <v>50005</v>
      </c>
      <c r="D736" s="2">
        <v>9</v>
      </c>
      <c r="E736" s="2">
        <v>8</v>
      </c>
      <c r="F736" s="2">
        <v>12</v>
      </c>
      <c r="G736" s="2">
        <v>11</v>
      </c>
      <c r="H736" s="2">
        <v>9</v>
      </c>
    </row>
    <row r="737" spans="1:8" ht="15" customHeight="1" x14ac:dyDescent="0.2">
      <c r="A737" s="2" t="s">
        <v>697</v>
      </c>
      <c r="B737" s="13">
        <v>39721</v>
      </c>
      <c r="C737" s="2">
        <v>60005</v>
      </c>
      <c r="D737" s="2">
        <v>9</v>
      </c>
      <c r="E737" s="2">
        <v>6</v>
      </c>
      <c r="F737" s="2">
        <v>12</v>
      </c>
      <c r="G737" s="2">
        <v>11</v>
      </c>
      <c r="H737" s="2">
        <v>9</v>
      </c>
    </row>
    <row r="738" spans="1:8" ht="15" customHeight="1" x14ac:dyDescent="0.2">
      <c r="A738" s="2" t="s">
        <v>634</v>
      </c>
      <c r="B738" s="13">
        <v>39721</v>
      </c>
      <c r="C738" s="2">
        <v>60001</v>
      </c>
      <c r="D738" s="2">
        <v>9</v>
      </c>
      <c r="E738" s="2">
        <v>8</v>
      </c>
      <c r="F738" s="2">
        <v>12</v>
      </c>
      <c r="G738" s="2">
        <v>11</v>
      </c>
      <c r="H738" s="2">
        <v>15</v>
      </c>
    </row>
    <row r="739" spans="1:8" ht="15" customHeight="1" x14ac:dyDescent="0.2">
      <c r="A739" s="2" t="s">
        <v>806</v>
      </c>
      <c r="B739" s="13">
        <v>39722</v>
      </c>
      <c r="C739" s="2">
        <v>60002</v>
      </c>
      <c r="D739" s="2">
        <v>9</v>
      </c>
      <c r="E739" s="2">
        <v>11</v>
      </c>
      <c r="F739" s="2">
        <v>12</v>
      </c>
      <c r="G739" s="2">
        <v>11</v>
      </c>
      <c r="H739" s="2">
        <v>9</v>
      </c>
    </row>
    <row r="740" spans="1:8" ht="15" customHeight="1" x14ac:dyDescent="0.2">
      <c r="A740" s="2" t="s">
        <v>320</v>
      </c>
      <c r="B740" s="13">
        <v>39726</v>
      </c>
      <c r="C740" s="2">
        <v>50003</v>
      </c>
      <c r="D740" s="2">
        <v>9</v>
      </c>
      <c r="E740" s="2">
        <v>8</v>
      </c>
      <c r="F740" s="2">
        <v>12</v>
      </c>
      <c r="G740" s="2">
        <v>11</v>
      </c>
      <c r="H740" s="2">
        <v>9</v>
      </c>
    </row>
    <row r="741" spans="1:8" ht="15" customHeight="1" x14ac:dyDescent="0.2">
      <c r="A741" s="2" t="s">
        <v>640</v>
      </c>
      <c r="B741" s="13">
        <v>39726</v>
      </c>
      <c r="C741" s="2">
        <v>60004</v>
      </c>
      <c r="D741" s="2">
        <v>9</v>
      </c>
      <c r="E741" s="2">
        <v>9</v>
      </c>
      <c r="F741" s="2">
        <v>12</v>
      </c>
      <c r="G741" s="2">
        <v>11</v>
      </c>
      <c r="H741" s="2">
        <v>7</v>
      </c>
    </row>
    <row r="742" spans="1:8" ht="15" customHeight="1" x14ac:dyDescent="0.2">
      <c r="A742" s="2" t="s">
        <v>321</v>
      </c>
      <c r="B742" s="13">
        <v>39727</v>
      </c>
      <c r="C742" s="2">
        <v>50003</v>
      </c>
      <c r="D742" s="2">
        <v>9</v>
      </c>
      <c r="E742" s="2">
        <v>8</v>
      </c>
      <c r="F742" s="2">
        <v>12</v>
      </c>
      <c r="G742" s="2">
        <v>11</v>
      </c>
      <c r="H742" s="2">
        <v>9</v>
      </c>
    </row>
    <row r="743" spans="1:8" ht="15" customHeight="1" x14ac:dyDescent="0.2">
      <c r="A743" s="2" t="s">
        <v>900</v>
      </c>
      <c r="B743" s="13">
        <v>39727</v>
      </c>
      <c r="C743" s="2">
        <v>60003</v>
      </c>
      <c r="D743" s="2">
        <v>9</v>
      </c>
      <c r="E743" s="2">
        <v>9</v>
      </c>
      <c r="F743" s="2">
        <v>12</v>
      </c>
      <c r="G743" s="2">
        <v>11</v>
      </c>
      <c r="H743" s="2">
        <v>6</v>
      </c>
    </row>
    <row r="744" spans="1:8" ht="15" customHeight="1" x14ac:dyDescent="0.2">
      <c r="A744" s="2" t="s">
        <v>486</v>
      </c>
      <c r="B744" s="13">
        <v>39728</v>
      </c>
      <c r="C744" s="2">
        <v>50005</v>
      </c>
      <c r="D744" s="2">
        <v>9</v>
      </c>
      <c r="E744" s="2">
        <v>8</v>
      </c>
      <c r="F744" s="2">
        <v>12</v>
      </c>
      <c r="G744" s="2">
        <v>11</v>
      </c>
      <c r="H744" s="2">
        <v>9</v>
      </c>
    </row>
    <row r="745" spans="1:8" ht="15" customHeight="1" x14ac:dyDescent="0.2">
      <c r="A745" s="2" t="s">
        <v>722</v>
      </c>
      <c r="B745" s="13">
        <v>39728</v>
      </c>
      <c r="C745" s="2">
        <v>60001</v>
      </c>
      <c r="D745" s="2">
        <v>9</v>
      </c>
      <c r="E745" s="2">
        <v>9</v>
      </c>
      <c r="F745" s="2">
        <v>12</v>
      </c>
      <c r="G745" s="2">
        <v>15</v>
      </c>
      <c r="H745" s="2">
        <v>9</v>
      </c>
    </row>
    <row r="746" spans="1:8" ht="15" customHeight="1" x14ac:dyDescent="0.2">
      <c r="A746" s="2" t="s">
        <v>322</v>
      </c>
      <c r="B746" s="13">
        <v>39729</v>
      </c>
      <c r="C746" s="2">
        <v>50003</v>
      </c>
      <c r="D746" s="2">
        <v>9</v>
      </c>
      <c r="E746" s="2">
        <v>8</v>
      </c>
      <c r="F746" s="2">
        <v>12</v>
      </c>
      <c r="G746" s="2">
        <v>11</v>
      </c>
      <c r="H746" s="2">
        <v>9</v>
      </c>
    </row>
    <row r="747" spans="1:8" ht="15" customHeight="1" x14ac:dyDescent="0.2">
      <c r="A747" s="2" t="s">
        <v>781</v>
      </c>
      <c r="B747" s="13">
        <v>39729</v>
      </c>
      <c r="C747" s="2">
        <v>60003</v>
      </c>
      <c r="D747" s="2">
        <v>9</v>
      </c>
      <c r="E747" s="2">
        <v>9</v>
      </c>
      <c r="F747" s="2">
        <v>12</v>
      </c>
      <c r="G747" s="2">
        <v>6</v>
      </c>
      <c r="H747" s="2">
        <v>9</v>
      </c>
    </row>
    <row r="748" spans="1:8" ht="15" customHeight="1" x14ac:dyDescent="0.2">
      <c r="A748" s="2" t="s">
        <v>323</v>
      </c>
      <c r="B748" s="13">
        <v>39730</v>
      </c>
      <c r="C748" s="2">
        <v>50003</v>
      </c>
      <c r="D748" s="2">
        <v>9</v>
      </c>
      <c r="E748" s="2">
        <v>8</v>
      </c>
      <c r="F748" s="2">
        <v>12</v>
      </c>
      <c r="G748" s="2">
        <v>11</v>
      </c>
      <c r="H748" s="2">
        <v>9</v>
      </c>
    </row>
    <row r="749" spans="1:8" ht="15" customHeight="1" x14ac:dyDescent="0.2">
      <c r="A749" s="2" t="s">
        <v>679</v>
      </c>
      <c r="B749" s="13">
        <v>39730</v>
      </c>
      <c r="C749" s="2">
        <v>60005</v>
      </c>
      <c r="D749" s="2">
        <v>9</v>
      </c>
      <c r="E749" s="2">
        <v>8</v>
      </c>
      <c r="F749" s="2">
        <v>12</v>
      </c>
      <c r="G749" s="2">
        <v>11</v>
      </c>
      <c r="H749" s="2">
        <v>4</v>
      </c>
    </row>
    <row r="750" spans="1:8" ht="15" customHeight="1" x14ac:dyDescent="0.2">
      <c r="A750" s="2" t="s">
        <v>84</v>
      </c>
      <c r="B750" s="13">
        <v>39731</v>
      </c>
      <c r="C750" s="2">
        <v>50001</v>
      </c>
      <c r="D750" s="2">
        <v>9</v>
      </c>
      <c r="E750" s="2">
        <v>8</v>
      </c>
      <c r="F750" s="2">
        <v>12</v>
      </c>
      <c r="G750" s="2">
        <v>11</v>
      </c>
      <c r="H750" s="2">
        <v>10</v>
      </c>
    </row>
    <row r="751" spans="1:8" ht="15" customHeight="1" x14ac:dyDescent="0.2">
      <c r="A751" s="2" t="s">
        <v>843</v>
      </c>
      <c r="B751" s="13">
        <v>39731</v>
      </c>
      <c r="C751" s="2">
        <v>60005</v>
      </c>
      <c r="D751" s="2">
        <v>9</v>
      </c>
      <c r="E751" s="2">
        <v>0</v>
      </c>
      <c r="F751" s="2">
        <v>12</v>
      </c>
      <c r="G751" s="2">
        <v>11</v>
      </c>
      <c r="H751" s="2">
        <v>9</v>
      </c>
    </row>
    <row r="752" spans="1:8" ht="15" customHeight="1" x14ac:dyDescent="0.2">
      <c r="A752" s="2" t="s">
        <v>394</v>
      </c>
      <c r="B752" s="13">
        <v>39732</v>
      </c>
      <c r="C752" s="2">
        <v>50004</v>
      </c>
      <c r="D752" s="2">
        <v>9</v>
      </c>
      <c r="E752" s="2">
        <v>8</v>
      </c>
      <c r="F752" s="2">
        <v>12</v>
      </c>
      <c r="G752" s="2">
        <v>11</v>
      </c>
      <c r="H752" s="2">
        <v>8</v>
      </c>
    </row>
    <row r="753" spans="1:8" ht="15" customHeight="1" x14ac:dyDescent="0.2">
      <c r="A753" s="2" t="s">
        <v>487</v>
      </c>
      <c r="B753" s="13">
        <v>39732</v>
      </c>
      <c r="C753" s="2">
        <v>50005</v>
      </c>
      <c r="D753" s="2">
        <v>9</v>
      </c>
      <c r="E753" s="2">
        <v>8</v>
      </c>
      <c r="F753" s="2">
        <v>12</v>
      </c>
      <c r="G753" s="2">
        <v>11</v>
      </c>
      <c r="H753" s="2">
        <v>8</v>
      </c>
    </row>
    <row r="754" spans="1:8" ht="15" customHeight="1" x14ac:dyDescent="0.2">
      <c r="A754" s="2" t="s">
        <v>903</v>
      </c>
      <c r="B754" s="13">
        <v>39732</v>
      </c>
      <c r="C754" s="2">
        <v>60003</v>
      </c>
      <c r="D754" s="2">
        <v>9</v>
      </c>
      <c r="E754" s="2">
        <v>9</v>
      </c>
      <c r="F754" s="2">
        <v>12</v>
      </c>
      <c r="G754" s="2">
        <v>11</v>
      </c>
      <c r="H754" s="2">
        <v>9</v>
      </c>
    </row>
    <row r="755" spans="1:8" ht="15" customHeight="1" x14ac:dyDescent="0.2">
      <c r="A755" s="2" t="s">
        <v>844</v>
      </c>
      <c r="B755" s="13">
        <v>39732</v>
      </c>
      <c r="C755" s="2">
        <v>60005</v>
      </c>
      <c r="D755" s="2">
        <v>9</v>
      </c>
      <c r="E755" s="2">
        <v>9</v>
      </c>
      <c r="F755" s="2">
        <v>12</v>
      </c>
      <c r="G755" s="2">
        <v>9</v>
      </c>
      <c r="H755" s="2">
        <v>9</v>
      </c>
    </row>
    <row r="756" spans="1:8" ht="15" customHeight="1" x14ac:dyDescent="0.2">
      <c r="A756" s="2" t="s">
        <v>395</v>
      </c>
      <c r="B756" s="13">
        <v>39733</v>
      </c>
      <c r="C756" s="2">
        <v>50004</v>
      </c>
      <c r="D756" s="2">
        <v>9</v>
      </c>
      <c r="E756" s="2">
        <v>8</v>
      </c>
      <c r="F756" s="2">
        <v>12</v>
      </c>
      <c r="G756" s="2">
        <v>11</v>
      </c>
      <c r="H756" s="2">
        <v>8</v>
      </c>
    </row>
    <row r="757" spans="1:8" ht="15" customHeight="1" x14ac:dyDescent="0.2">
      <c r="A757" s="2" t="s">
        <v>488</v>
      </c>
      <c r="B757" s="13">
        <v>39733</v>
      </c>
      <c r="C757" s="2">
        <v>50005</v>
      </c>
      <c r="D757" s="2">
        <v>9</v>
      </c>
      <c r="E757" s="2">
        <v>8</v>
      </c>
      <c r="F757" s="2">
        <v>12</v>
      </c>
      <c r="G757" s="2">
        <v>11</v>
      </c>
      <c r="H757" s="2">
        <v>9</v>
      </c>
    </row>
    <row r="758" spans="1:8" ht="15" customHeight="1" x14ac:dyDescent="0.2">
      <c r="A758" s="2" t="s">
        <v>725</v>
      </c>
      <c r="B758" s="13">
        <v>39733</v>
      </c>
      <c r="C758" s="2">
        <v>60001</v>
      </c>
      <c r="D758" s="2">
        <v>9</v>
      </c>
      <c r="E758" s="2">
        <v>8</v>
      </c>
      <c r="F758" s="2">
        <v>12</v>
      </c>
      <c r="G758" s="2">
        <v>9</v>
      </c>
      <c r="H758" s="2">
        <v>9</v>
      </c>
    </row>
    <row r="759" spans="1:8" ht="15" customHeight="1" x14ac:dyDescent="0.2">
      <c r="A759" s="2" t="s">
        <v>846</v>
      </c>
      <c r="B759" s="13">
        <v>39733</v>
      </c>
      <c r="C759" s="2">
        <v>60005</v>
      </c>
      <c r="D759" s="2">
        <v>9</v>
      </c>
      <c r="E759" s="2">
        <v>8</v>
      </c>
      <c r="F759" s="2">
        <v>12</v>
      </c>
      <c r="G759" s="2">
        <v>12</v>
      </c>
      <c r="H759" s="2">
        <v>12</v>
      </c>
    </row>
    <row r="760" spans="1:8" ht="15" customHeight="1" x14ac:dyDescent="0.2">
      <c r="A760" s="2" t="s">
        <v>324</v>
      </c>
      <c r="B760" s="13">
        <v>39734</v>
      </c>
      <c r="C760" s="2">
        <v>50003</v>
      </c>
      <c r="D760" s="2">
        <v>9</v>
      </c>
      <c r="E760" s="2">
        <v>8</v>
      </c>
      <c r="F760" s="2">
        <v>12</v>
      </c>
      <c r="G760" s="2">
        <v>13</v>
      </c>
      <c r="H760" s="2">
        <v>9</v>
      </c>
    </row>
    <row r="761" spans="1:8" ht="15" customHeight="1" x14ac:dyDescent="0.2">
      <c r="A761" s="2" t="s">
        <v>396</v>
      </c>
      <c r="B761" s="13">
        <v>39734</v>
      </c>
      <c r="C761" s="2">
        <v>50004</v>
      </c>
      <c r="D761" s="2">
        <v>9</v>
      </c>
      <c r="E761" s="2">
        <v>8</v>
      </c>
      <c r="F761" s="2">
        <v>12</v>
      </c>
      <c r="G761" s="2">
        <v>11</v>
      </c>
      <c r="H761" s="2">
        <v>9</v>
      </c>
    </row>
    <row r="762" spans="1:8" ht="15" customHeight="1" x14ac:dyDescent="0.2">
      <c r="A762" s="2" t="s">
        <v>904</v>
      </c>
      <c r="B762" s="13">
        <v>39734</v>
      </c>
      <c r="C762" s="2">
        <v>60003</v>
      </c>
      <c r="D762" s="2">
        <v>9</v>
      </c>
      <c r="E762" s="2">
        <v>8</v>
      </c>
      <c r="F762" s="2">
        <v>12</v>
      </c>
      <c r="G762" s="2">
        <v>15</v>
      </c>
      <c r="H762" s="2">
        <v>9</v>
      </c>
    </row>
    <row r="763" spans="1:8" ht="15" customHeight="1" x14ac:dyDescent="0.2">
      <c r="A763" s="2" t="s">
        <v>847</v>
      </c>
      <c r="B763" s="13">
        <v>39734</v>
      </c>
      <c r="C763" s="2">
        <v>60005</v>
      </c>
      <c r="D763" s="2">
        <v>9</v>
      </c>
      <c r="E763" s="2">
        <v>11</v>
      </c>
      <c r="F763" s="2">
        <v>12</v>
      </c>
      <c r="G763" s="2">
        <v>12</v>
      </c>
      <c r="H763" s="2">
        <v>9</v>
      </c>
    </row>
    <row r="764" spans="1:8" ht="15" customHeight="1" x14ac:dyDescent="0.2">
      <c r="A764" s="2" t="s">
        <v>489</v>
      </c>
      <c r="B764" s="13">
        <v>39736</v>
      </c>
      <c r="C764" s="2">
        <v>50005</v>
      </c>
      <c r="D764" s="2">
        <v>9</v>
      </c>
      <c r="E764" s="2">
        <v>8</v>
      </c>
      <c r="F764" s="2">
        <v>12</v>
      </c>
      <c r="G764" s="2">
        <v>13</v>
      </c>
      <c r="H764" s="2">
        <v>9</v>
      </c>
    </row>
    <row r="765" spans="1:8" ht="15" customHeight="1" x14ac:dyDescent="0.2">
      <c r="A765" s="2" t="s">
        <v>85</v>
      </c>
      <c r="B765" s="13">
        <v>39736</v>
      </c>
      <c r="C765" s="2">
        <v>50001</v>
      </c>
      <c r="D765" s="2">
        <v>9</v>
      </c>
      <c r="E765" s="2">
        <v>8</v>
      </c>
      <c r="F765" s="2">
        <v>12</v>
      </c>
      <c r="G765" s="2">
        <v>11</v>
      </c>
      <c r="H765" s="2">
        <v>5</v>
      </c>
    </row>
    <row r="766" spans="1:8" ht="15" customHeight="1" x14ac:dyDescent="0.2">
      <c r="A766" s="2" t="s">
        <v>726</v>
      </c>
      <c r="B766" s="13">
        <v>39736</v>
      </c>
      <c r="C766" s="2">
        <v>60001</v>
      </c>
      <c r="D766" s="2">
        <v>9</v>
      </c>
      <c r="E766" s="2">
        <v>8</v>
      </c>
      <c r="F766" s="2">
        <v>12</v>
      </c>
      <c r="G766" s="2">
        <v>12</v>
      </c>
      <c r="H766" s="2">
        <v>9</v>
      </c>
    </row>
    <row r="767" spans="1:8" ht="15" customHeight="1" x14ac:dyDescent="0.2">
      <c r="A767" s="2" t="s">
        <v>849</v>
      </c>
      <c r="B767" s="13">
        <v>39736</v>
      </c>
      <c r="C767" s="2">
        <v>60004</v>
      </c>
      <c r="D767" s="2">
        <v>9</v>
      </c>
      <c r="E767" s="2">
        <v>8</v>
      </c>
      <c r="F767" s="2">
        <v>12</v>
      </c>
      <c r="G767" s="2">
        <v>12</v>
      </c>
      <c r="H767" s="2">
        <v>9</v>
      </c>
    </row>
    <row r="768" spans="1:8" ht="15" customHeight="1" x14ac:dyDescent="0.2">
      <c r="A768" s="2" t="s">
        <v>204</v>
      </c>
      <c r="B768" s="13">
        <v>39737</v>
      </c>
      <c r="C768" s="2">
        <v>50002</v>
      </c>
      <c r="D768" s="2">
        <v>9</v>
      </c>
      <c r="E768" s="2">
        <v>8</v>
      </c>
      <c r="F768" s="2">
        <v>12</v>
      </c>
      <c r="G768" s="2">
        <v>11</v>
      </c>
      <c r="H768" s="2">
        <v>11</v>
      </c>
    </row>
    <row r="769" spans="1:8" ht="15" customHeight="1" x14ac:dyDescent="0.2">
      <c r="A769" s="2" t="s">
        <v>850</v>
      </c>
      <c r="B769" s="13">
        <v>39737</v>
      </c>
      <c r="C769" s="2">
        <v>60005</v>
      </c>
      <c r="D769" s="2">
        <v>9</v>
      </c>
      <c r="E769" s="2">
        <v>12</v>
      </c>
      <c r="F769" s="2">
        <v>12</v>
      </c>
      <c r="G769" s="2">
        <v>12</v>
      </c>
      <c r="H769" s="2">
        <v>15</v>
      </c>
    </row>
    <row r="770" spans="1:8" ht="15" customHeight="1" x14ac:dyDescent="0.2">
      <c r="A770" s="2" t="s">
        <v>325</v>
      </c>
      <c r="B770" s="13">
        <v>39738</v>
      </c>
      <c r="C770" s="2">
        <v>50003</v>
      </c>
      <c r="D770" s="2">
        <v>9</v>
      </c>
      <c r="E770" s="2">
        <v>8</v>
      </c>
      <c r="F770" s="2">
        <v>12</v>
      </c>
      <c r="G770" s="2">
        <v>14</v>
      </c>
      <c r="H770" s="2">
        <v>11</v>
      </c>
    </row>
    <row r="771" spans="1:8" ht="15" customHeight="1" x14ac:dyDescent="0.2">
      <c r="A771" s="2" t="s">
        <v>807</v>
      </c>
      <c r="B771" s="13">
        <v>39738</v>
      </c>
      <c r="C771" s="2">
        <v>60002</v>
      </c>
      <c r="D771" s="2">
        <v>9</v>
      </c>
      <c r="E771" s="2">
        <v>9</v>
      </c>
      <c r="F771" s="2">
        <v>12</v>
      </c>
      <c r="G771" s="2">
        <v>12</v>
      </c>
      <c r="H771" s="2">
        <v>9</v>
      </c>
    </row>
    <row r="772" spans="1:8" ht="15" customHeight="1" x14ac:dyDescent="0.2">
      <c r="A772" s="2" t="s">
        <v>205</v>
      </c>
      <c r="B772" s="13">
        <v>39739</v>
      </c>
      <c r="C772" s="2">
        <v>50002</v>
      </c>
      <c r="D772" s="2">
        <v>0</v>
      </c>
      <c r="E772" s="2">
        <v>8</v>
      </c>
      <c r="F772" s="2">
        <v>12</v>
      </c>
      <c r="G772" s="2">
        <v>15</v>
      </c>
      <c r="H772" s="2">
        <v>13</v>
      </c>
    </row>
    <row r="773" spans="1:8" ht="15" customHeight="1" x14ac:dyDescent="0.2">
      <c r="A773" s="2" t="s">
        <v>728</v>
      </c>
      <c r="B773" s="13">
        <v>39739</v>
      </c>
      <c r="C773" s="2">
        <v>60001</v>
      </c>
      <c r="D773" s="2">
        <v>9</v>
      </c>
      <c r="E773" s="2">
        <v>7</v>
      </c>
      <c r="F773" s="2">
        <v>12</v>
      </c>
      <c r="G773" s="2">
        <v>11</v>
      </c>
      <c r="H773" s="2">
        <v>9</v>
      </c>
    </row>
    <row r="774" spans="1:8" ht="15" customHeight="1" x14ac:dyDescent="0.2">
      <c r="A774" s="2" t="s">
        <v>86</v>
      </c>
      <c r="B774" s="13">
        <v>39741</v>
      </c>
      <c r="C774" s="2">
        <v>50001</v>
      </c>
      <c r="D774" s="2">
        <v>0</v>
      </c>
      <c r="E774" s="2">
        <v>8</v>
      </c>
      <c r="F774" s="2">
        <v>12</v>
      </c>
      <c r="G774" s="2">
        <v>6</v>
      </c>
      <c r="H774" s="2">
        <v>11</v>
      </c>
    </row>
    <row r="775" spans="1:8" ht="15" customHeight="1" x14ac:dyDescent="0.2">
      <c r="A775" s="2" t="s">
        <v>87</v>
      </c>
      <c r="B775" s="13">
        <v>39741</v>
      </c>
      <c r="C775" s="2">
        <v>50001</v>
      </c>
      <c r="D775" s="2">
        <v>0</v>
      </c>
      <c r="E775" s="2">
        <v>8</v>
      </c>
      <c r="F775" s="2">
        <v>12</v>
      </c>
      <c r="G775" s="2">
        <v>11</v>
      </c>
      <c r="H775" s="2">
        <v>13</v>
      </c>
    </row>
    <row r="776" spans="1:8" ht="15" customHeight="1" x14ac:dyDescent="0.2">
      <c r="A776" s="2" t="s">
        <v>851</v>
      </c>
      <c r="B776" s="13">
        <v>39741</v>
      </c>
      <c r="C776" s="2">
        <v>60005</v>
      </c>
      <c r="D776" s="2">
        <v>9</v>
      </c>
      <c r="E776" s="2">
        <v>7</v>
      </c>
      <c r="F776" s="2">
        <v>12</v>
      </c>
      <c r="G776" s="2">
        <v>11</v>
      </c>
      <c r="H776" s="2">
        <v>9</v>
      </c>
    </row>
    <row r="777" spans="1:8" ht="15" customHeight="1" x14ac:dyDescent="0.2">
      <c r="A777" s="2" t="s">
        <v>730</v>
      </c>
      <c r="B777" s="13">
        <v>39741</v>
      </c>
      <c r="C777" s="2">
        <v>60001</v>
      </c>
      <c r="D777" s="2">
        <v>9</v>
      </c>
      <c r="E777" s="2">
        <v>9</v>
      </c>
      <c r="F777" s="2">
        <v>12</v>
      </c>
      <c r="G777" s="2">
        <v>11</v>
      </c>
      <c r="H777" s="2">
        <v>9</v>
      </c>
    </row>
    <row r="778" spans="1:8" ht="15" customHeight="1" x14ac:dyDescent="0.2">
      <c r="A778" s="2" t="s">
        <v>326</v>
      </c>
      <c r="B778" s="13">
        <v>39742</v>
      </c>
      <c r="C778" s="2">
        <v>50003</v>
      </c>
      <c r="D778" s="2">
        <v>0</v>
      </c>
      <c r="E778" s="2">
        <v>8</v>
      </c>
      <c r="F778" s="2">
        <v>12</v>
      </c>
      <c r="G778" s="2">
        <v>5</v>
      </c>
      <c r="H778" s="2">
        <v>11</v>
      </c>
    </row>
    <row r="779" spans="1:8" ht="15" customHeight="1" x14ac:dyDescent="0.2">
      <c r="A779" s="2" t="s">
        <v>853</v>
      </c>
      <c r="B779" s="13">
        <v>39742</v>
      </c>
      <c r="C779" s="2">
        <v>60005</v>
      </c>
      <c r="D779" s="2">
        <v>9</v>
      </c>
      <c r="E779" s="2">
        <v>10</v>
      </c>
      <c r="F779" s="2">
        <v>12</v>
      </c>
      <c r="G779" s="2">
        <v>11</v>
      </c>
      <c r="H779" s="2">
        <v>10</v>
      </c>
    </row>
    <row r="780" spans="1:8" ht="15" customHeight="1" x14ac:dyDescent="0.2">
      <c r="A780" s="2" t="s">
        <v>397</v>
      </c>
      <c r="B780" s="13">
        <v>39743</v>
      </c>
      <c r="C780" s="2">
        <v>50004</v>
      </c>
      <c r="D780" s="2">
        <v>0</v>
      </c>
      <c r="E780" s="2">
        <v>8</v>
      </c>
      <c r="F780" s="2">
        <v>0</v>
      </c>
      <c r="G780" s="2">
        <v>11</v>
      </c>
      <c r="H780" s="2">
        <v>11</v>
      </c>
    </row>
    <row r="781" spans="1:8" ht="15" customHeight="1" x14ac:dyDescent="0.2">
      <c r="A781" s="2" t="s">
        <v>905</v>
      </c>
      <c r="B781" s="13">
        <v>39743</v>
      </c>
      <c r="C781" s="2">
        <v>60003</v>
      </c>
      <c r="D781" s="2">
        <v>9</v>
      </c>
      <c r="E781" s="2">
        <v>9</v>
      </c>
      <c r="F781" s="2">
        <v>12</v>
      </c>
      <c r="G781" s="2">
        <v>13</v>
      </c>
      <c r="H781" s="2">
        <v>8</v>
      </c>
    </row>
    <row r="782" spans="1:8" ht="15" customHeight="1" x14ac:dyDescent="0.2">
      <c r="A782" s="2" t="s">
        <v>206</v>
      </c>
      <c r="B782" s="13">
        <v>39744</v>
      </c>
      <c r="C782" s="2">
        <v>50002</v>
      </c>
      <c r="D782" s="2">
        <v>9</v>
      </c>
      <c r="E782" s="2">
        <v>8</v>
      </c>
      <c r="F782" s="2">
        <v>0</v>
      </c>
      <c r="G782" s="2">
        <v>9</v>
      </c>
      <c r="H782" s="2">
        <v>9</v>
      </c>
    </row>
    <row r="783" spans="1:8" ht="15" customHeight="1" x14ac:dyDescent="0.2">
      <c r="A783" s="2" t="s">
        <v>808</v>
      </c>
      <c r="B783" s="13">
        <v>39744</v>
      </c>
      <c r="C783" s="2">
        <v>60002</v>
      </c>
      <c r="D783" s="2">
        <v>9</v>
      </c>
      <c r="E783" s="2">
        <v>8</v>
      </c>
      <c r="F783" s="2">
        <v>12</v>
      </c>
      <c r="G783" s="2">
        <v>11</v>
      </c>
      <c r="H783" s="2">
        <v>8</v>
      </c>
    </row>
    <row r="784" spans="1:8" ht="15" customHeight="1" x14ac:dyDescent="0.2">
      <c r="A784" s="2" t="s">
        <v>856</v>
      </c>
      <c r="B784" s="13">
        <v>39744</v>
      </c>
      <c r="C784" s="2">
        <v>60005</v>
      </c>
      <c r="D784" s="2">
        <v>9</v>
      </c>
      <c r="E784" s="2">
        <v>8</v>
      </c>
      <c r="F784" s="2">
        <v>12</v>
      </c>
      <c r="G784" s="2">
        <v>9</v>
      </c>
      <c r="H784" s="2">
        <v>8</v>
      </c>
    </row>
    <row r="785" spans="1:8" ht="15" customHeight="1" x14ac:dyDescent="0.2">
      <c r="A785" s="2" t="s">
        <v>906</v>
      </c>
      <c r="B785" s="13">
        <v>39744</v>
      </c>
      <c r="C785" s="2">
        <v>60003</v>
      </c>
      <c r="D785" s="2">
        <v>9</v>
      </c>
      <c r="E785" s="2">
        <v>8</v>
      </c>
      <c r="F785" s="2">
        <v>12</v>
      </c>
      <c r="G785" s="2">
        <v>9</v>
      </c>
      <c r="H785" s="2">
        <v>9</v>
      </c>
    </row>
    <row r="786" spans="1:8" ht="15" customHeight="1" x14ac:dyDescent="0.2">
      <c r="A786" s="2" t="s">
        <v>490</v>
      </c>
      <c r="B786" s="13">
        <v>39745</v>
      </c>
      <c r="C786" s="2">
        <v>50005</v>
      </c>
      <c r="D786" s="2">
        <v>9</v>
      </c>
      <c r="E786" s="2">
        <v>8</v>
      </c>
      <c r="F786" s="2">
        <v>0</v>
      </c>
      <c r="G786" s="2">
        <v>9</v>
      </c>
      <c r="H786" s="2">
        <v>9</v>
      </c>
    </row>
    <row r="787" spans="1:8" ht="15" customHeight="1" x14ac:dyDescent="0.2">
      <c r="A787" s="2" t="s">
        <v>732</v>
      </c>
      <c r="B787" s="13">
        <v>39745</v>
      </c>
      <c r="C787" s="2">
        <v>60001</v>
      </c>
      <c r="D787" s="2">
        <v>9</v>
      </c>
      <c r="E787" s="2">
        <v>8</v>
      </c>
      <c r="F787" s="2">
        <v>12</v>
      </c>
      <c r="G787" s="2">
        <v>12</v>
      </c>
      <c r="H787" s="2">
        <v>9</v>
      </c>
    </row>
    <row r="788" spans="1:8" ht="15" customHeight="1" x14ac:dyDescent="0.2">
      <c r="A788" s="2" t="s">
        <v>207</v>
      </c>
      <c r="B788" s="13">
        <v>39746</v>
      </c>
      <c r="C788" s="2">
        <v>50002</v>
      </c>
      <c r="D788" s="2">
        <v>9</v>
      </c>
      <c r="E788" s="2">
        <v>8</v>
      </c>
      <c r="F788" s="2">
        <v>12</v>
      </c>
      <c r="G788" s="2">
        <v>12</v>
      </c>
      <c r="H788" s="2">
        <v>9</v>
      </c>
    </row>
    <row r="789" spans="1:8" ht="15" customHeight="1" x14ac:dyDescent="0.2">
      <c r="A789" s="2" t="s">
        <v>88</v>
      </c>
      <c r="B789" s="13">
        <v>39746</v>
      </c>
      <c r="C789" s="2">
        <v>50001</v>
      </c>
      <c r="D789" s="2">
        <v>2</v>
      </c>
      <c r="E789" s="2">
        <v>8</v>
      </c>
      <c r="F789" s="2">
        <v>12</v>
      </c>
      <c r="G789" s="2">
        <v>15</v>
      </c>
      <c r="H789" s="2">
        <v>9</v>
      </c>
    </row>
    <row r="790" spans="1:8" ht="15" customHeight="1" x14ac:dyDescent="0.2">
      <c r="A790" s="2" t="s">
        <v>491</v>
      </c>
      <c r="B790" s="13">
        <v>39747</v>
      </c>
      <c r="C790" s="2">
        <v>50005</v>
      </c>
      <c r="D790" s="2">
        <v>3</v>
      </c>
      <c r="E790" s="2">
        <v>8</v>
      </c>
      <c r="F790" s="2">
        <v>3</v>
      </c>
      <c r="G790" s="2">
        <v>12</v>
      </c>
      <c r="H790" s="2">
        <v>9</v>
      </c>
    </row>
    <row r="791" spans="1:8" ht="15" customHeight="1" x14ac:dyDescent="0.2">
      <c r="A791" s="2" t="s">
        <v>208</v>
      </c>
      <c r="B791" s="13">
        <v>39747</v>
      </c>
      <c r="C791" s="2">
        <v>50002</v>
      </c>
      <c r="D791" s="2">
        <v>0</v>
      </c>
      <c r="E791" s="2">
        <v>8</v>
      </c>
      <c r="F791" s="2">
        <v>3</v>
      </c>
      <c r="G791" s="2">
        <v>12</v>
      </c>
      <c r="H791" s="2">
        <v>9</v>
      </c>
    </row>
    <row r="792" spans="1:8" ht="15" customHeight="1" x14ac:dyDescent="0.2">
      <c r="A792" s="2" t="s">
        <v>858</v>
      </c>
      <c r="B792" s="13">
        <v>39747</v>
      </c>
      <c r="C792" s="2">
        <v>60004</v>
      </c>
      <c r="D792" s="2">
        <v>12</v>
      </c>
      <c r="E792" s="2">
        <v>8</v>
      </c>
      <c r="F792" s="2">
        <v>12</v>
      </c>
      <c r="G792" s="2">
        <v>12</v>
      </c>
      <c r="H792" s="2">
        <v>9</v>
      </c>
    </row>
    <row r="793" spans="1:8" ht="15" customHeight="1" x14ac:dyDescent="0.2">
      <c r="A793" s="2" t="s">
        <v>733</v>
      </c>
      <c r="B793" s="13">
        <v>39747</v>
      </c>
      <c r="C793" s="2">
        <v>60001</v>
      </c>
      <c r="D793" s="2">
        <v>9</v>
      </c>
      <c r="E793" s="2">
        <v>8</v>
      </c>
      <c r="F793" s="2">
        <v>12</v>
      </c>
      <c r="G793" s="2">
        <v>12</v>
      </c>
      <c r="H793" s="2">
        <v>9</v>
      </c>
    </row>
    <row r="794" spans="1:8" ht="15" customHeight="1" x14ac:dyDescent="0.2">
      <c r="A794" s="2" t="s">
        <v>89</v>
      </c>
      <c r="B794" s="13">
        <v>39748</v>
      </c>
      <c r="C794" s="2">
        <v>50001</v>
      </c>
      <c r="D794" s="2">
        <v>0</v>
      </c>
      <c r="E794" s="2">
        <v>8</v>
      </c>
      <c r="F794" s="2">
        <v>3</v>
      </c>
      <c r="G794" s="2">
        <v>12</v>
      </c>
      <c r="H794" s="2">
        <v>9</v>
      </c>
    </row>
    <row r="795" spans="1:8" ht="15" customHeight="1" x14ac:dyDescent="0.2">
      <c r="A795" s="2" t="s">
        <v>327</v>
      </c>
      <c r="B795" s="13">
        <v>39748</v>
      </c>
      <c r="C795" s="2">
        <v>50003</v>
      </c>
      <c r="D795" s="2">
        <v>1</v>
      </c>
      <c r="E795" s="2">
        <v>8</v>
      </c>
      <c r="F795" s="2">
        <v>3</v>
      </c>
      <c r="G795" s="2">
        <v>12</v>
      </c>
      <c r="H795" s="2">
        <v>5</v>
      </c>
    </row>
    <row r="796" spans="1:8" ht="15" customHeight="1" x14ac:dyDescent="0.2">
      <c r="A796" s="2" t="s">
        <v>809</v>
      </c>
      <c r="B796" s="13">
        <v>39748</v>
      </c>
      <c r="C796" s="2">
        <v>60002</v>
      </c>
      <c r="D796" s="2">
        <v>7</v>
      </c>
      <c r="E796" s="2">
        <v>0</v>
      </c>
      <c r="F796" s="2">
        <v>12</v>
      </c>
      <c r="G796" s="2">
        <v>12</v>
      </c>
      <c r="H796" s="2">
        <v>9</v>
      </c>
    </row>
    <row r="797" spans="1:8" ht="15" customHeight="1" x14ac:dyDescent="0.2">
      <c r="A797" s="2" t="s">
        <v>809</v>
      </c>
      <c r="B797" s="13">
        <v>39748</v>
      </c>
      <c r="C797" s="2">
        <v>60003</v>
      </c>
      <c r="D797" s="2">
        <v>9</v>
      </c>
      <c r="E797" s="2">
        <v>8</v>
      </c>
      <c r="F797" s="2">
        <v>12</v>
      </c>
      <c r="G797" s="2">
        <v>12</v>
      </c>
      <c r="H797" s="2">
        <v>9</v>
      </c>
    </row>
    <row r="798" spans="1:8" ht="15" customHeight="1" x14ac:dyDescent="0.2">
      <c r="A798" s="2" t="s">
        <v>740</v>
      </c>
      <c r="B798" s="13">
        <v>39748</v>
      </c>
      <c r="C798" s="2">
        <v>60001</v>
      </c>
      <c r="D798" s="2">
        <v>7</v>
      </c>
      <c r="E798" s="2">
        <v>8</v>
      </c>
      <c r="F798" s="2">
        <v>12</v>
      </c>
      <c r="G798" s="2">
        <v>12</v>
      </c>
      <c r="H798" s="2">
        <v>10</v>
      </c>
    </row>
    <row r="799" spans="1:8" ht="15" customHeight="1" x14ac:dyDescent="0.2">
      <c r="A799" s="2" t="s">
        <v>398</v>
      </c>
      <c r="B799" s="13">
        <v>39749</v>
      </c>
      <c r="C799" s="2">
        <v>50004</v>
      </c>
      <c r="D799" s="2">
        <v>2</v>
      </c>
      <c r="E799" s="2">
        <v>8</v>
      </c>
      <c r="F799" s="2">
        <v>12</v>
      </c>
      <c r="G799" s="2">
        <v>12</v>
      </c>
      <c r="H799" s="2">
        <v>11</v>
      </c>
    </row>
    <row r="800" spans="1:8" ht="15" customHeight="1" x14ac:dyDescent="0.2">
      <c r="A800" s="2" t="s">
        <v>862</v>
      </c>
      <c r="B800" s="13">
        <v>39749</v>
      </c>
      <c r="C800" s="2">
        <v>60005</v>
      </c>
      <c r="D800" s="2">
        <v>10</v>
      </c>
      <c r="E800" s="2">
        <v>15</v>
      </c>
      <c r="F800" s="2">
        <v>12</v>
      </c>
      <c r="G800" s="2">
        <v>11</v>
      </c>
      <c r="H800" s="2">
        <v>9</v>
      </c>
    </row>
    <row r="801" spans="1:8" ht="15" customHeight="1" x14ac:dyDescent="0.2">
      <c r="A801" s="2" t="s">
        <v>745</v>
      </c>
      <c r="B801" s="13">
        <v>39749</v>
      </c>
      <c r="C801" s="2">
        <v>60001</v>
      </c>
      <c r="D801" s="2">
        <v>9</v>
      </c>
      <c r="E801" s="2">
        <v>18</v>
      </c>
      <c r="F801" s="2">
        <v>12</v>
      </c>
      <c r="G801" s="2">
        <v>11</v>
      </c>
      <c r="H801" s="2">
        <v>18</v>
      </c>
    </row>
    <row r="802" spans="1:8" ht="15" customHeight="1" x14ac:dyDescent="0.2">
      <c r="A802" s="2" t="s">
        <v>209</v>
      </c>
      <c r="B802" s="13">
        <v>39750</v>
      </c>
      <c r="C802" s="2">
        <v>50002</v>
      </c>
      <c r="D802" s="2">
        <v>3</v>
      </c>
      <c r="E802" s="2">
        <v>8</v>
      </c>
      <c r="F802" s="2">
        <v>12</v>
      </c>
      <c r="G802" s="2">
        <v>11</v>
      </c>
      <c r="H802" s="2">
        <v>11</v>
      </c>
    </row>
    <row r="803" spans="1:8" ht="15" customHeight="1" x14ac:dyDescent="0.2">
      <c r="A803" s="2" t="s">
        <v>328</v>
      </c>
      <c r="B803" s="13">
        <v>39750</v>
      </c>
      <c r="C803" s="2">
        <v>50003</v>
      </c>
      <c r="D803" s="2">
        <v>9</v>
      </c>
      <c r="E803" s="2">
        <v>8</v>
      </c>
      <c r="F803" s="2">
        <v>12</v>
      </c>
      <c r="G803" s="2">
        <v>11</v>
      </c>
      <c r="H803" s="2">
        <v>13</v>
      </c>
    </row>
    <row r="804" spans="1:8" ht="15" customHeight="1" x14ac:dyDescent="0.2">
      <c r="A804" s="2" t="s">
        <v>864</v>
      </c>
      <c r="B804" s="13">
        <v>39750</v>
      </c>
      <c r="C804" s="2">
        <v>60004</v>
      </c>
      <c r="D804" s="2">
        <v>9</v>
      </c>
      <c r="E804" s="2">
        <v>15</v>
      </c>
      <c r="F804" s="2">
        <v>12</v>
      </c>
      <c r="G804" s="2">
        <v>11</v>
      </c>
      <c r="H804" s="2">
        <v>11</v>
      </c>
    </row>
    <row r="805" spans="1:8" ht="15" customHeight="1" x14ac:dyDescent="0.2">
      <c r="A805" s="2" t="s">
        <v>865</v>
      </c>
      <c r="B805" s="13">
        <v>39750</v>
      </c>
      <c r="C805" s="2">
        <v>60005</v>
      </c>
      <c r="D805" s="2">
        <v>10</v>
      </c>
      <c r="E805" s="2">
        <v>8</v>
      </c>
      <c r="F805" s="2">
        <v>12</v>
      </c>
      <c r="G805" s="2">
        <v>11</v>
      </c>
      <c r="H805" s="2">
        <v>18</v>
      </c>
    </row>
    <row r="806" spans="1:8" ht="15" customHeight="1" x14ac:dyDescent="0.2">
      <c r="A806" s="2" t="s">
        <v>399</v>
      </c>
      <c r="B806" s="13">
        <v>39751</v>
      </c>
      <c r="C806" s="2">
        <v>50004</v>
      </c>
      <c r="D806" s="2">
        <v>9</v>
      </c>
      <c r="E806" s="2">
        <v>8</v>
      </c>
      <c r="F806" s="2">
        <v>12</v>
      </c>
      <c r="G806" s="2">
        <v>11</v>
      </c>
      <c r="H806" s="2">
        <v>11</v>
      </c>
    </row>
    <row r="807" spans="1:8" ht="15" customHeight="1" x14ac:dyDescent="0.2">
      <c r="A807" s="2" t="s">
        <v>907</v>
      </c>
      <c r="B807" s="13">
        <v>39751</v>
      </c>
      <c r="C807" s="2">
        <v>60003</v>
      </c>
      <c r="D807" s="2">
        <v>8</v>
      </c>
      <c r="E807" s="2">
        <v>8</v>
      </c>
      <c r="F807" s="2">
        <v>12</v>
      </c>
      <c r="G807" s="2">
        <v>11</v>
      </c>
      <c r="H807" s="2">
        <v>11</v>
      </c>
    </row>
    <row r="808" spans="1:8" ht="15" customHeight="1" x14ac:dyDescent="0.2">
      <c r="A808" s="2" t="s">
        <v>329</v>
      </c>
      <c r="B808" s="13">
        <v>39752</v>
      </c>
      <c r="C808" s="2">
        <v>50003</v>
      </c>
      <c r="D808" s="2">
        <v>9</v>
      </c>
      <c r="E808" s="2">
        <v>8</v>
      </c>
      <c r="F808" s="2">
        <v>12</v>
      </c>
      <c r="G808" s="2">
        <v>11</v>
      </c>
      <c r="H808" s="2">
        <v>13</v>
      </c>
    </row>
    <row r="809" spans="1:8" ht="15" customHeight="1" x14ac:dyDescent="0.2">
      <c r="A809" s="2" t="s">
        <v>492</v>
      </c>
      <c r="B809" s="13">
        <v>39752</v>
      </c>
      <c r="C809" s="2">
        <v>50005</v>
      </c>
      <c r="D809" s="2">
        <v>5</v>
      </c>
      <c r="E809" s="2">
        <v>8</v>
      </c>
      <c r="F809" s="2">
        <v>12</v>
      </c>
      <c r="G809" s="2">
        <v>11</v>
      </c>
      <c r="H809" s="2">
        <v>11</v>
      </c>
    </row>
    <row r="810" spans="1:8" ht="15" customHeight="1" x14ac:dyDescent="0.2">
      <c r="A810" s="2" t="s">
        <v>908</v>
      </c>
      <c r="B810" s="13">
        <v>39752</v>
      </c>
      <c r="C810" s="2">
        <v>60003</v>
      </c>
      <c r="D810" s="2">
        <v>8</v>
      </c>
      <c r="E810" s="2">
        <v>8</v>
      </c>
      <c r="F810" s="2">
        <v>12</v>
      </c>
      <c r="G810" s="2">
        <v>11</v>
      </c>
      <c r="H810" s="2">
        <v>14</v>
      </c>
    </row>
    <row r="811" spans="1:8" ht="15" customHeight="1" x14ac:dyDescent="0.2">
      <c r="A811" s="2" t="s">
        <v>868</v>
      </c>
      <c r="B811" s="13">
        <v>39752</v>
      </c>
      <c r="C811" s="2">
        <v>60005</v>
      </c>
      <c r="D811" s="2">
        <v>8</v>
      </c>
      <c r="E811" s="2">
        <v>5</v>
      </c>
      <c r="F811" s="2">
        <v>12</v>
      </c>
      <c r="G811" s="2">
        <v>11</v>
      </c>
      <c r="H811" s="2">
        <v>11</v>
      </c>
    </row>
    <row r="812" spans="1:8" ht="15" customHeight="1" x14ac:dyDescent="0.2">
      <c r="A812" s="2" t="s">
        <v>400</v>
      </c>
      <c r="B812" s="13">
        <v>39753</v>
      </c>
      <c r="C812" s="2">
        <v>50004</v>
      </c>
      <c r="D812" s="2">
        <v>0</v>
      </c>
      <c r="E812" s="2">
        <v>8</v>
      </c>
      <c r="F812" s="2">
        <v>15</v>
      </c>
      <c r="G812" s="2">
        <v>11</v>
      </c>
      <c r="H812" s="2">
        <v>11</v>
      </c>
    </row>
    <row r="813" spans="1:8" ht="15" customHeight="1" x14ac:dyDescent="0.2">
      <c r="A813" s="2" t="s">
        <v>493</v>
      </c>
      <c r="B813" s="13">
        <v>39753</v>
      </c>
      <c r="C813" s="2">
        <v>50005</v>
      </c>
      <c r="D813" s="2">
        <v>9</v>
      </c>
      <c r="E813" s="2">
        <v>8</v>
      </c>
      <c r="F813" s="2">
        <v>12</v>
      </c>
      <c r="G813" s="2">
        <v>6</v>
      </c>
      <c r="H813" s="2">
        <v>9</v>
      </c>
    </row>
    <row r="814" spans="1:8" ht="15" customHeight="1" x14ac:dyDescent="0.2">
      <c r="A814" s="2" t="s">
        <v>90</v>
      </c>
      <c r="B814" s="13">
        <v>39753</v>
      </c>
      <c r="C814" s="2">
        <v>50001</v>
      </c>
      <c r="D814" s="2">
        <v>0</v>
      </c>
      <c r="E814" s="2">
        <v>8</v>
      </c>
      <c r="F814" s="2">
        <v>12</v>
      </c>
      <c r="G814" s="2">
        <v>13</v>
      </c>
      <c r="H814" s="2">
        <v>9</v>
      </c>
    </row>
    <row r="815" spans="1:8" ht="15" customHeight="1" x14ac:dyDescent="0.2">
      <c r="A815" s="2" t="s">
        <v>613</v>
      </c>
      <c r="B815" s="13">
        <v>39753</v>
      </c>
      <c r="C815" s="2">
        <v>60001</v>
      </c>
      <c r="D815" s="2">
        <v>9</v>
      </c>
      <c r="E815" s="2">
        <v>5</v>
      </c>
      <c r="F815" s="2">
        <v>12</v>
      </c>
      <c r="G815" s="2">
        <v>11</v>
      </c>
      <c r="H815" s="2">
        <v>15</v>
      </c>
    </row>
    <row r="816" spans="1:8" ht="15" customHeight="1" x14ac:dyDescent="0.2">
      <c r="A816" s="2" t="s">
        <v>870</v>
      </c>
      <c r="B816" s="13">
        <v>39753</v>
      </c>
      <c r="C816" s="2">
        <v>60005</v>
      </c>
      <c r="D816" s="2">
        <v>9</v>
      </c>
      <c r="E816" s="2">
        <v>8</v>
      </c>
      <c r="F816" s="2">
        <v>12</v>
      </c>
      <c r="G816" s="2">
        <v>11</v>
      </c>
      <c r="H816" s="2">
        <v>9</v>
      </c>
    </row>
    <row r="817" spans="1:8" ht="15" customHeight="1" x14ac:dyDescent="0.2">
      <c r="A817" s="2" t="s">
        <v>494</v>
      </c>
      <c r="B817" s="13">
        <v>39754</v>
      </c>
      <c r="C817" s="2">
        <v>50005</v>
      </c>
      <c r="D817" s="2">
        <v>0</v>
      </c>
      <c r="E817" s="2">
        <v>8</v>
      </c>
      <c r="F817" s="2">
        <v>16</v>
      </c>
      <c r="G817" s="2">
        <v>11</v>
      </c>
      <c r="H817" s="2">
        <v>9</v>
      </c>
    </row>
    <row r="818" spans="1:8" ht="15" customHeight="1" x14ac:dyDescent="0.2">
      <c r="A818" s="2" t="s">
        <v>210</v>
      </c>
      <c r="B818" s="13">
        <v>39754</v>
      </c>
      <c r="C818" s="2">
        <v>50002</v>
      </c>
      <c r="D818" s="2">
        <v>9</v>
      </c>
      <c r="E818" s="2">
        <v>8</v>
      </c>
      <c r="F818" s="2">
        <v>17</v>
      </c>
      <c r="G818" s="2">
        <v>11</v>
      </c>
      <c r="H818" s="2">
        <v>9</v>
      </c>
    </row>
    <row r="819" spans="1:8" ht="15" customHeight="1" x14ac:dyDescent="0.2">
      <c r="A819" s="2" t="s">
        <v>871</v>
      </c>
      <c r="B819" s="13">
        <v>39754</v>
      </c>
      <c r="C819" s="2">
        <v>60004</v>
      </c>
      <c r="D819" s="2">
        <v>9</v>
      </c>
      <c r="E819" s="2">
        <v>8</v>
      </c>
      <c r="F819" s="2">
        <v>12</v>
      </c>
      <c r="G819" s="2">
        <v>11</v>
      </c>
      <c r="H819" s="2">
        <v>7</v>
      </c>
    </row>
    <row r="820" spans="1:8" ht="15" customHeight="1" x14ac:dyDescent="0.2">
      <c r="A820" s="2" t="s">
        <v>748</v>
      </c>
      <c r="B820" s="13">
        <v>39754</v>
      </c>
      <c r="C820" s="2">
        <v>60001</v>
      </c>
      <c r="D820" s="2">
        <v>9</v>
      </c>
      <c r="E820" s="2">
        <v>7</v>
      </c>
      <c r="F820" s="2">
        <v>12</v>
      </c>
      <c r="G820" s="2">
        <v>15</v>
      </c>
      <c r="H820" s="2">
        <v>6</v>
      </c>
    </row>
    <row r="821" spans="1:8" ht="15" customHeight="1" x14ac:dyDescent="0.2">
      <c r="A821" s="2" t="s">
        <v>495</v>
      </c>
      <c r="B821" s="13">
        <v>39755</v>
      </c>
      <c r="C821" s="2">
        <v>50005</v>
      </c>
      <c r="D821" s="2">
        <v>9</v>
      </c>
      <c r="E821" s="2">
        <v>8</v>
      </c>
      <c r="F821" s="2">
        <v>12</v>
      </c>
      <c r="G821" s="2">
        <v>14</v>
      </c>
      <c r="H821" s="2">
        <v>9</v>
      </c>
    </row>
    <row r="822" spans="1:8" ht="15" customHeight="1" x14ac:dyDescent="0.2">
      <c r="A822" s="2" t="s">
        <v>211</v>
      </c>
      <c r="B822" s="13">
        <v>39755</v>
      </c>
      <c r="C822" s="2">
        <v>50002</v>
      </c>
      <c r="D822" s="2">
        <v>9</v>
      </c>
      <c r="E822" s="2">
        <v>8</v>
      </c>
      <c r="F822" s="2">
        <v>12</v>
      </c>
      <c r="G822" s="2">
        <v>15</v>
      </c>
      <c r="H822" s="2">
        <v>9</v>
      </c>
    </row>
    <row r="823" spans="1:8" ht="15" customHeight="1" x14ac:dyDescent="0.2">
      <c r="A823" s="2" t="s">
        <v>690</v>
      </c>
      <c r="B823" s="13">
        <v>39755</v>
      </c>
      <c r="C823" s="2">
        <v>60001</v>
      </c>
      <c r="D823" s="2">
        <v>9</v>
      </c>
      <c r="E823" s="2">
        <v>8</v>
      </c>
      <c r="F823" s="2">
        <v>12</v>
      </c>
      <c r="G823" s="2">
        <v>11</v>
      </c>
      <c r="H823" s="2">
        <v>9</v>
      </c>
    </row>
    <row r="824" spans="1:8" ht="15" customHeight="1" x14ac:dyDescent="0.2">
      <c r="A824" s="2" t="s">
        <v>826</v>
      </c>
      <c r="B824" s="13">
        <v>39755</v>
      </c>
      <c r="C824" s="2">
        <v>60003</v>
      </c>
      <c r="D824" s="2">
        <v>10</v>
      </c>
      <c r="E824" s="2">
        <v>8</v>
      </c>
      <c r="F824" s="2">
        <v>12</v>
      </c>
      <c r="G824" s="2">
        <v>8</v>
      </c>
      <c r="H824" s="2">
        <v>9</v>
      </c>
    </row>
    <row r="825" spans="1:8" ht="15" customHeight="1" x14ac:dyDescent="0.2">
      <c r="A825" s="2" t="s">
        <v>496</v>
      </c>
      <c r="B825" s="13">
        <v>39756</v>
      </c>
      <c r="C825" s="2">
        <v>50005</v>
      </c>
      <c r="D825" s="2">
        <v>0</v>
      </c>
      <c r="E825" s="2">
        <v>8</v>
      </c>
      <c r="F825" s="2">
        <v>6</v>
      </c>
      <c r="G825" s="2">
        <v>6</v>
      </c>
      <c r="H825" s="2">
        <v>9</v>
      </c>
    </row>
    <row r="826" spans="1:8" ht="15" customHeight="1" x14ac:dyDescent="0.2">
      <c r="A826" s="2" t="s">
        <v>212</v>
      </c>
      <c r="B826" s="13">
        <v>39756</v>
      </c>
      <c r="C826" s="2">
        <v>50002</v>
      </c>
      <c r="D826" s="2">
        <v>0</v>
      </c>
      <c r="E826" s="2">
        <v>8</v>
      </c>
      <c r="F826" s="2">
        <v>6</v>
      </c>
      <c r="G826" s="2">
        <v>11</v>
      </c>
      <c r="H826" s="2">
        <v>9</v>
      </c>
    </row>
    <row r="827" spans="1:8" ht="15" customHeight="1" x14ac:dyDescent="0.2">
      <c r="A827" s="2" t="s">
        <v>768</v>
      </c>
      <c r="B827" s="13">
        <v>39756</v>
      </c>
      <c r="C827" s="2">
        <v>60003</v>
      </c>
      <c r="D827" s="2">
        <v>9</v>
      </c>
      <c r="E827" s="2">
        <v>8</v>
      </c>
      <c r="F827" s="2">
        <v>12</v>
      </c>
      <c r="G827" s="2">
        <v>11</v>
      </c>
      <c r="H827" s="2">
        <v>4</v>
      </c>
    </row>
    <row r="828" spans="1:8" ht="15" customHeight="1" x14ac:dyDescent="0.2">
      <c r="A828" s="2" t="s">
        <v>780</v>
      </c>
      <c r="B828" s="13">
        <v>39756</v>
      </c>
      <c r="C828" s="2">
        <v>60002</v>
      </c>
      <c r="D828" s="2">
        <v>9</v>
      </c>
      <c r="E828" s="2">
        <v>9</v>
      </c>
      <c r="F828" s="2">
        <v>12</v>
      </c>
      <c r="G828" s="2">
        <v>11</v>
      </c>
      <c r="H828" s="2">
        <v>9</v>
      </c>
    </row>
    <row r="829" spans="1:8" ht="15" customHeight="1" x14ac:dyDescent="0.2">
      <c r="A829" s="2" t="s">
        <v>213</v>
      </c>
      <c r="B829" s="13">
        <v>39757</v>
      </c>
      <c r="C829" s="2">
        <v>50002</v>
      </c>
      <c r="D829" s="2">
        <v>0</v>
      </c>
      <c r="E829" s="2">
        <v>8</v>
      </c>
      <c r="F829" s="2">
        <v>12</v>
      </c>
      <c r="G829" s="2">
        <v>5</v>
      </c>
      <c r="H829" s="2">
        <v>9</v>
      </c>
    </row>
    <row r="830" spans="1:8" ht="15" customHeight="1" x14ac:dyDescent="0.2">
      <c r="A830" s="2" t="s">
        <v>735</v>
      </c>
      <c r="B830" s="13">
        <v>39757</v>
      </c>
      <c r="C830" s="2">
        <v>60001</v>
      </c>
      <c r="D830" s="2">
        <v>9</v>
      </c>
      <c r="E830" s="2">
        <v>9</v>
      </c>
      <c r="F830" s="2">
        <v>12</v>
      </c>
      <c r="G830" s="2">
        <v>11</v>
      </c>
      <c r="H830" s="2">
        <v>9</v>
      </c>
    </row>
    <row r="831" spans="1:8" ht="15" customHeight="1" x14ac:dyDescent="0.2">
      <c r="A831" s="2" t="s">
        <v>214</v>
      </c>
      <c r="B831" s="13">
        <v>39758</v>
      </c>
      <c r="C831" s="2">
        <v>50002</v>
      </c>
      <c r="D831" s="2">
        <v>9</v>
      </c>
      <c r="E831" s="2">
        <v>8</v>
      </c>
      <c r="F831" s="2">
        <v>6</v>
      </c>
      <c r="G831" s="2">
        <v>11</v>
      </c>
      <c r="H831" s="2">
        <v>9</v>
      </c>
    </row>
    <row r="832" spans="1:8" ht="15" customHeight="1" x14ac:dyDescent="0.2">
      <c r="A832" s="2" t="s">
        <v>811</v>
      </c>
      <c r="B832" s="13">
        <v>39758</v>
      </c>
      <c r="C832" s="2">
        <v>60002</v>
      </c>
      <c r="D832" s="2">
        <v>9</v>
      </c>
      <c r="E832" s="2">
        <v>8</v>
      </c>
      <c r="F832" s="2">
        <v>12</v>
      </c>
      <c r="G832" s="2">
        <v>11</v>
      </c>
      <c r="H832" s="2">
        <v>9</v>
      </c>
    </row>
    <row r="833" spans="1:8" ht="15" customHeight="1" x14ac:dyDescent="0.2">
      <c r="A833" s="2" t="s">
        <v>330</v>
      </c>
      <c r="B833" s="13">
        <v>39759</v>
      </c>
      <c r="C833" s="2">
        <v>50003</v>
      </c>
      <c r="D833" s="2">
        <v>9</v>
      </c>
      <c r="E833" s="2">
        <v>8</v>
      </c>
      <c r="F833" s="2">
        <v>12</v>
      </c>
      <c r="G833" s="2">
        <v>12</v>
      </c>
      <c r="H833" s="2">
        <v>9</v>
      </c>
    </row>
    <row r="834" spans="1:8" ht="15" customHeight="1" x14ac:dyDescent="0.2">
      <c r="A834" s="2" t="s">
        <v>911</v>
      </c>
      <c r="B834" s="13">
        <v>39759</v>
      </c>
      <c r="C834" s="2">
        <v>60003</v>
      </c>
      <c r="D834" s="2">
        <v>9</v>
      </c>
      <c r="E834" s="2">
        <v>8</v>
      </c>
      <c r="F834" s="2">
        <v>12</v>
      </c>
      <c r="G834" s="2">
        <v>11</v>
      </c>
      <c r="H834" s="2">
        <v>9</v>
      </c>
    </row>
    <row r="835" spans="1:8" ht="15" customHeight="1" x14ac:dyDescent="0.2">
      <c r="A835" s="2" t="s">
        <v>215</v>
      </c>
      <c r="B835" s="13">
        <v>39760</v>
      </c>
      <c r="C835" s="2">
        <v>50002</v>
      </c>
      <c r="D835" s="2">
        <v>9</v>
      </c>
      <c r="E835" s="2">
        <v>8</v>
      </c>
      <c r="F835" s="2">
        <v>12</v>
      </c>
      <c r="G835" s="2">
        <v>9</v>
      </c>
      <c r="H835" s="2">
        <v>9</v>
      </c>
    </row>
    <row r="836" spans="1:8" ht="15" customHeight="1" x14ac:dyDescent="0.2">
      <c r="A836" s="2" t="s">
        <v>638</v>
      </c>
      <c r="B836" s="13">
        <v>39760</v>
      </c>
      <c r="C836" s="2">
        <v>60003</v>
      </c>
      <c r="D836" s="2">
        <v>9</v>
      </c>
      <c r="E836" s="2">
        <v>8</v>
      </c>
      <c r="F836" s="2">
        <v>12</v>
      </c>
      <c r="G836" s="2">
        <v>11</v>
      </c>
      <c r="H836" s="2">
        <v>12</v>
      </c>
    </row>
    <row r="837" spans="1:8" ht="15" customHeight="1" x14ac:dyDescent="0.2">
      <c r="A837" s="2" t="s">
        <v>216</v>
      </c>
      <c r="B837" s="13">
        <v>39761</v>
      </c>
      <c r="C837" s="2">
        <v>50002</v>
      </c>
      <c r="D837" s="2">
        <v>9</v>
      </c>
      <c r="E837" s="2">
        <v>5</v>
      </c>
      <c r="F837" s="2">
        <v>12</v>
      </c>
      <c r="G837" s="2">
        <v>12</v>
      </c>
      <c r="H837" s="2">
        <v>9</v>
      </c>
    </row>
    <row r="838" spans="1:8" ht="15" customHeight="1" x14ac:dyDescent="0.2">
      <c r="A838" s="2" t="s">
        <v>497</v>
      </c>
      <c r="B838" s="13">
        <v>39761</v>
      </c>
      <c r="C838" s="2">
        <v>50005</v>
      </c>
      <c r="D838" s="2">
        <v>9</v>
      </c>
      <c r="E838" s="2">
        <v>8</v>
      </c>
      <c r="F838" s="2">
        <v>12</v>
      </c>
      <c r="G838" s="2">
        <v>15</v>
      </c>
      <c r="H838" s="2">
        <v>9</v>
      </c>
    </row>
    <row r="839" spans="1:8" ht="15" customHeight="1" x14ac:dyDescent="0.2">
      <c r="A839" s="2" t="s">
        <v>680</v>
      </c>
      <c r="B839" s="13">
        <v>39761</v>
      </c>
      <c r="C839" s="2">
        <v>60001</v>
      </c>
      <c r="D839" s="2">
        <v>9</v>
      </c>
      <c r="E839" s="2">
        <v>8</v>
      </c>
      <c r="F839" s="2">
        <v>12</v>
      </c>
      <c r="G839" s="2">
        <v>15</v>
      </c>
      <c r="H839" s="2">
        <v>9</v>
      </c>
    </row>
    <row r="840" spans="1:8" ht="15" customHeight="1" x14ac:dyDescent="0.2">
      <c r="A840" s="2" t="s">
        <v>698</v>
      </c>
      <c r="B840" s="13">
        <v>39761</v>
      </c>
      <c r="C840" s="2">
        <v>60005</v>
      </c>
      <c r="D840" s="2">
        <v>9</v>
      </c>
      <c r="E840" s="2">
        <v>0</v>
      </c>
      <c r="F840" s="2">
        <v>12</v>
      </c>
      <c r="G840" s="2">
        <v>6</v>
      </c>
      <c r="H840" s="2">
        <v>9</v>
      </c>
    </row>
    <row r="841" spans="1:8" ht="15" customHeight="1" x14ac:dyDescent="0.2">
      <c r="A841" s="2" t="s">
        <v>498</v>
      </c>
      <c r="B841" s="13">
        <v>39762</v>
      </c>
      <c r="C841" s="2">
        <v>50005</v>
      </c>
      <c r="D841" s="2">
        <v>9</v>
      </c>
      <c r="E841" s="2">
        <v>0</v>
      </c>
      <c r="F841" s="2">
        <v>12</v>
      </c>
      <c r="G841" s="2">
        <v>12</v>
      </c>
      <c r="H841" s="2">
        <v>9</v>
      </c>
    </row>
    <row r="842" spans="1:8" ht="15" customHeight="1" x14ac:dyDescent="0.2">
      <c r="A842" s="2" t="s">
        <v>217</v>
      </c>
      <c r="B842" s="13">
        <v>39762</v>
      </c>
      <c r="C842" s="2">
        <v>50002</v>
      </c>
      <c r="D842" s="2">
        <v>9</v>
      </c>
      <c r="E842" s="2">
        <v>8</v>
      </c>
      <c r="F842" s="2">
        <v>6</v>
      </c>
      <c r="G842" s="2">
        <v>12</v>
      </c>
      <c r="H842" s="2">
        <v>5</v>
      </c>
    </row>
    <row r="843" spans="1:8" ht="15" customHeight="1" x14ac:dyDescent="0.2">
      <c r="A843" s="2" t="s">
        <v>812</v>
      </c>
      <c r="B843" s="13">
        <v>39762</v>
      </c>
      <c r="C843" s="2">
        <v>60002</v>
      </c>
      <c r="D843" s="2">
        <v>9</v>
      </c>
      <c r="E843" s="2">
        <v>13</v>
      </c>
      <c r="F843" s="2">
        <v>12</v>
      </c>
      <c r="G843" s="2">
        <v>11</v>
      </c>
      <c r="H843" s="2">
        <v>9</v>
      </c>
    </row>
    <row r="844" spans="1:8" ht="15" customHeight="1" x14ac:dyDescent="0.2">
      <c r="A844" s="2" t="s">
        <v>751</v>
      </c>
      <c r="B844" s="13">
        <v>39762</v>
      </c>
      <c r="C844" s="2">
        <v>60001</v>
      </c>
      <c r="D844" s="2">
        <v>10</v>
      </c>
      <c r="E844" s="2">
        <v>8</v>
      </c>
      <c r="F844" s="2">
        <v>12</v>
      </c>
      <c r="G844" s="2">
        <v>11</v>
      </c>
      <c r="H844" s="2">
        <v>9</v>
      </c>
    </row>
    <row r="845" spans="1:8" ht="15" customHeight="1" x14ac:dyDescent="0.2">
      <c r="A845" s="2" t="s">
        <v>218</v>
      </c>
      <c r="B845" s="13">
        <v>39763</v>
      </c>
      <c r="C845" s="2">
        <v>50002</v>
      </c>
      <c r="D845" s="2">
        <v>9</v>
      </c>
      <c r="E845" s="2">
        <v>12</v>
      </c>
      <c r="F845" s="2">
        <v>12</v>
      </c>
      <c r="G845" s="2">
        <v>11</v>
      </c>
      <c r="H845" s="2">
        <v>11</v>
      </c>
    </row>
    <row r="846" spans="1:8" ht="15" customHeight="1" x14ac:dyDescent="0.2">
      <c r="A846" s="2" t="s">
        <v>91</v>
      </c>
      <c r="B846" s="13">
        <v>39763</v>
      </c>
      <c r="C846" s="2">
        <v>50001</v>
      </c>
      <c r="D846" s="2">
        <v>9</v>
      </c>
      <c r="E846" s="2">
        <v>8</v>
      </c>
      <c r="F846" s="2">
        <v>7</v>
      </c>
      <c r="G846" s="2">
        <v>13</v>
      </c>
      <c r="H846" s="2">
        <v>15</v>
      </c>
    </row>
    <row r="847" spans="1:8" ht="15" customHeight="1" x14ac:dyDescent="0.2">
      <c r="A847" s="2" t="s">
        <v>912</v>
      </c>
      <c r="B847" s="13">
        <v>39763</v>
      </c>
      <c r="C847" s="2">
        <v>60003</v>
      </c>
      <c r="D847" s="2">
        <v>9</v>
      </c>
      <c r="E847" s="2">
        <v>8</v>
      </c>
      <c r="F847" s="2">
        <v>12</v>
      </c>
      <c r="G847" s="2">
        <v>11</v>
      </c>
      <c r="H847" s="2">
        <v>18</v>
      </c>
    </row>
    <row r="848" spans="1:8" ht="15" customHeight="1" x14ac:dyDescent="0.2">
      <c r="A848" s="2" t="s">
        <v>813</v>
      </c>
      <c r="B848" s="13">
        <v>39763</v>
      </c>
      <c r="C848" s="2">
        <v>60002</v>
      </c>
      <c r="D848" s="2">
        <v>9</v>
      </c>
      <c r="E848" s="2">
        <v>10</v>
      </c>
      <c r="F848" s="2">
        <v>12</v>
      </c>
      <c r="G848" s="2">
        <v>9</v>
      </c>
      <c r="H848" s="2">
        <v>11</v>
      </c>
    </row>
    <row r="849" spans="1:8" ht="15" customHeight="1" x14ac:dyDescent="0.2">
      <c r="A849" s="2" t="s">
        <v>219</v>
      </c>
      <c r="B849" s="13">
        <v>39764</v>
      </c>
      <c r="C849" s="2">
        <v>50002</v>
      </c>
      <c r="D849" s="2">
        <v>9</v>
      </c>
      <c r="E849" s="2">
        <v>8</v>
      </c>
      <c r="F849" s="2">
        <v>12</v>
      </c>
      <c r="G849" s="2">
        <v>20</v>
      </c>
      <c r="H849" s="2">
        <v>13</v>
      </c>
    </row>
    <row r="850" spans="1:8" ht="15" customHeight="1" x14ac:dyDescent="0.2">
      <c r="A850" s="2" t="s">
        <v>92</v>
      </c>
      <c r="B850" s="13">
        <v>39764</v>
      </c>
      <c r="C850" s="2">
        <v>50001</v>
      </c>
      <c r="D850" s="2">
        <v>0</v>
      </c>
      <c r="E850" s="2">
        <v>8</v>
      </c>
      <c r="F850" s="2">
        <v>12</v>
      </c>
      <c r="G850" s="2">
        <v>11</v>
      </c>
      <c r="H850" s="2">
        <v>11</v>
      </c>
    </row>
    <row r="851" spans="1:8" ht="15" customHeight="1" x14ac:dyDescent="0.2">
      <c r="A851" s="2" t="s">
        <v>815</v>
      </c>
      <c r="B851" s="13">
        <v>39764</v>
      </c>
      <c r="C851" s="2">
        <v>60002</v>
      </c>
      <c r="D851" s="2">
        <v>9</v>
      </c>
      <c r="E851" s="2">
        <v>9</v>
      </c>
      <c r="F851" s="2">
        <v>12</v>
      </c>
      <c r="G851" s="2">
        <v>9</v>
      </c>
      <c r="H851" s="2">
        <v>18</v>
      </c>
    </row>
    <row r="852" spans="1:8" ht="15" customHeight="1" x14ac:dyDescent="0.2">
      <c r="A852" s="2" t="s">
        <v>756</v>
      </c>
      <c r="B852" s="13">
        <v>39764</v>
      </c>
      <c r="C852" s="2">
        <v>60001</v>
      </c>
      <c r="D852" s="2">
        <v>9</v>
      </c>
      <c r="E852" s="2">
        <v>8</v>
      </c>
      <c r="F852" s="2">
        <v>12</v>
      </c>
      <c r="G852" s="2">
        <v>12</v>
      </c>
      <c r="H852" s="2">
        <v>11</v>
      </c>
    </row>
    <row r="853" spans="1:8" ht="15" customHeight="1" x14ac:dyDescent="0.2">
      <c r="A853" s="2" t="s">
        <v>331</v>
      </c>
      <c r="B853" s="13">
        <v>39765</v>
      </c>
      <c r="C853" s="2">
        <v>50003</v>
      </c>
      <c r="D853" s="2">
        <v>9</v>
      </c>
      <c r="E853" s="2">
        <v>8</v>
      </c>
      <c r="F853" s="2">
        <v>12</v>
      </c>
      <c r="G853" s="2">
        <v>14</v>
      </c>
      <c r="H853" s="2">
        <v>4</v>
      </c>
    </row>
    <row r="854" spans="1:8" ht="15" customHeight="1" x14ac:dyDescent="0.2">
      <c r="A854" s="2" t="s">
        <v>884</v>
      </c>
      <c r="B854" s="13">
        <v>39765</v>
      </c>
      <c r="C854" s="2">
        <v>60005</v>
      </c>
      <c r="D854" s="2">
        <v>9</v>
      </c>
      <c r="E854" s="2">
        <v>8</v>
      </c>
      <c r="F854" s="2">
        <v>12</v>
      </c>
      <c r="G854" s="2">
        <v>15</v>
      </c>
      <c r="H854" s="2">
        <v>14</v>
      </c>
    </row>
    <row r="855" spans="1:8" ht="15" customHeight="1" x14ac:dyDescent="0.2">
      <c r="A855" s="2" t="s">
        <v>757</v>
      </c>
      <c r="B855" s="13">
        <v>39765</v>
      </c>
      <c r="C855" s="2">
        <v>60001</v>
      </c>
      <c r="D855" s="2">
        <v>9</v>
      </c>
      <c r="E855" s="2">
        <v>8</v>
      </c>
      <c r="F855" s="2">
        <v>12</v>
      </c>
      <c r="G855" s="2">
        <v>12</v>
      </c>
      <c r="H855" s="2">
        <v>11</v>
      </c>
    </row>
    <row r="856" spans="1:8" ht="15" customHeight="1" x14ac:dyDescent="0.2">
      <c r="A856" s="2" t="s">
        <v>886</v>
      </c>
      <c r="B856" s="13">
        <v>39765</v>
      </c>
      <c r="C856" s="2">
        <v>60004</v>
      </c>
      <c r="D856" s="2">
        <v>9</v>
      </c>
      <c r="E856" s="2">
        <v>8</v>
      </c>
      <c r="F856" s="2">
        <v>12</v>
      </c>
      <c r="G856" s="2">
        <v>12</v>
      </c>
      <c r="H856" s="2">
        <v>9</v>
      </c>
    </row>
    <row r="857" spans="1:8" ht="15" customHeight="1" x14ac:dyDescent="0.2">
      <c r="A857" s="2" t="s">
        <v>887</v>
      </c>
      <c r="B857" s="13">
        <v>39765</v>
      </c>
      <c r="C857" s="2">
        <v>60005</v>
      </c>
      <c r="D857" s="2">
        <v>9</v>
      </c>
      <c r="E857" s="2">
        <v>5</v>
      </c>
      <c r="F857" s="2">
        <v>12</v>
      </c>
      <c r="G857" s="2">
        <v>12</v>
      </c>
      <c r="H857" s="2">
        <v>9</v>
      </c>
    </row>
    <row r="858" spans="1:8" ht="15" customHeight="1" x14ac:dyDescent="0.2">
      <c r="A858" s="2" t="s">
        <v>401</v>
      </c>
      <c r="B858" s="13">
        <v>39766</v>
      </c>
      <c r="C858" s="2">
        <v>50004</v>
      </c>
      <c r="D858" s="2">
        <v>9</v>
      </c>
      <c r="E858" s="2">
        <v>15</v>
      </c>
      <c r="F858" s="2">
        <v>12</v>
      </c>
      <c r="G858" s="2">
        <v>15</v>
      </c>
      <c r="H858" s="2">
        <v>11</v>
      </c>
    </row>
    <row r="859" spans="1:8" ht="15" customHeight="1" x14ac:dyDescent="0.2">
      <c r="A859" s="2" t="s">
        <v>817</v>
      </c>
      <c r="B859" s="13">
        <v>39766</v>
      </c>
      <c r="C859" s="2">
        <v>60002</v>
      </c>
      <c r="D859" s="2">
        <v>9</v>
      </c>
      <c r="E859" s="2">
        <v>6</v>
      </c>
      <c r="F859" s="2">
        <v>12</v>
      </c>
      <c r="G859" s="2">
        <v>12</v>
      </c>
      <c r="H859" s="2">
        <v>9</v>
      </c>
    </row>
    <row r="860" spans="1:8" ht="15" customHeight="1" x14ac:dyDescent="0.2">
      <c r="A860" s="2" t="s">
        <v>499</v>
      </c>
      <c r="B860" s="13">
        <v>39767</v>
      </c>
      <c r="C860" s="2">
        <v>50005</v>
      </c>
      <c r="D860" s="2">
        <v>9</v>
      </c>
      <c r="E860" s="2">
        <v>8</v>
      </c>
      <c r="F860" s="2">
        <v>12</v>
      </c>
      <c r="G860" s="2">
        <v>21</v>
      </c>
      <c r="H860" s="2">
        <v>11</v>
      </c>
    </row>
    <row r="861" spans="1:8" ht="15" customHeight="1" x14ac:dyDescent="0.2">
      <c r="A861" s="2" t="s">
        <v>220</v>
      </c>
      <c r="B861" s="13">
        <v>39767</v>
      </c>
      <c r="C861" s="2">
        <v>50002</v>
      </c>
      <c r="D861" s="2">
        <v>9</v>
      </c>
      <c r="E861" s="2">
        <v>4</v>
      </c>
      <c r="F861" s="2">
        <v>12</v>
      </c>
      <c r="G861" s="2">
        <v>11</v>
      </c>
      <c r="H861" s="2">
        <v>6</v>
      </c>
    </row>
    <row r="862" spans="1:8" ht="15" customHeight="1" x14ac:dyDescent="0.2">
      <c r="A862" s="2" t="s">
        <v>760</v>
      </c>
      <c r="B862" s="13">
        <v>39767</v>
      </c>
      <c r="C862" s="2">
        <v>60001</v>
      </c>
      <c r="D862" s="2">
        <v>9</v>
      </c>
      <c r="E862" s="2">
        <v>7</v>
      </c>
      <c r="F862" s="2">
        <v>12</v>
      </c>
      <c r="G862" s="2">
        <v>12</v>
      </c>
      <c r="H862" s="2">
        <v>9</v>
      </c>
    </row>
    <row r="863" spans="1:8" ht="15" customHeight="1" x14ac:dyDescent="0.2">
      <c r="A863" s="2" t="s">
        <v>889</v>
      </c>
      <c r="B863" s="13">
        <v>39767</v>
      </c>
      <c r="C863" s="2">
        <v>60005</v>
      </c>
      <c r="D863" s="2">
        <v>9</v>
      </c>
      <c r="E863" s="2">
        <v>8</v>
      </c>
      <c r="F863" s="2">
        <v>12</v>
      </c>
      <c r="G863" s="2">
        <v>11</v>
      </c>
      <c r="H863" s="2">
        <v>9</v>
      </c>
    </row>
    <row r="864" spans="1:8" ht="15" customHeight="1" x14ac:dyDescent="0.2">
      <c r="A864" s="2" t="s">
        <v>221</v>
      </c>
      <c r="B864" s="13">
        <v>39768</v>
      </c>
      <c r="C864" s="2">
        <v>50002</v>
      </c>
      <c r="D864" s="2">
        <v>9</v>
      </c>
      <c r="E864" s="2">
        <v>8</v>
      </c>
      <c r="F864" s="2">
        <v>12</v>
      </c>
      <c r="G864" s="2">
        <v>14</v>
      </c>
      <c r="H864" s="2">
        <v>17</v>
      </c>
    </row>
    <row r="865" spans="1:8" ht="15" customHeight="1" x14ac:dyDescent="0.2">
      <c r="A865" s="2" t="s">
        <v>93</v>
      </c>
      <c r="B865" s="13">
        <v>39768</v>
      </c>
      <c r="C865" s="2">
        <v>50001</v>
      </c>
      <c r="D865" s="2">
        <v>9</v>
      </c>
      <c r="E865" s="2">
        <v>8</v>
      </c>
      <c r="F865" s="2">
        <v>12</v>
      </c>
      <c r="G865" s="2">
        <v>11</v>
      </c>
      <c r="H865" s="2">
        <v>9</v>
      </c>
    </row>
    <row r="866" spans="1:8" ht="15" customHeight="1" x14ac:dyDescent="0.2">
      <c r="A866" s="2" t="s">
        <v>761</v>
      </c>
      <c r="B866" s="13">
        <v>39768</v>
      </c>
      <c r="C866" s="2">
        <v>60001</v>
      </c>
      <c r="D866" s="2">
        <v>9</v>
      </c>
      <c r="E866" s="2">
        <v>8</v>
      </c>
      <c r="F866" s="2">
        <v>12</v>
      </c>
      <c r="G866" s="2">
        <v>11</v>
      </c>
      <c r="H866" s="2">
        <v>9</v>
      </c>
    </row>
    <row r="867" spans="1:8" ht="15" customHeight="1" x14ac:dyDescent="0.2">
      <c r="A867" s="2" t="s">
        <v>891</v>
      </c>
      <c r="B867" s="13">
        <v>39768</v>
      </c>
      <c r="C867" s="2">
        <v>60005</v>
      </c>
      <c r="D867" s="2">
        <v>9</v>
      </c>
      <c r="E867" s="2">
        <v>8</v>
      </c>
      <c r="F867" s="2">
        <v>12</v>
      </c>
      <c r="G867" s="2">
        <v>11</v>
      </c>
      <c r="H867" s="2">
        <v>9</v>
      </c>
    </row>
    <row r="868" spans="1:8" ht="15" customHeight="1" x14ac:dyDescent="0.2">
      <c r="A868" s="2" t="s">
        <v>332</v>
      </c>
      <c r="B868" s="13">
        <v>39770</v>
      </c>
      <c r="C868" s="2">
        <v>50003</v>
      </c>
      <c r="D868" s="2">
        <v>9</v>
      </c>
      <c r="E868" s="2">
        <v>8</v>
      </c>
      <c r="F868" s="2">
        <v>12</v>
      </c>
      <c r="G868" s="2">
        <v>14</v>
      </c>
      <c r="H868" s="2">
        <v>4</v>
      </c>
    </row>
    <row r="869" spans="1:8" ht="15" customHeight="1" x14ac:dyDescent="0.2">
      <c r="A869" s="2" t="s">
        <v>913</v>
      </c>
      <c r="B869" s="13">
        <v>39770</v>
      </c>
      <c r="C869" s="2">
        <v>60003</v>
      </c>
      <c r="D869" s="2">
        <v>9</v>
      </c>
      <c r="E869" s="2">
        <v>8</v>
      </c>
      <c r="F869" s="2">
        <v>12</v>
      </c>
      <c r="G869" s="2">
        <v>11</v>
      </c>
      <c r="H869" s="2">
        <v>9</v>
      </c>
    </row>
    <row r="870" spans="1:8" ht="15" customHeight="1" x14ac:dyDescent="0.2">
      <c r="A870" s="2" t="s">
        <v>333</v>
      </c>
      <c r="B870" s="13">
        <v>39771</v>
      </c>
      <c r="C870" s="2">
        <v>50003</v>
      </c>
      <c r="D870" s="2">
        <v>9</v>
      </c>
      <c r="E870" s="2">
        <v>3</v>
      </c>
      <c r="F870" s="2">
        <v>12</v>
      </c>
      <c r="G870" s="2">
        <v>14</v>
      </c>
      <c r="H870" s="2">
        <v>9</v>
      </c>
    </row>
    <row r="871" spans="1:8" ht="15" customHeight="1" x14ac:dyDescent="0.2">
      <c r="A871" s="2" t="s">
        <v>818</v>
      </c>
      <c r="B871" s="13">
        <v>39771</v>
      </c>
      <c r="C871" s="2">
        <v>60002</v>
      </c>
      <c r="D871" s="2">
        <v>9</v>
      </c>
      <c r="E871" s="2">
        <v>8</v>
      </c>
      <c r="F871" s="2">
        <v>12</v>
      </c>
      <c r="G871" s="2">
        <v>11</v>
      </c>
      <c r="H871" s="2">
        <v>9</v>
      </c>
    </row>
    <row r="872" spans="1:8" ht="15" customHeight="1" x14ac:dyDescent="0.2">
      <c r="A872" s="2" t="s">
        <v>402</v>
      </c>
      <c r="B872" s="13">
        <v>39772</v>
      </c>
      <c r="C872" s="2">
        <v>50004</v>
      </c>
      <c r="D872" s="2">
        <v>9</v>
      </c>
      <c r="E872" s="2">
        <v>4</v>
      </c>
      <c r="F872" s="2">
        <v>12</v>
      </c>
      <c r="G872" s="2">
        <v>12</v>
      </c>
      <c r="H872" s="2">
        <v>9</v>
      </c>
    </row>
    <row r="873" spans="1:8" ht="15" customHeight="1" x14ac:dyDescent="0.2">
      <c r="A873" s="2" t="s">
        <v>763</v>
      </c>
      <c r="B873" s="13">
        <v>39772</v>
      </c>
      <c r="C873" s="2">
        <v>60001</v>
      </c>
      <c r="D873" s="2">
        <v>9</v>
      </c>
      <c r="E873" s="2">
        <v>0</v>
      </c>
      <c r="F873" s="2">
        <v>12</v>
      </c>
      <c r="G873" s="2">
        <v>11</v>
      </c>
      <c r="H873" s="2">
        <v>9</v>
      </c>
    </row>
    <row r="874" spans="1:8" ht="15" customHeight="1" x14ac:dyDescent="0.2">
      <c r="A874" s="2" t="s">
        <v>500</v>
      </c>
      <c r="B874" s="13">
        <v>39773</v>
      </c>
      <c r="C874" s="2">
        <v>50005</v>
      </c>
      <c r="D874" s="2">
        <v>9</v>
      </c>
      <c r="E874" s="2">
        <v>8</v>
      </c>
      <c r="F874" s="2">
        <v>12</v>
      </c>
      <c r="G874" s="2">
        <v>15</v>
      </c>
      <c r="H874" s="2">
        <v>9</v>
      </c>
    </row>
    <row r="875" spans="1:8" ht="15" customHeight="1" x14ac:dyDescent="0.2">
      <c r="A875" s="2" t="s">
        <v>892</v>
      </c>
      <c r="B875" s="13">
        <v>39773</v>
      </c>
      <c r="C875" s="2">
        <v>60005</v>
      </c>
      <c r="D875" s="2">
        <v>9</v>
      </c>
      <c r="E875" s="2">
        <v>8</v>
      </c>
      <c r="F875" s="2">
        <v>12</v>
      </c>
      <c r="G875" s="2">
        <v>11</v>
      </c>
      <c r="H875" s="2">
        <v>9</v>
      </c>
    </row>
    <row r="876" spans="1:8" ht="15" customHeight="1" x14ac:dyDescent="0.2">
      <c r="A876" s="2" t="s">
        <v>222</v>
      </c>
      <c r="B876" s="13">
        <v>39774</v>
      </c>
      <c r="C876" s="2">
        <v>50002</v>
      </c>
      <c r="D876" s="2">
        <v>0</v>
      </c>
      <c r="E876" s="2">
        <v>8</v>
      </c>
      <c r="F876" s="2">
        <v>12</v>
      </c>
      <c r="G876" s="2">
        <v>12</v>
      </c>
      <c r="H876" s="2">
        <v>9</v>
      </c>
    </row>
    <row r="877" spans="1:8" ht="15" customHeight="1" x14ac:dyDescent="0.2">
      <c r="A877" s="2" t="s">
        <v>915</v>
      </c>
      <c r="B877" s="13">
        <v>39774</v>
      </c>
      <c r="C877" s="2">
        <v>60003</v>
      </c>
      <c r="D877" s="2">
        <v>9</v>
      </c>
      <c r="E877" s="2">
        <v>8</v>
      </c>
      <c r="F877" s="2">
        <v>12</v>
      </c>
      <c r="G877" s="2">
        <v>11</v>
      </c>
      <c r="H877" s="2">
        <v>18</v>
      </c>
    </row>
    <row r="878" spans="1:8" ht="15" customHeight="1" x14ac:dyDescent="0.2">
      <c r="A878" s="2" t="s">
        <v>403</v>
      </c>
      <c r="B878" s="13">
        <v>39775</v>
      </c>
      <c r="C878" s="2">
        <v>50004</v>
      </c>
      <c r="D878" s="2">
        <v>9</v>
      </c>
      <c r="E878" s="2">
        <v>8</v>
      </c>
      <c r="F878" s="2">
        <v>12</v>
      </c>
      <c r="G878" s="2">
        <v>12</v>
      </c>
      <c r="H878" s="2">
        <v>12</v>
      </c>
    </row>
    <row r="879" spans="1:8" ht="15" customHeight="1" x14ac:dyDescent="0.2">
      <c r="A879" s="2" t="s">
        <v>893</v>
      </c>
      <c r="B879" s="13">
        <v>39775</v>
      </c>
      <c r="C879" s="2">
        <v>60004</v>
      </c>
      <c r="D879" s="2">
        <v>9</v>
      </c>
      <c r="E879" s="2">
        <v>0</v>
      </c>
      <c r="F879" s="2">
        <v>12</v>
      </c>
      <c r="G879" s="2">
        <v>11</v>
      </c>
      <c r="H879" s="2">
        <v>11</v>
      </c>
    </row>
    <row r="880" spans="1:8" ht="15" customHeight="1" x14ac:dyDescent="0.2">
      <c r="A880" s="2" t="s">
        <v>769</v>
      </c>
      <c r="B880" s="13">
        <v>39775</v>
      </c>
      <c r="C880" s="2">
        <v>60001</v>
      </c>
      <c r="D880" s="2">
        <v>9</v>
      </c>
      <c r="E880" s="2">
        <v>0</v>
      </c>
      <c r="F880" s="2">
        <v>12</v>
      </c>
      <c r="G880" s="2">
        <v>11</v>
      </c>
      <c r="H880" s="2">
        <v>18</v>
      </c>
    </row>
    <row r="881" spans="1:8" ht="15" customHeight="1" x14ac:dyDescent="0.2">
      <c r="A881" s="2" t="s">
        <v>917</v>
      </c>
      <c r="B881" s="13">
        <v>39775</v>
      </c>
      <c r="C881" s="2">
        <v>60003</v>
      </c>
      <c r="D881" s="2">
        <v>9</v>
      </c>
      <c r="E881" s="2">
        <v>8</v>
      </c>
      <c r="F881" s="2">
        <v>22</v>
      </c>
      <c r="G881" s="2">
        <v>11</v>
      </c>
      <c r="H881" s="2">
        <v>11</v>
      </c>
    </row>
    <row r="882" spans="1:8" ht="15" customHeight="1" x14ac:dyDescent="0.2">
      <c r="A882" s="2" t="s">
        <v>334</v>
      </c>
      <c r="B882" s="13">
        <v>39777</v>
      </c>
      <c r="C882" s="2">
        <v>50003</v>
      </c>
      <c r="D882" s="2">
        <v>9</v>
      </c>
      <c r="E882" s="2">
        <v>8</v>
      </c>
      <c r="F882" s="2">
        <v>12</v>
      </c>
      <c r="G882" s="2">
        <v>12</v>
      </c>
      <c r="H882" s="2">
        <v>9</v>
      </c>
    </row>
    <row r="883" spans="1:8" ht="15" customHeight="1" x14ac:dyDescent="0.2">
      <c r="A883" s="2" t="s">
        <v>501</v>
      </c>
      <c r="B883" s="13">
        <v>39777</v>
      </c>
      <c r="C883" s="2">
        <v>50005</v>
      </c>
      <c r="D883" s="2">
        <v>0</v>
      </c>
      <c r="E883" s="2">
        <v>8</v>
      </c>
      <c r="F883" s="2">
        <v>12</v>
      </c>
      <c r="G883" s="2">
        <v>18</v>
      </c>
      <c r="H883" s="2">
        <v>9</v>
      </c>
    </row>
    <row r="884" spans="1:8" ht="15" customHeight="1" x14ac:dyDescent="0.2">
      <c r="A884" s="2" t="s">
        <v>502</v>
      </c>
      <c r="B884" s="13">
        <v>39778</v>
      </c>
      <c r="C884" s="2">
        <v>50005</v>
      </c>
      <c r="D884" s="2">
        <v>5</v>
      </c>
      <c r="E884" s="2">
        <v>8</v>
      </c>
      <c r="F884" s="2">
        <v>7</v>
      </c>
      <c r="G884" s="2">
        <v>11</v>
      </c>
      <c r="H884" s="2">
        <v>9</v>
      </c>
    </row>
    <row r="885" spans="1:8" ht="15" customHeight="1" x14ac:dyDescent="0.2">
      <c r="A885" s="2" t="s">
        <v>404</v>
      </c>
      <c r="B885" s="13">
        <v>39778</v>
      </c>
      <c r="C885" s="2">
        <v>50004</v>
      </c>
      <c r="D885" s="2">
        <v>9</v>
      </c>
      <c r="E885" s="2">
        <v>8</v>
      </c>
      <c r="F885" s="2">
        <v>12</v>
      </c>
      <c r="G885" s="2">
        <v>14</v>
      </c>
      <c r="H885" s="2">
        <v>9</v>
      </c>
    </row>
    <row r="886" spans="1:8" ht="15" customHeight="1" x14ac:dyDescent="0.2">
      <c r="A886" s="2" t="s">
        <v>895</v>
      </c>
      <c r="B886" s="13">
        <v>39778</v>
      </c>
      <c r="C886" s="2">
        <v>60004</v>
      </c>
      <c r="D886" s="2">
        <v>9</v>
      </c>
      <c r="E886" s="2">
        <v>8</v>
      </c>
      <c r="F886" s="2">
        <v>12</v>
      </c>
      <c r="G886" s="2">
        <v>11</v>
      </c>
      <c r="H886" s="2">
        <v>14</v>
      </c>
    </row>
    <row r="887" spans="1:8" ht="15" customHeight="1" x14ac:dyDescent="0.2">
      <c r="A887" s="2" t="s">
        <v>771</v>
      </c>
      <c r="B887" s="13">
        <v>39778</v>
      </c>
      <c r="C887" s="2">
        <v>60001</v>
      </c>
      <c r="D887" s="2">
        <v>9</v>
      </c>
      <c r="E887" s="2">
        <v>12</v>
      </c>
      <c r="F887" s="2">
        <v>12</v>
      </c>
      <c r="G887" s="2">
        <v>11</v>
      </c>
      <c r="H887" s="2">
        <v>11</v>
      </c>
    </row>
    <row r="888" spans="1:8" ht="15" customHeight="1" x14ac:dyDescent="0.2">
      <c r="A888" s="2" t="s">
        <v>94</v>
      </c>
      <c r="B888" s="13">
        <v>39779</v>
      </c>
      <c r="C888" s="2">
        <v>50001</v>
      </c>
      <c r="D888" s="2">
        <v>0</v>
      </c>
      <c r="E888" s="2">
        <v>12</v>
      </c>
      <c r="F888" s="2">
        <v>12</v>
      </c>
      <c r="G888" s="2">
        <v>11</v>
      </c>
      <c r="H888" s="2">
        <v>15</v>
      </c>
    </row>
    <row r="889" spans="1:8" ht="15" customHeight="1" x14ac:dyDescent="0.2">
      <c r="A889" s="2" t="s">
        <v>223</v>
      </c>
      <c r="B889" s="13">
        <v>39779</v>
      </c>
      <c r="C889" s="2">
        <v>50002</v>
      </c>
      <c r="D889" s="2">
        <v>9</v>
      </c>
      <c r="E889" s="2">
        <v>8</v>
      </c>
      <c r="F889" s="2">
        <v>12</v>
      </c>
      <c r="G889" s="2">
        <v>11</v>
      </c>
      <c r="H889" s="2">
        <v>9</v>
      </c>
    </row>
    <row r="890" spans="1:8" ht="15" customHeight="1" x14ac:dyDescent="0.2">
      <c r="A890" s="2" t="s">
        <v>896</v>
      </c>
      <c r="B890" s="13">
        <v>39779</v>
      </c>
      <c r="C890" s="2">
        <v>60005</v>
      </c>
      <c r="D890" s="2">
        <v>9</v>
      </c>
      <c r="E890" s="2">
        <v>8</v>
      </c>
      <c r="F890" s="2">
        <v>12</v>
      </c>
      <c r="G890" s="2">
        <v>11</v>
      </c>
      <c r="H890" s="2">
        <v>9</v>
      </c>
    </row>
    <row r="891" spans="1:8" ht="15" customHeight="1" x14ac:dyDescent="0.2">
      <c r="A891" s="2" t="s">
        <v>918</v>
      </c>
      <c r="B891" s="13">
        <v>39779</v>
      </c>
      <c r="C891" s="2">
        <v>60003</v>
      </c>
      <c r="D891" s="2">
        <v>8</v>
      </c>
      <c r="E891" s="2">
        <v>8</v>
      </c>
      <c r="F891" s="2">
        <v>12</v>
      </c>
      <c r="G891" s="2">
        <v>11</v>
      </c>
      <c r="H891" s="2">
        <v>9</v>
      </c>
    </row>
    <row r="892" spans="1:8" ht="15" customHeight="1" x14ac:dyDescent="0.2">
      <c r="A892" s="2" t="s">
        <v>405</v>
      </c>
      <c r="B892" s="13">
        <v>39780</v>
      </c>
      <c r="C892" s="2">
        <v>50004</v>
      </c>
      <c r="D892" s="2">
        <v>9</v>
      </c>
      <c r="E892" s="2">
        <v>8</v>
      </c>
      <c r="F892" s="2">
        <v>12</v>
      </c>
      <c r="G892" s="2">
        <v>18</v>
      </c>
      <c r="H892" s="2">
        <v>9</v>
      </c>
    </row>
    <row r="893" spans="1:8" ht="15" customHeight="1" x14ac:dyDescent="0.2">
      <c r="A893" s="2" t="s">
        <v>776</v>
      </c>
      <c r="B893" s="13">
        <v>39780</v>
      </c>
      <c r="C893" s="2">
        <v>60001</v>
      </c>
      <c r="D893" s="2">
        <v>8</v>
      </c>
      <c r="E893" s="2">
        <v>8</v>
      </c>
      <c r="F893" s="2">
        <v>0</v>
      </c>
      <c r="G893" s="2">
        <v>11</v>
      </c>
      <c r="H893" s="2">
        <v>9</v>
      </c>
    </row>
    <row r="894" spans="1:8" ht="15" customHeight="1" x14ac:dyDescent="0.2">
      <c r="A894" s="2" t="s">
        <v>224</v>
      </c>
      <c r="B894" s="13">
        <v>39781</v>
      </c>
      <c r="C894" s="2">
        <v>50002</v>
      </c>
      <c r="D894" s="2">
        <v>9</v>
      </c>
      <c r="E894" s="2">
        <v>1</v>
      </c>
      <c r="F894" s="2">
        <v>6</v>
      </c>
      <c r="G894" s="2">
        <v>11</v>
      </c>
      <c r="H894" s="2">
        <v>9</v>
      </c>
    </row>
    <row r="895" spans="1:8" ht="15" customHeight="1" x14ac:dyDescent="0.2">
      <c r="A895" s="2" t="s">
        <v>335</v>
      </c>
      <c r="B895" s="13">
        <v>39781</v>
      </c>
      <c r="C895" s="2">
        <v>50003</v>
      </c>
      <c r="D895" s="2">
        <v>9</v>
      </c>
      <c r="E895" s="2">
        <v>1</v>
      </c>
      <c r="F895" s="2">
        <v>12</v>
      </c>
      <c r="G895" s="2">
        <v>18</v>
      </c>
      <c r="H895" s="2">
        <v>8</v>
      </c>
    </row>
    <row r="896" spans="1:8" ht="15" customHeight="1" x14ac:dyDescent="0.2">
      <c r="A896" s="2" t="s">
        <v>897</v>
      </c>
      <c r="B896" s="13">
        <v>39781</v>
      </c>
      <c r="C896" s="2">
        <v>60005</v>
      </c>
      <c r="D896" s="2">
        <v>8</v>
      </c>
      <c r="E896" s="2">
        <v>8</v>
      </c>
      <c r="F896" s="2">
        <v>12</v>
      </c>
      <c r="G896" s="2">
        <v>11</v>
      </c>
      <c r="H896" s="2">
        <v>9</v>
      </c>
    </row>
    <row r="897" spans="1:8" ht="15" customHeight="1" x14ac:dyDescent="0.2">
      <c r="A897" s="2" t="s">
        <v>919</v>
      </c>
      <c r="B897" s="13">
        <v>39781</v>
      </c>
      <c r="C897" s="2">
        <v>60003</v>
      </c>
      <c r="D897" s="2">
        <v>9</v>
      </c>
      <c r="E897" s="2">
        <v>8</v>
      </c>
      <c r="F897" s="2">
        <v>12</v>
      </c>
      <c r="G897" s="2">
        <v>11</v>
      </c>
      <c r="H897" s="2">
        <v>9</v>
      </c>
    </row>
    <row r="898" spans="1:8" ht="15" customHeight="1" x14ac:dyDescent="0.2">
      <c r="A898" s="2" t="s">
        <v>406</v>
      </c>
      <c r="B898" s="13">
        <v>39782</v>
      </c>
      <c r="C898" s="2">
        <v>50004</v>
      </c>
      <c r="D898" s="2">
        <v>9</v>
      </c>
      <c r="E898" s="2">
        <v>0</v>
      </c>
      <c r="F898" s="2">
        <v>12</v>
      </c>
      <c r="G898" s="2">
        <v>11</v>
      </c>
      <c r="H898" s="2">
        <v>3</v>
      </c>
    </row>
    <row r="899" spans="1:8" ht="15" customHeight="1" x14ac:dyDescent="0.2">
      <c r="A899" s="2" t="s">
        <v>898</v>
      </c>
      <c r="B899" s="13">
        <v>39782</v>
      </c>
      <c r="C899" s="2">
        <v>60004</v>
      </c>
      <c r="D899" s="2">
        <v>9</v>
      </c>
      <c r="E899" s="2">
        <v>6</v>
      </c>
      <c r="F899" s="2">
        <v>9</v>
      </c>
      <c r="G899" s="2">
        <v>11</v>
      </c>
      <c r="H899" s="2">
        <v>9</v>
      </c>
    </row>
    <row r="900" spans="1:8" ht="15" customHeight="1" x14ac:dyDescent="0.2">
      <c r="A900" s="2" t="s">
        <v>336</v>
      </c>
      <c r="B900" s="13">
        <v>39783</v>
      </c>
      <c r="C900" s="2">
        <v>50003</v>
      </c>
      <c r="D900" s="2">
        <v>0</v>
      </c>
      <c r="E900" s="2">
        <v>8</v>
      </c>
      <c r="F900" s="2">
        <v>12</v>
      </c>
      <c r="G900" s="2">
        <v>14</v>
      </c>
      <c r="H900" s="2">
        <v>9</v>
      </c>
    </row>
    <row r="901" spans="1:8" ht="15" customHeight="1" x14ac:dyDescent="0.2">
      <c r="A901" s="2" t="s">
        <v>920</v>
      </c>
      <c r="B901" s="13">
        <v>39783</v>
      </c>
      <c r="C901" s="2">
        <v>60003</v>
      </c>
      <c r="D901" s="2">
        <v>16</v>
      </c>
      <c r="E901" s="2">
        <v>8</v>
      </c>
      <c r="F901" s="2">
        <v>12</v>
      </c>
      <c r="G901" s="2">
        <v>11</v>
      </c>
      <c r="H901" s="2">
        <v>9</v>
      </c>
    </row>
    <row r="902" spans="1:8" ht="15" customHeight="1" x14ac:dyDescent="0.2">
      <c r="A902" s="2" t="s">
        <v>95</v>
      </c>
      <c r="B902" s="13">
        <v>39784</v>
      </c>
      <c r="C902" s="2">
        <v>50001</v>
      </c>
      <c r="D902" s="2">
        <v>0</v>
      </c>
      <c r="E902" s="2">
        <v>11</v>
      </c>
      <c r="F902" s="2">
        <v>12</v>
      </c>
      <c r="G902" s="2">
        <v>11</v>
      </c>
      <c r="H902" s="2">
        <v>9</v>
      </c>
    </row>
    <row r="903" spans="1:8" ht="15" customHeight="1" x14ac:dyDescent="0.2">
      <c r="A903" s="2" t="s">
        <v>225</v>
      </c>
      <c r="B903" s="13">
        <v>39784</v>
      </c>
      <c r="C903" s="2">
        <v>50002</v>
      </c>
      <c r="D903" s="2">
        <v>0</v>
      </c>
      <c r="E903" s="2">
        <v>9</v>
      </c>
      <c r="F903" s="2">
        <v>12</v>
      </c>
      <c r="G903" s="2">
        <v>11</v>
      </c>
      <c r="H903" s="2">
        <v>4</v>
      </c>
    </row>
    <row r="904" spans="1:8" ht="15" customHeight="1" x14ac:dyDescent="0.2">
      <c r="A904" s="2" t="s">
        <v>778</v>
      </c>
      <c r="B904" s="13">
        <v>39784</v>
      </c>
      <c r="C904" s="2">
        <v>60001</v>
      </c>
      <c r="D904" s="2">
        <v>9</v>
      </c>
      <c r="E904" s="2">
        <v>8</v>
      </c>
      <c r="F904" s="2">
        <v>14</v>
      </c>
      <c r="G904" s="2">
        <v>11</v>
      </c>
      <c r="H904" s="2">
        <v>9</v>
      </c>
    </row>
    <row r="905" spans="1:8" ht="15" customHeight="1" x14ac:dyDescent="0.2">
      <c r="A905" s="2" t="s">
        <v>899</v>
      </c>
      <c r="B905" s="13">
        <v>39784</v>
      </c>
      <c r="C905" s="2">
        <v>60005</v>
      </c>
      <c r="D905" s="2">
        <v>9</v>
      </c>
      <c r="E905" s="2">
        <v>8</v>
      </c>
      <c r="F905" s="2">
        <v>8</v>
      </c>
      <c r="G905" s="2">
        <v>11</v>
      </c>
      <c r="H905" s="2">
        <v>9</v>
      </c>
    </row>
    <row r="906" spans="1:8" ht="15" customHeight="1" x14ac:dyDescent="0.2">
      <c r="A906" s="2" t="s">
        <v>96</v>
      </c>
      <c r="B906" s="13">
        <v>39785</v>
      </c>
      <c r="C906" s="2">
        <v>50001</v>
      </c>
      <c r="D906" s="2">
        <v>9</v>
      </c>
      <c r="E906" s="2">
        <v>6</v>
      </c>
      <c r="F906" s="2">
        <v>12</v>
      </c>
      <c r="G906" s="2">
        <v>11</v>
      </c>
      <c r="H906" s="2">
        <v>9</v>
      </c>
    </row>
    <row r="907" spans="1:8" ht="15" customHeight="1" x14ac:dyDescent="0.2">
      <c r="A907" s="2" t="s">
        <v>503</v>
      </c>
      <c r="B907" s="13">
        <v>39785</v>
      </c>
      <c r="C907" s="2">
        <v>50005</v>
      </c>
      <c r="D907" s="2">
        <v>9</v>
      </c>
      <c r="E907" s="2">
        <v>9</v>
      </c>
      <c r="F907" s="2">
        <v>12</v>
      </c>
      <c r="G907" s="2">
        <v>11</v>
      </c>
      <c r="H907" s="2">
        <v>12</v>
      </c>
    </row>
    <row r="908" spans="1:8" ht="15" customHeight="1" x14ac:dyDescent="0.2">
      <c r="A908" s="2" t="s">
        <v>827</v>
      </c>
      <c r="B908" s="13">
        <v>39785</v>
      </c>
      <c r="C908" s="2">
        <v>60004</v>
      </c>
      <c r="D908" s="2">
        <v>9</v>
      </c>
      <c r="E908" s="2">
        <v>8</v>
      </c>
      <c r="F908" s="2">
        <v>11</v>
      </c>
      <c r="G908" s="2">
        <v>11</v>
      </c>
      <c r="H908" s="2">
        <v>9</v>
      </c>
    </row>
    <row r="909" spans="1:8" ht="15" customHeight="1" x14ac:dyDescent="0.2">
      <c r="A909" s="2" t="s">
        <v>781</v>
      </c>
      <c r="B909" s="13">
        <v>39785</v>
      </c>
      <c r="C909" s="2">
        <v>60001</v>
      </c>
      <c r="D909" s="2">
        <v>15</v>
      </c>
      <c r="E909" s="2">
        <v>8</v>
      </c>
      <c r="F909" s="2">
        <v>12</v>
      </c>
      <c r="G909" s="2">
        <v>11</v>
      </c>
      <c r="H909" s="2">
        <v>9</v>
      </c>
    </row>
    <row r="910" spans="1:8" ht="15" customHeight="1" x14ac:dyDescent="0.2">
      <c r="A910" s="2" t="s">
        <v>97</v>
      </c>
      <c r="B910" s="13">
        <v>39786</v>
      </c>
      <c r="C910" s="2">
        <v>50001</v>
      </c>
      <c r="D910" s="2">
        <v>9</v>
      </c>
      <c r="E910" s="2">
        <v>9</v>
      </c>
      <c r="F910" s="2">
        <v>12</v>
      </c>
      <c r="G910" s="2">
        <v>11</v>
      </c>
      <c r="H910" s="2">
        <v>1</v>
      </c>
    </row>
    <row r="911" spans="1:8" ht="15" customHeight="1" x14ac:dyDescent="0.2">
      <c r="A911" s="2" t="s">
        <v>693</v>
      </c>
      <c r="B911" s="13">
        <v>39786</v>
      </c>
      <c r="C911" s="2">
        <v>60001</v>
      </c>
      <c r="D911" s="2">
        <v>9</v>
      </c>
      <c r="E911" s="2">
        <v>8</v>
      </c>
      <c r="F911" s="2">
        <v>12</v>
      </c>
      <c r="G911" s="2">
        <v>11</v>
      </c>
      <c r="H911" s="2">
        <v>9</v>
      </c>
    </row>
    <row r="912" spans="1:8" ht="15" customHeight="1" x14ac:dyDescent="0.2">
      <c r="A912" s="2" t="s">
        <v>98</v>
      </c>
      <c r="B912" s="13">
        <v>39787</v>
      </c>
      <c r="C912" s="2">
        <v>50001</v>
      </c>
      <c r="D912" s="2">
        <v>8</v>
      </c>
      <c r="E912" s="2">
        <v>10</v>
      </c>
      <c r="F912" s="2">
        <v>15</v>
      </c>
      <c r="G912" s="2">
        <v>11</v>
      </c>
      <c r="H912" s="2">
        <v>9</v>
      </c>
    </row>
    <row r="913" spans="1:8" ht="15" customHeight="1" x14ac:dyDescent="0.2">
      <c r="A913" s="2" t="s">
        <v>504</v>
      </c>
      <c r="B913" s="13">
        <v>39787</v>
      </c>
      <c r="C913" s="2">
        <v>50005</v>
      </c>
      <c r="D913" s="2">
        <v>8</v>
      </c>
      <c r="E913" s="2">
        <v>10</v>
      </c>
      <c r="F913" s="2">
        <v>3</v>
      </c>
      <c r="G913" s="2">
        <v>11</v>
      </c>
      <c r="H913" s="2">
        <v>12</v>
      </c>
    </row>
    <row r="914" spans="1:8" ht="15" customHeight="1" x14ac:dyDescent="0.2">
      <c r="A914" s="2" t="s">
        <v>874</v>
      </c>
      <c r="B914" s="13">
        <v>39787</v>
      </c>
      <c r="C914" s="2">
        <v>60005</v>
      </c>
      <c r="D914" s="2">
        <v>9</v>
      </c>
      <c r="E914" s="2">
        <v>8</v>
      </c>
      <c r="F914" s="2">
        <v>13</v>
      </c>
      <c r="G914" s="2">
        <v>11</v>
      </c>
      <c r="H914" s="2">
        <v>9</v>
      </c>
    </row>
    <row r="915" spans="1:8" ht="15" customHeight="1" x14ac:dyDescent="0.2">
      <c r="A915" s="2" t="s">
        <v>762</v>
      </c>
      <c r="B915" s="13">
        <v>39787</v>
      </c>
      <c r="C915" s="2">
        <v>60003</v>
      </c>
      <c r="D915" s="2">
        <v>9</v>
      </c>
      <c r="E915" s="2">
        <v>8</v>
      </c>
      <c r="F915" s="2">
        <v>12</v>
      </c>
      <c r="G915" s="2">
        <v>11</v>
      </c>
      <c r="H915" s="2">
        <v>9</v>
      </c>
    </row>
    <row r="916" spans="1:8" ht="15" customHeight="1" x14ac:dyDescent="0.2">
      <c r="A916" s="2" t="s">
        <v>99</v>
      </c>
      <c r="B916" s="13">
        <v>39788</v>
      </c>
      <c r="C916" s="2">
        <v>50001</v>
      </c>
      <c r="D916" s="2">
        <v>15</v>
      </c>
      <c r="E916" s="2">
        <v>11</v>
      </c>
      <c r="F916" s="2">
        <v>9</v>
      </c>
      <c r="G916" s="2">
        <v>11</v>
      </c>
      <c r="H916" s="2">
        <v>9</v>
      </c>
    </row>
    <row r="917" spans="1:8" ht="15" customHeight="1" x14ac:dyDescent="0.2">
      <c r="A917" s="2" t="s">
        <v>407</v>
      </c>
      <c r="B917" s="13">
        <v>39788</v>
      </c>
      <c r="C917" s="2">
        <v>50004</v>
      </c>
      <c r="D917" s="2">
        <v>0</v>
      </c>
      <c r="E917" s="2">
        <v>11</v>
      </c>
      <c r="F917" s="2">
        <v>9</v>
      </c>
      <c r="G917" s="2">
        <v>11</v>
      </c>
      <c r="H917" s="2">
        <v>11</v>
      </c>
    </row>
    <row r="918" spans="1:8" ht="15" customHeight="1" x14ac:dyDescent="0.2">
      <c r="A918" s="2" t="s">
        <v>786</v>
      </c>
      <c r="B918" s="13">
        <v>39788</v>
      </c>
      <c r="C918" s="2">
        <v>60001</v>
      </c>
      <c r="D918" s="2">
        <v>9</v>
      </c>
      <c r="E918" s="2">
        <v>8</v>
      </c>
      <c r="F918" s="2">
        <v>12</v>
      </c>
      <c r="G918" s="2">
        <v>11</v>
      </c>
      <c r="H918" s="2">
        <v>9</v>
      </c>
    </row>
    <row r="919" spans="1:8" ht="15" customHeight="1" x14ac:dyDescent="0.2">
      <c r="A919" s="2" t="s">
        <v>901</v>
      </c>
      <c r="B919" s="13">
        <v>39788</v>
      </c>
      <c r="C919" s="2">
        <v>60004</v>
      </c>
      <c r="D919" s="2">
        <v>15</v>
      </c>
      <c r="E919" s="2">
        <v>8</v>
      </c>
      <c r="F919" s="2">
        <v>12</v>
      </c>
      <c r="G919" s="2">
        <v>11</v>
      </c>
      <c r="H919" s="2">
        <v>9</v>
      </c>
    </row>
    <row r="920" spans="1:8" ht="15" customHeight="1" x14ac:dyDescent="0.2">
      <c r="A920" s="2" t="s">
        <v>226</v>
      </c>
      <c r="B920" s="13">
        <v>39789</v>
      </c>
      <c r="C920" s="2">
        <v>50002</v>
      </c>
      <c r="D920" s="2">
        <v>0</v>
      </c>
      <c r="E920" s="2">
        <v>6</v>
      </c>
      <c r="F920" s="2">
        <v>9</v>
      </c>
      <c r="G920" s="2">
        <v>11</v>
      </c>
      <c r="H920" s="2">
        <v>9</v>
      </c>
    </row>
    <row r="921" spans="1:8" ht="15" customHeight="1" x14ac:dyDescent="0.2">
      <c r="A921" s="2" t="s">
        <v>408</v>
      </c>
      <c r="B921" s="13">
        <v>39789</v>
      </c>
      <c r="C921" s="2">
        <v>50004</v>
      </c>
      <c r="D921" s="2">
        <v>19</v>
      </c>
      <c r="E921" s="2">
        <v>11</v>
      </c>
      <c r="F921" s="2">
        <v>9</v>
      </c>
      <c r="G921" s="2">
        <v>11</v>
      </c>
      <c r="H921" s="2">
        <v>9</v>
      </c>
    </row>
    <row r="922" spans="1:8" ht="15" customHeight="1" x14ac:dyDescent="0.2">
      <c r="A922" s="2" t="s">
        <v>902</v>
      </c>
      <c r="B922" s="13">
        <v>39789</v>
      </c>
      <c r="C922" s="2">
        <v>60005</v>
      </c>
      <c r="D922" s="2">
        <v>15</v>
      </c>
      <c r="E922" s="2">
        <v>8</v>
      </c>
      <c r="F922" s="2">
        <v>15</v>
      </c>
      <c r="G922" s="2">
        <v>11</v>
      </c>
      <c r="H922" s="2">
        <v>9</v>
      </c>
    </row>
    <row r="923" spans="1:8" ht="15" customHeight="1" x14ac:dyDescent="0.2">
      <c r="A923" s="2" t="s">
        <v>787</v>
      </c>
      <c r="B923" s="13">
        <v>39789</v>
      </c>
      <c r="C923" s="2">
        <v>60001</v>
      </c>
      <c r="D923" s="2">
        <v>6</v>
      </c>
      <c r="E923" s="2">
        <v>8</v>
      </c>
      <c r="F923" s="2">
        <v>14</v>
      </c>
      <c r="G923" s="2">
        <v>11</v>
      </c>
      <c r="H923" s="2">
        <v>9</v>
      </c>
    </row>
    <row r="924" spans="1:8" ht="15" customHeight="1" x14ac:dyDescent="0.2">
      <c r="A924" s="2" t="s">
        <v>505</v>
      </c>
      <c r="B924" s="13">
        <v>39790</v>
      </c>
      <c r="C924" s="2">
        <v>50005</v>
      </c>
      <c r="D924" s="2">
        <v>10</v>
      </c>
      <c r="E924" s="2">
        <v>11</v>
      </c>
      <c r="F924" s="2">
        <v>9</v>
      </c>
      <c r="G924" s="2">
        <v>11</v>
      </c>
      <c r="H924" s="2">
        <v>9</v>
      </c>
    </row>
    <row r="925" spans="1:8" ht="15" customHeight="1" x14ac:dyDescent="0.2">
      <c r="A925" s="2" t="s">
        <v>337</v>
      </c>
      <c r="B925" s="13">
        <v>39790</v>
      </c>
      <c r="C925" s="2">
        <v>50003</v>
      </c>
      <c r="D925" s="2">
        <v>12</v>
      </c>
      <c r="E925" s="2">
        <v>11</v>
      </c>
      <c r="F925" s="2">
        <v>8</v>
      </c>
      <c r="G925" s="2">
        <v>11</v>
      </c>
      <c r="H925" s="2">
        <v>11</v>
      </c>
    </row>
    <row r="926" spans="1:8" ht="15" customHeight="1" x14ac:dyDescent="0.2">
      <c r="A926" s="2" t="s">
        <v>841</v>
      </c>
      <c r="B926" s="13">
        <v>39790</v>
      </c>
      <c r="C926" s="2">
        <v>60005</v>
      </c>
      <c r="D926" s="2">
        <v>11</v>
      </c>
      <c r="E926" s="2">
        <v>8</v>
      </c>
      <c r="F926" s="2">
        <v>6</v>
      </c>
      <c r="G926" s="2">
        <v>11</v>
      </c>
      <c r="H926" s="2">
        <v>3</v>
      </c>
    </row>
    <row r="927" spans="1:8" ht="15" customHeight="1" x14ac:dyDescent="0.2">
      <c r="A927" s="2" t="s">
        <v>669</v>
      </c>
      <c r="B927" s="13">
        <v>39790</v>
      </c>
      <c r="C927" s="2">
        <v>60003</v>
      </c>
      <c r="D927" s="2">
        <v>11</v>
      </c>
      <c r="E927" s="2">
        <v>8</v>
      </c>
      <c r="F927" s="2">
        <v>11</v>
      </c>
      <c r="G927" s="2">
        <v>11</v>
      </c>
      <c r="H927" s="2">
        <v>9</v>
      </c>
    </row>
    <row r="928" spans="1:8" ht="15" customHeight="1" x14ac:dyDescent="0.2">
      <c r="A928" s="2" t="s">
        <v>227</v>
      </c>
      <c r="B928" s="13">
        <v>39791</v>
      </c>
      <c r="C928" s="2">
        <v>50002</v>
      </c>
      <c r="D928" s="2">
        <v>12</v>
      </c>
      <c r="E928" s="2">
        <v>9</v>
      </c>
      <c r="F928" s="2">
        <v>15</v>
      </c>
      <c r="G928" s="2">
        <v>11</v>
      </c>
      <c r="H928" s="2">
        <v>9</v>
      </c>
    </row>
    <row r="929" spans="1:8" ht="15" customHeight="1" x14ac:dyDescent="0.2">
      <c r="A929" s="2" t="s">
        <v>338</v>
      </c>
      <c r="B929" s="13">
        <v>39791</v>
      </c>
      <c r="C929" s="2">
        <v>50003</v>
      </c>
      <c r="D929" s="2">
        <v>12</v>
      </c>
      <c r="E929" s="2">
        <v>11</v>
      </c>
      <c r="F929" s="2">
        <v>9</v>
      </c>
      <c r="G929" s="2">
        <v>11</v>
      </c>
      <c r="H929" s="2">
        <v>9</v>
      </c>
    </row>
    <row r="930" spans="1:8" ht="15" customHeight="1" x14ac:dyDescent="0.2">
      <c r="A930" s="2" t="s">
        <v>620</v>
      </c>
      <c r="B930" s="13">
        <v>39791</v>
      </c>
      <c r="C930" s="2">
        <v>60003</v>
      </c>
      <c r="D930" s="2">
        <v>11</v>
      </c>
      <c r="E930" s="2">
        <v>8</v>
      </c>
      <c r="F930" s="2">
        <v>11</v>
      </c>
      <c r="G930" s="2">
        <v>11</v>
      </c>
      <c r="H930" s="2">
        <v>5</v>
      </c>
    </row>
    <row r="931" spans="1:8" ht="15" customHeight="1" x14ac:dyDescent="0.2">
      <c r="A931" s="2" t="s">
        <v>100</v>
      </c>
      <c r="B931" s="13">
        <v>39792</v>
      </c>
      <c r="C931" s="2">
        <v>50001</v>
      </c>
      <c r="D931" s="2">
        <v>12</v>
      </c>
      <c r="E931" s="2">
        <v>11</v>
      </c>
      <c r="F931" s="2">
        <v>0</v>
      </c>
      <c r="G931" s="2">
        <v>11</v>
      </c>
      <c r="H931" s="2">
        <v>3</v>
      </c>
    </row>
    <row r="932" spans="1:8" ht="15" customHeight="1" x14ac:dyDescent="0.2">
      <c r="A932" s="2" t="s">
        <v>506</v>
      </c>
      <c r="B932" s="13">
        <v>39792</v>
      </c>
      <c r="C932" s="2">
        <v>50005</v>
      </c>
      <c r="D932" s="2">
        <v>12</v>
      </c>
      <c r="E932" s="2">
        <v>9</v>
      </c>
      <c r="F932" s="2">
        <v>9</v>
      </c>
      <c r="G932" s="2">
        <v>11</v>
      </c>
      <c r="H932" s="2">
        <v>3</v>
      </c>
    </row>
    <row r="933" spans="1:8" ht="15" customHeight="1" x14ac:dyDescent="0.2">
      <c r="A933" s="2" t="s">
        <v>819</v>
      </c>
      <c r="B933" s="13">
        <v>39792</v>
      </c>
      <c r="C933" s="2">
        <v>60002</v>
      </c>
      <c r="D933" s="2">
        <v>9</v>
      </c>
      <c r="E933" s="2">
        <v>8</v>
      </c>
      <c r="F933" s="2">
        <v>11</v>
      </c>
      <c r="G933" s="2">
        <v>9</v>
      </c>
      <c r="H933" s="2">
        <v>7</v>
      </c>
    </row>
    <row r="934" spans="1:8" ht="15" customHeight="1" x14ac:dyDescent="0.2">
      <c r="A934" s="2" t="s">
        <v>788</v>
      </c>
      <c r="B934" s="13">
        <v>39792</v>
      </c>
      <c r="C934" s="2">
        <v>60001</v>
      </c>
      <c r="D934" s="2">
        <v>9</v>
      </c>
      <c r="E934" s="2">
        <v>8</v>
      </c>
      <c r="F934" s="2">
        <v>9</v>
      </c>
      <c r="G934" s="2">
        <v>12</v>
      </c>
      <c r="H934" s="2">
        <v>9</v>
      </c>
    </row>
    <row r="935" spans="1:8" ht="15" customHeight="1" x14ac:dyDescent="0.2">
      <c r="A935" s="2" t="s">
        <v>228</v>
      </c>
      <c r="B935" s="13">
        <v>39793</v>
      </c>
      <c r="C935" s="2">
        <v>50002</v>
      </c>
      <c r="D935" s="2">
        <v>12</v>
      </c>
      <c r="E935" s="2">
        <v>11</v>
      </c>
      <c r="F935" s="2">
        <v>9</v>
      </c>
      <c r="G935" s="2">
        <v>11</v>
      </c>
      <c r="H935" s="2">
        <v>9</v>
      </c>
    </row>
    <row r="936" spans="1:8" ht="15" customHeight="1" x14ac:dyDescent="0.2">
      <c r="A936" s="2" t="s">
        <v>339</v>
      </c>
      <c r="B936" s="13">
        <v>39793</v>
      </c>
      <c r="C936" s="2">
        <v>50003</v>
      </c>
      <c r="D936" s="2">
        <v>12</v>
      </c>
      <c r="E936" s="2">
        <v>11</v>
      </c>
      <c r="F936" s="2">
        <v>15</v>
      </c>
      <c r="G936" s="2">
        <v>11</v>
      </c>
      <c r="H936" s="2">
        <v>4</v>
      </c>
    </row>
    <row r="937" spans="1:8" ht="15" customHeight="1" x14ac:dyDescent="0.2">
      <c r="A937" s="2" t="s">
        <v>790</v>
      </c>
      <c r="B937" s="13">
        <v>39793</v>
      </c>
      <c r="C937" s="2">
        <v>60001</v>
      </c>
      <c r="D937" s="2">
        <v>9</v>
      </c>
      <c r="E937" s="2">
        <v>8</v>
      </c>
      <c r="F937" s="2">
        <v>9</v>
      </c>
      <c r="G937" s="2">
        <v>15</v>
      </c>
      <c r="H937" s="2">
        <v>9</v>
      </c>
    </row>
    <row r="938" spans="1:8" ht="15" customHeight="1" x14ac:dyDescent="0.2">
      <c r="A938" s="2" t="s">
        <v>922</v>
      </c>
      <c r="B938" s="13">
        <v>39793</v>
      </c>
      <c r="C938" s="2">
        <v>60003</v>
      </c>
      <c r="D938" s="2">
        <v>10</v>
      </c>
      <c r="E938" s="2">
        <v>6</v>
      </c>
      <c r="F938" s="2">
        <v>12</v>
      </c>
      <c r="G938" s="2">
        <v>12</v>
      </c>
      <c r="H938" s="2">
        <v>9</v>
      </c>
    </row>
    <row r="939" spans="1:8" ht="15" customHeight="1" x14ac:dyDescent="0.2">
      <c r="A939" s="2" t="s">
        <v>229</v>
      </c>
      <c r="B939" s="13">
        <v>39794</v>
      </c>
      <c r="C939" s="2">
        <v>50002</v>
      </c>
      <c r="D939" s="2">
        <v>12</v>
      </c>
      <c r="E939" s="2">
        <v>9</v>
      </c>
      <c r="F939" s="2">
        <v>0</v>
      </c>
      <c r="G939" s="2">
        <v>11</v>
      </c>
      <c r="H939" s="2">
        <v>9</v>
      </c>
    </row>
    <row r="940" spans="1:8" ht="15" customHeight="1" x14ac:dyDescent="0.2">
      <c r="A940" s="2" t="s">
        <v>409</v>
      </c>
      <c r="B940" s="13">
        <v>39794</v>
      </c>
      <c r="C940" s="2">
        <v>50004</v>
      </c>
      <c r="D940" s="2">
        <v>12</v>
      </c>
      <c r="E940" s="2">
        <v>11</v>
      </c>
      <c r="F940" s="2">
        <v>0</v>
      </c>
      <c r="G940" s="2">
        <v>11</v>
      </c>
      <c r="H940" s="2">
        <v>9</v>
      </c>
    </row>
    <row r="941" spans="1:8" ht="15" customHeight="1" x14ac:dyDescent="0.2">
      <c r="A941" s="2" t="s">
        <v>909</v>
      </c>
      <c r="B941" s="13">
        <v>39794</v>
      </c>
      <c r="C941" s="2">
        <v>60005</v>
      </c>
      <c r="D941" s="2">
        <v>12</v>
      </c>
      <c r="E941" s="2">
        <v>8</v>
      </c>
      <c r="F941" s="2">
        <v>15</v>
      </c>
      <c r="G941" s="2">
        <v>12</v>
      </c>
      <c r="H941" s="2">
        <v>12</v>
      </c>
    </row>
    <row r="942" spans="1:8" ht="15" customHeight="1" x14ac:dyDescent="0.2">
      <c r="A942" s="2" t="s">
        <v>791</v>
      </c>
      <c r="B942" s="13">
        <v>39794</v>
      </c>
      <c r="C942" s="2">
        <v>60001</v>
      </c>
      <c r="D942" s="2">
        <v>8</v>
      </c>
      <c r="E942" s="2">
        <v>8</v>
      </c>
      <c r="F942" s="2">
        <v>6</v>
      </c>
      <c r="G942" s="2">
        <v>21</v>
      </c>
      <c r="H942" s="2">
        <v>15</v>
      </c>
    </row>
    <row r="943" spans="1:8" ht="15" customHeight="1" x14ac:dyDescent="0.2">
      <c r="A943" s="2" t="s">
        <v>340</v>
      </c>
      <c r="B943" s="13">
        <v>39795</v>
      </c>
      <c r="C943" s="2">
        <v>50003</v>
      </c>
      <c r="D943" s="2">
        <v>12</v>
      </c>
      <c r="E943" s="2">
        <v>13</v>
      </c>
      <c r="F943" s="2">
        <v>19</v>
      </c>
      <c r="G943" s="2">
        <v>11</v>
      </c>
      <c r="H943" s="2">
        <v>21</v>
      </c>
    </row>
    <row r="944" spans="1:8" ht="15" customHeight="1" x14ac:dyDescent="0.2">
      <c r="A944" s="2" t="s">
        <v>910</v>
      </c>
      <c r="B944" s="13">
        <v>39795</v>
      </c>
      <c r="C944" s="2">
        <v>60005</v>
      </c>
      <c r="D944" s="2">
        <v>9</v>
      </c>
      <c r="E944" s="2">
        <v>8</v>
      </c>
      <c r="F944" s="2">
        <v>11</v>
      </c>
      <c r="G944" s="2">
        <v>12</v>
      </c>
      <c r="H944" s="2">
        <v>11</v>
      </c>
    </row>
    <row r="945" spans="1:8" ht="15" customHeight="1" x14ac:dyDescent="0.2">
      <c r="A945" s="2" t="s">
        <v>410</v>
      </c>
      <c r="B945" s="13">
        <v>39796</v>
      </c>
      <c r="C945" s="2">
        <v>50004</v>
      </c>
      <c r="D945" s="2">
        <v>12</v>
      </c>
      <c r="E945" s="2">
        <v>11</v>
      </c>
      <c r="F945" s="2">
        <v>9</v>
      </c>
      <c r="G945" s="2">
        <v>11</v>
      </c>
      <c r="H945" s="2">
        <v>9</v>
      </c>
    </row>
    <row r="946" spans="1:8" ht="15" customHeight="1" x14ac:dyDescent="0.2">
      <c r="A946" s="2" t="s">
        <v>923</v>
      </c>
      <c r="B946" s="13">
        <v>39796</v>
      </c>
      <c r="C946" s="2">
        <v>60003</v>
      </c>
      <c r="D946" s="2">
        <v>9</v>
      </c>
      <c r="E946" s="2">
        <v>5</v>
      </c>
      <c r="F946" s="2">
        <v>11</v>
      </c>
      <c r="G946" s="2">
        <v>14</v>
      </c>
      <c r="H946" s="2">
        <v>12</v>
      </c>
    </row>
    <row r="947" spans="1:8" ht="15" customHeight="1" x14ac:dyDescent="0.2">
      <c r="A947" s="2" t="s">
        <v>507</v>
      </c>
      <c r="B947" s="13">
        <v>39797</v>
      </c>
      <c r="C947" s="2">
        <v>50005</v>
      </c>
      <c r="D947" s="2">
        <v>12</v>
      </c>
      <c r="E947" s="2">
        <v>9</v>
      </c>
      <c r="F947" s="2">
        <v>9</v>
      </c>
      <c r="G947" s="2">
        <v>11</v>
      </c>
      <c r="H947" s="2">
        <v>9</v>
      </c>
    </row>
    <row r="948" spans="1:8" ht="15" customHeight="1" x14ac:dyDescent="0.2">
      <c r="A948" s="2" t="s">
        <v>101</v>
      </c>
      <c r="B948" s="13">
        <v>39797</v>
      </c>
      <c r="C948" s="2">
        <v>50001</v>
      </c>
      <c r="D948" s="2">
        <v>12</v>
      </c>
      <c r="E948" s="2">
        <v>11</v>
      </c>
      <c r="F948" s="2">
        <v>9</v>
      </c>
      <c r="G948" s="2">
        <v>11</v>
      </c>
      <c r="H948" s="2">
        <v>12</v>
      </c>
    </row>
    <row r="949" spans="1:8" ht="15" customHeight="1" x14ac:dyDescent="0.2">
      <c r="A949" s="2" t="s">
        <v>230</v>
      </c>
      <c r="B949" s="13">
        <v>39797</v>
      </c>
      <c r="C949" s="2">
        <v>50002</v>
      </c>
      <c r="D949" s="2">
        <v>12</v>
      </c>
      <c r="E949" s="2">
        <v>9</v>
      </c>
      <c r="F949" s="2">
        <v>8</v>
      </c>
      <c r="G949" s="2">
        <v>11</v>
      </c>
      <c r="H949" s="2">
        <v>9</v>
      </c>
    </row>
    <row r="950" spans="1:8" ht="15" customHeight="1" x14ac:dyDescent="0.2">
      <c r="A950" s="2" t="s">
        <v>821</v>
      </c>
      <c r="B950" s="13">
        <v>39797</v>
      </c>
      <c r="C950" s="2">
        <v>60002</v>
      </c>
      <c r="D950" s="2">
        <v>12</v>
      </c>
      <c r="E950" s="2">
        <v>8</v>
      </c>
      <c r="F950" s="2">
        <v>11</v>
      </c>
      <c r="G950" s="2">
        <v>11</v>
      </c>
      <c r="H950" s="2">
        <v>11</v>
      </c>
    </row>
    <row r="951" spans="1:8" ht="15" customHeight="1" x14ac:dyDescent="0.2">
      <c r="A951" s="2" t="s">
        <v>792</v>
      </c>
      <c r="B951" s="13">
        <v>39797</v>
      </c>
      <c r="C951" s="2">
        <v>60001</v>
      </c>
      <c r="D951" s="2">
        <v>9</v>
      </c>
      <c r="E951" s="2">
        <v>8</v>
      </c>
      <c r="F951" s="2">
        <v>9</v>
      </c>
      <c r="G951" s="2">
        <v>11</v>
      </c>
      <c r="H951" s="2">
        <v>3</v>
      </c>
    </row>
    <row r="952" spans="1:8" ht="15" customHeight="1" x14ac:dyDescent="0.2">
      <c r="A952" s="2" t="s">
        <v>793</v>
      </c>
      <c r="B952" s="13">
        <v>39797</v>
      </c>
      <c r="C952" s="2">
        <v>60001</v>
      </c>
      <c r="D952" s="2">
        <v>9</v>
      </c>
      <c r="E952" s="2">
        <v>8</v>
      </c>
      <c r="F952" s="2">
        <v>9</v>
      </c>
      <c r="G952" s="2">
        <v>8</v>
      </c>
      <c r="H952" s="2">
        <v>7</v>
      </c>
    </row>
    <row r="953" spans="1:8" ht="15" customHeight="1" x14ac:dyDescent="0.2">
      <c r="A953" s="2" t="s">
        <v>102</v>
      </c>
      <c r="B953" s="13">
        <v>39798</v>
      </c>
      <c r="C953" s="2">
        <v>50001</v>
      </c>
      <c r="D953" s="2">
        <v>12</v>
      </c>
      <c r="E953" s="2">
        <v>11</v>
      </c>
      <c r="F953" s="2">
        <v>10</v>
      </c>
      <c r="G953" s="2">
        <v>11</v>
      </c>
      <c r="H953" s="2">
        <v>21</v>
      </c>
    </row>
    <row r="954" spans="1:8" ht="15" customHeight="1" x14ac:dyDescent="0.2">
      <c r="A954" s="2" t="s">
        <v>341</v>
      </c>
      <c r="B954" s="13">
        <v>39798</v>
      </c>
      <c r="C954" s="2">
        <v>50003</v>
      </c>
      <c r="D954" s="2">
        <v>12</v>
      </c>
      <c r="E954" s="2">
        <v>11</v>
      </c>
      <c r="F954" s="2">
        <v>9</v>
      </c>
      <c r="G954" s="2">
        <v>11</v>
      </c>
      <c r="H954" s="2">
        <v>9</v>
      </c>
    </row>
    <row r="955" spans="1:8" ht="15" customHeight="1" x14ac:dyDescent="0.2">
      <c r="A955" s="2" t="s">
        <v>508</v>
      </c>
      <c r="B955" s="13">
        <v>39798</v>
      </c>
      <c r="C955" s="2">
        <v>50005</v>
      </c>
      <c r="D955" s="2">
        <v>12</v>
      </c>
      <c r="E955" s="2">
        <v>11</v>
      </c>
      <c r="F955" s="2">
        <v>9</v>
      </c>
      <c r="G955" s="2">
        <v>11</v>
      </c>
      <c r="H955" s="2">
        <v>9</v>
      </c>
    </row>
    <row r="956" spans="1:8" ht="15" customHeight="1" x14ac:dyDescent="0.2">
      <c r="A956" s="2" t="s">
        <v>794</v>
      </c>
      <c r="B956" s="13">
        <v>39798</v>
      </c>
      <c r="C956" s="2">
        <v>60001</v>
      </c>
      <c r="D956" s="2">
        <v>15</v>
      </c>
      <c r="E956" s="2">
        <v>8</v>
      </c>
      <c r="F956" s="2">
        <v>12</v>
      </c>
      <c r="G956" s="2">
        <v>11</v>
      </c>
      <c r="H956" s="2">
        <v>11</v>
      </c>
    </row>
    <row r="957" spans="1:8" ht="15" customHeight="1" x14ac:dyDescent="0.2">
      <c r="A957" s="2" t="s">
        <v>914</v>
      </c>
      <c r="B957" s="13">
        <v>39798</v>
      </c>
      <c r="C957" s="2">
        <v>60005</v>
      </c>
      <c r="D957" s="2">
        <v>9</v>
      </c>
      <c r="E957" s="2">
        <v>0</v>
      </c>
      <c r="F957" s="2">
        <v>15</v>
      </c>
      <c r="G957" s="2">
        <v>8</v>
      </c>
      <c r="H957" s="2">
        <v>9</v>
      </c>
    </row>
    <row r="958" spans="1:8" ht="15" customHeight="1" x14ac:dyDescent="0.2">
      <c r="A958" s="2" t="s">
        <v>924</v>
      </c>
      <c r="B958" s="13">
        <v>39798</v>
      </c>
      <c r="C958" s="2">
        <v>60003</v>
      </c>
      <c r="D958" s="2">
        <v>7</v>
      </c>
      <c r="E958" s="2">
        <v>5</v>
      </c>
      <c r="F958" s="2">
        <v>12</v>
      </c>
      <c r="G958" s="2">
        <v>11</v>
      </c>
      <c r="H958" s="2">
        <v>9</v>
      </c>
    </row>
    <row r="959" spans="1:8" ht="15" customHeight="1" x14ac:dyDescent="0.2">
      <c r="A959" s="2" t="s">
        <v>411</v>
      </c>
      <c r="B959" s="13">
        <v>39799</v>
      </c>
      <c r="C959" s="2">
        <v>50004</v>
      </c>
      <c r="D959" s="2">
        <v>8</v>
      </c>
      <c r="E959" s="2">
        <v>10</v>
      </c>
      <c r="F959" s="2">
        <v>15</v>
      </c>
      <c r="G959" s="2">
        <v>11</v>
      </c>
      <c r="H959" s="2">
        <v>9</v>
      </c>
    </row>
    <row r="960" spans="1:8" ht="15" customHeight="1" x14ac:dyDescent="0.2">
      <c r="A960" s="2" t="s">
        <v>509</v>
      </c>
      <c r="B960" s="13">
        <v>39799</v>
      </c>
      <c r="C960" s="2">
        <v>50005</v>
      </c>
      <c r="D960" s="2">
        <v>8</v>
      </c>
      <c r="E960" s="2">
        <v>10</v>
      </c>
      <c r="F960" s="2">
        <v>15</v>
      </c>
      <c r="G960" s="2">
        <v>11</v>
      </c>
      <c r="H960" s="2">
        <v>22</v>
      </c>
    </row>
    <row r="961" spans="1:8" ht="15" customHeight="1" x14ac:dyDescent="0.2">
      <c r="A961" s="2" t="s">
        <v>342</v>
      </c>
      <c r="B961" s="13">
        <v>39799</v>
      </c>
      <c r="C961" s="2">
        <v>50003</v>
      </c>
      <c r="D961" s="2">
        <v>8</v>
      </c>
      <c r="E961" s="2">
        <v>10</v>
      </c>
      <c r="F961" s="2">
        <v>15</v>
      </c>
      <c r="G961" s="2">
        <v>11</v>
      </c>
      <c r="H961" s="2">
        <v>4</v>
      </c>
    </row>
    <row r="962" spans="1:8" ht="15" customHeight="1" x14ac:dyDescent="0.2">
      <c r="A962" s="2" t="s">
        <v>916</v>
      </c>
      <c r="B962" s="13">
        <v>39799</v>
      </c>
      <c r="C962" s="2">
        <v>60004</v>
      </c>
      <c r="D962" s="2">
        <v>6</v>
      </c>
      <c r="E962" s="2">
        <v>7</v>
      </c>
      <c r="F962" s="2">
        <v>12</v>
      </c>
      <c r="G962" s="2">
        <v>11</v>
      </c>
      <c r="H962" s="2">
        <v>9</v>
      </c>
    </row>
    <row r="963" spans="1:8" ht="15" customHeight="1" x14ac:dyDescent="0.2">
      <c r="A963" s="2" t="s">
        <v>795</v>
      </c>
      <c r="B963" s="13">
        <v>39799</v>
      </c>
      <c r="C963" s="2">
        <v>60001</v>
      </c>
      <c r="D963" s="2">
        <v>9</v>
      </c>
      <c r="E963" s="2">
        <v>8</v>
      </c>
      <c r="F963" s="2">
        <v>12</v>
      </c>
      <c r="G963" s="2">
        <v>11</v>
      </c>
      <c r="H963" s="2">
        <v>3</v>
      </c>
    </row>
    <row r="964" spans="1:8" ht="15" customHeight="1" x14ac:dyDescent="0.2">
      <c r="A964" s="2" t="s">
        <v>824</v>
      </c>
      <c r="B964" s="13">
        <v>39799</v>
      </c>
      <c r="C964" s="2">
        <v>60002</v>
      </c>
      <c r="D964" s="2">
        <v>9</v>
      </c>
      <c r="E964" s="2">
        <v>8</v>
      </c>
      <c r="F964" s="2">
        <v>12</v>
      </c>
      <c r="G964" s="2">
        <v>9</v>
      </c>
      <c r="H964" s="2">
        <v>9</v>
      </c>
    </row>
    <row r="965" spans="1:8" ht="15" customHeight="1" x14ac:dyDescent="0.2">
      <c r="A965" s="2" t="s">
        <v>231</v>
      </c>
      <c r="B965" s="13">
        <v>39800</v>
      </c>
      <c r="C965" s="2">
        <v>50002</v>
      </c>
      <c r="D965" s="2">
        <v>8</v>
      </c>
      <c r="E965" s="2">
        <v>10</v>
      </c>
      <c r="F965" s="2">
        <v>15</v>
      </c>
      <c r="G965" s="2">
        <v>11</v>
      </c>
      <c r="H965" s="2">
        <v>9</v>
      </c>
    </row>
    <row r="966" spans="1:8" ht="15" customHeight="1" x14ac:dyDescent="0.2">
      <c r="A966" s="2" t="s">
        <v>796</v>
      </c>
      <c r="B966" s="13">
        <v>39800</v>
      </c>
      <c r="C966" s="2">
        <v>60001</v>
      </c>
      <c r="D966" s="2">
        <v>4</v>
      </c>
      <c r="E966" s="2">
        <v>12</v>
      </c>
      <c r="F966" s="2">
        <v>12</v>
      </c>
      <c r="G966" s="2">
        <v>12</v>
      </c>
      <c r="H966" s="2">
        <v>4</v>
      </c>
    </row>
    <row r="967" spans="1:8" ht="15" customHeight="1" x14ac:dyDescent="0.2">
      <c r="A967" s="2" t="s">
        <v>412</v>
      </c>
      <c r="B967" s="13">
        <v>39801</v>
      </c>
      <c r="C967" s="2">
        <v>50004</v>
      </c>
      <c r="D967" s="2">
        <v>8</v>
      </c>
      <c r="E967" s="2">
        <v>10</v>
      </c>
      <c r="F967" s="2">
        <v>15</v>
      </c>
      <c r="G967" s="2">
        <v>11</v>
      </c>
      <c r="H967" s="2">
        <v>22</v>
      </c>
    </row>
    <row r="968" spans="1:8" ht="15" customHeight="1" x14ac:dyDescent="0.2">
      <c r="A968" s="2" t="s">
        <v>510</v>
      </c>
      <c r="B968" s="13">
        <v>39801</v>
      </c>
      <c r="C968" s="2">
        <v>50005</v>
      </c>
      <c r="D968" s="2">
        <v>8</v>
      </c>
      <c r="E968" s="2">
        <v>10</v>
      </c>
      <c r="F968" s="2">
        <v>15</v>
      </c>
      <c r="G968" s="2">
        <v>11</v>
      </c>
      <c r="H968" s="2">
        <v>9</v>
      </c>
    </row>
    <row r="969" spans="1:8" ht="15" customHeight="1" x14ac:dyDescent="0.2">
      <c r="A969" s="2" t="s">
        <v>103</v>
      </c>
      <c r="B969" s="13">
        <v>39801</v>
      </c>
      <c r="C969" s="2">
        <v>50001</v>
      </c>
      <c r="D969" s="2">
        <v>8</v>
      </c>
      <c r="E969" s="2">
        <v>10</v>
      </c>
      <c r="F969" s="2">
        <v>15</v>
      </c>
      <c r="G969" s="2">
        <v>11</v>
      </c>
      <c r="H969" s="2">
        <v>0</v>
      </c>
    </row>
    <row r="970" spans="1:8" ht="15" customHeight="1" x14ac:dyDescent="0.2">
      <c r="A970" s="2" t="s">
        <v>343</v>
      </c>
      <c r="B970" s="13">
        <v>39801</v>
      </c>
      <c r="C970" s="2">
        <v>50003</v>
      </c>
      <c r="D970" s="2">
        <v>8</v>
      </c>
      <c r="E970" s="2">
        <v>10</v>
      </c>
      <c r="F970" s="2">
        <v>15</v>
      </c>
      <c r="G970" s="2">
        <v>11</v>
      </c>
      <c r="H970" s="2">
        <v>4</v>
      </c>
    </row>
    <row r="971" spans="1:8" ht="15" customHeight="1" x14ac:dyDescent="0.2">
      <c r="A971" s="2" t="s">
        <v>925</v>
      </c>
      <c r="B971" s="13">
        <v>39801</v>
      </c>
      <c r="C971" s="2">
        <v>60003</v>
      </c>
      <c r="D971" s="2">
        <v>9</v>
      </c>
      <c r="E971" s="2">
        <v>8</v>
      </c>
      <c r="F971" s="2">
        <v>15</v>
      </c>
      <c r="G971" s="2">
        <v>15</v>
      </c>
      <c r="H971" s="2">
        <v>9</v>
      </c>
    </row>
    <row r="972" spans="1:8" ht="15" customHeight="1" x14ac:dyDescent="0.2">
      <c r="A972" s="2" t="s">
        <v>927</v>
      </c>
      <c r="B972" s="13">
        <v>39801</v>
      </c>
      <c r="C972" s="2">
        <v>60003</v>
      </c>
      <c r="D972" s="2">
        <v>9</v>
      </c>
      <c r="E972" s="2">
        <v>8</v>
      </c>
      <c r="F972" s="2">
        <v>6</v>
      </c>
      <c r="G972" s="2">
        <v>12</v>
      </c>
      <c r="H972" s="2">
        <v>4</v>
      </c>
    </row>
    <row r="973" spans="1:8" ht="15" customHeight="1" x14ac:dyDescent="0.2">
      <c r="A973" s="2" t="s">
        <v>921</v>
      </c>
      <c r="B973" s="13">
        <v>39801</v>
      </c>
      <c r="C973" s="2">
        <v>60005</v>
      </c>
      <c r="D973" s="2">
        <v>9</v>
      </c>
      <c r="E973" s="2">
        <v>12</v>
      </c>
      <c r="F973" s="2">
        <v>11</v>
      </c>
      <c r="G973" s="2">
        <v>12</v>
      </c>
      <c r="H973" s="2">
        <v>9</v>
      </c>
    </row>
    <row r="974" spans="1:8" ht="15" customHeight="1" x14ac:dyDescent="0.2">
      <c r="A974" s="2" t="s">
        <v>928</v>
      </c>
      <c r="B974" s="13">
        <v>39801</v>
      </c>
      <c r="C974" s="2">
        <v>60003</v>
      </c>
      <c r="D974" s="2">
        <v>9</v>
      </c>
      <c r="E974" s="2">
        <v>8</v>
      </c>
      <c r="F974" s="2">
        <v>13</v>
      </c>
      <c r="G974" s="2">
        <v>17</v>
      </c>
      <c r="H974" s="2">
        <v>5</v>
      </c>
    </row>
    <row r="975" spans="1:8" ht="15" customHeight="1" x14ac:dyDescent="0.2">
      <c r="A975" s="2" t="s">
        <v>344</v>
      </c>
      <c r="B975" s="13">
        <v>39802</v>
      </c>
      <c r="C975" s="2">
        <v>50003</v>
      </c>
      <c r="D975" s="2">
        <v>8</v>
      </c>
      <c r="E975" s="2">
        <v>10</v>
      </c>
      <c r="F975" s="2">
        <v>15</v>
      </c>
      <c r="G975" s="2">
        <v>11</v>
      </c>
      <c r="H975" s="2">
        <v>0</v>
      </c>
    </row>
    <row r="976" spans="1:8" ht="15" customHeight="1" x14ac:dyDescent="0.2">
      <c r="A976" s="2" t="s">
        <v>413</v>
      </c>
      <c r="B976" s="13">
        <v>39802</v>
      </c>
      <c r="C976" s="2">
        <v>50004</v>
      </c>
      <c r="D976" s="2">
        <v>8</v>
      </c>
      <c r="E976" s="2">
        <v>10</v>
      </c>
      <c r="F976" s="2">
        <v>15</v>
      </c>
      <c r="G976" s="2">
        <v>11</v>
      </c>
      <c r="H976" s="2">
        <v>4</v>
      </c>
    </row>
    <row r="977" spans="1:8" ht="15" customHeight="1" x14ac:dyDescent="0.2">
      <c r="A977" s="2" t="s">
        <v>511</v>
      </c>
      <c r="B977" s="13">
        <v>39802</v>
      </c>
      <c r="C977" s="2">
        <v>50005</v>
      </c>
      <c r="D977" s="2">
        <v>8</v>
      </c>
      <c r="E977" s="2">
        <v>10</v>
      </c>
      <c r="F977" s="2">
        <v>15</v>
      </c>
      <c r="G977" s="2">
        <v>11</v>
      </c>
      <c r="H977" s="2">
        <v>0</v>
      </c>
    </row>
    <row r="978" spans="1:8" ht="15" customHeight="1" x14ac:dyDescent="0.2">
      <c r="A978" s="2" t="s">
        <v>825</v>
      </c>
      <c r="B978" s="13">
        <v>39802</v>
      </c>
      <c r="C978" s="2">
        <v>60002</v>
      </c>
      <c r="D978" s="2">
        <v>12</v>
      </c>
      <c r="E978" s="2">
        <v>8</v>
      </c>
      <c r="F978" s="2">
        <v>11</v>
      </c>
      <c r="G978" s="2">
        <v>12</v>
      </c>
      <c r="H978" s="2">
        <v>9</v>
      </c>
    </row>
    <row r="979" spans="1:8" ht="15" customHeight="1" x14ac:dyDescent="0.2">
      <c r="A979" s="2" t="s">
        <v>797</v>
      </c>
      <c r="B979" s="13">
        <v>39802</v>
      </c>
      <c r="C979" s="2">
        <v>60001</v>
      </c>
      <c r="D979" s="2">
        <v>9</v>
      </c>
      <c r="E979" s="2">
        <v>8</v>
      </c>
      <c r="F979" s="2">
        <v>9</v>
      </c>
      <c r="G979" s="2">
        <v>15</v>
      </c>
      <c r="H979" s="2">
        <v>9</v>
      </c>
    </row>
    <row r="980" spans="1:8" ht="15" customHeight="1" x14ac:dyDescent="0.2">
      <c r="A980" s="2" t="s">
        <v>828</v>
      </c>
      <c r="B980" s="13">
        <v>39802</v>
      </c>
      <c r="C980" s="2">
        <v>60002</v>
      </c>
      <c r="D980" s="2">
        <v>9</v>
      </c>
      <c r="E980" s="2">
        <v>8</v>
      </c>
      <c r="F980" s="2">
        <v>9</v>
      </c>
      <c r="G980" s="2">
        <v>11</v>
      </c>
      <c r="H980" s="2">
        <v>12</v>
      </c>
    </row>
    <row r="981" spans="1:8" ht="15" customHeight="1" x14ac:dyDescent="0.2">
      <c r="A981" s="2" t="s">
        <v>512</v>
      </c>
      <c r="B981" s="13">
        <v>39803</v>
      </c>
      <c r="C981" s="2">
        <v>50005</v>
      </c>
      <c r="D981" s="2">
        <v>8</v>
      </c>
      <c r="E981" s="2">
        <v>10</v>
      </c>
      <c r="F981" s="2">
        <v>15</v>
      </c>
      <c r="G981" s="2">
        <v>11</v>
      </c>
      <c r="H981" s="2">
        <v>21</v>
      </c>
    </row>
    <row r="982" spans="1:8" ht="15" customHeight="1" x14ac:dyDescent="0.2">
      <c r="A982" s="2" t="s">
        <v>798</v>
      </c>
      <c r="B982" s="13">
        <v>39803</v>
      </c>
      <c r="C982" s="2">
        <v>60001</v>
      </c>
      <c r="D982" s="2">
        <v>9</v>
      </c>
      <c r="E982" s="2">
        <v>8</v>
      </c>
      <c r="F982" s="2">
        <v>12</v>
      </c>
      <c r="G982" s="2">
        <v>12</v>
      </c>
      <c r="H982" s="2">
        <v>15</v>
      </c>
    </row>
    <row r="983" spans="1:8" ht="15" customHeight="1" x14ac:dyDescent="0.2">
      <c r="A983" s="2" t="s">
        <v>414</v>
      </c>
      <c r="B983" s="13">
        <v>39804</v>
      </c>
      <c r="C983" s="2">
        <v>50004</v>
      </c>
      <c r="D983" s="2">
        <v>8</v>
      </c>
      <c r="E983" s="2">
        <v>10</v>
      </c>
      <c r="F983" s="2">
        <v>15</v>
      </c>
      <c r="G983" s="2">
        <v>11</v>
      </c>
      <c r="H983" s="2">
        <v>9</v>
      </c>
    </row>
    <row r="984" spans="1:8" ht="15" customHeight="1" x14ac:dyDescent="0.2">
      <c r="A984" s="2" t="s">
        <v>104</v>
      </c>
      <c r="B984" s="13">
        <v>39804</v>
      </c>
      <c r="C984" s="2">
        <v>50001</v>
      </c>
      <c r="D984" s="2">
        <v>8</v>
      </c>
      <c r="E984" s="2">
        <v>10</v>
      </c>
      <c r="F984" s="2">
        <v>15</v>
      </c>
      <c r="G984" s="2">
        <v>11</v>
      </c>
      <c r="H984" s="2">
        <v>9</v>
      </c>
    </row>
    <row r="985" spans="1:8" ht="15" customHeight="1" x14ac:dyDescent="0.2">
      <c r="A985" s="2" t="s">
        <v>929</v>
      </c>
      <c r="B985" s="13">
        <v>39804</v>
      </c>
      <c r="C985" s="2">
        <v>60003</v>
      </c>
      <c r="D985" s="2">
        <v>9</v>
      </c>
      <c r="E985" s="2">
        <v>7</v>
      </c>
      <c r="F985" s="2">
        <v>11</v>
      </c>
      <c r="G985" s="2">
        <v>12</v>
      </c>
      <c r="H985" s="2">
        <v>0</v>
      </c>
    </row>
    <row r="986" spans="1:8" ht="15" customHeight="1" x14ac:dyDescent="0.2">
      <c r="A986" s="2" t="s">
        <v>926</v>
      </c>
      <c r="B986" s="13">
        <v>39804</v>
      </c>
      <c r="C986" s="2">
        <v>60005</v>
      </c>
      <c r="D986" s="2">
        <v>15</v>
      </c>
      <c r="E986" s="2">
        <v>0</v>
      </c>
      <c r="F986" s="2">
        <v>12</v>
      </c>
      <c r="G986" s="2">
        <v>11</v>
      </c>
      <c r="H986" s="2">
        <v>11</v>
      </c>
    </row>
    <row r="987" spans="1:8" ht="15" customHeight="1" x14ac:dyDescent="0.2">
      <c r="A987" s="2" t="s">
        <v>232</v>
      </c>
      <c r="B987" s="13">
        <v>39805</v>
      </c>
      <c r="C987" s="2">
        <v>50002</v>
      </c>
      <c r="D987" s="2">
        <v>8</v>
      </c>
      <c r="E987" s="2">
        <v>10</v>
      </c>
      <c r="F987" s="2">
        <v>15</v>
      </c>
      <c r="G987" s="2">
        <v>11</v>
      </c>
      <c r="H987" s="2">
        <v>14</v>
      </c>
    </row>
    <row r="988" spans="1:8" ht="15" customHeight="1" x14ac:dyDescent="0.2">
      <c r="A988" s="2" t="s">
        <v>931</v>
      </c>
      <c r="B988" s="13">
        <v>39805</v>
      </c>
      <c r="C988" s="2">
        <v>60003</v>
      </c>
      <c r="D988" s="2">
        <v>9</v>
      </c>
      <c r="E988" s="2">
        <v>8</v>
      </c>
      <c r="F988" s="2">
        <v>12</v>
      </c>
      <c r="G988" s="2">
        <v>7</v>
      </c>
      <c r="H988" s="2">
        <v>7</v>
      </c>
    </row>
    <row r="989" spans="1:8" ht="15" customHeight="1" x14ac:dyDescent="0.2">
      <c r="A989" s="2" t="s">
        <v>513</v>
      </c>
      <c r="B989" s="13">
        <v>39810</v>
      </c>
      <c r="C989" s="2">
        <v>50005</v>
      </c>
      <c r="D989" s="2">
        <v>8</v>
      </c>
      <c r="E989" s="2">
        <v>10</v>
      </c>
      <c r="F989" s="2">
        <v>15</v>
      </c>
      <c r="G989" s="2">
        <v>11</v>
      </c>
      <c r="H989" s="2">
        <v>9</v>
      </c>
    </row>
    <row r="990" spans="1:8" ht="15" customHeight="1" x14ac:dyDescent="0.2">
      <c r="A990" s="2" t="s">
        <v>829</v>
      </c>
      <c r="B990" s="13">
        <v>39810</v>
      </c>
      <c r="C990" s="2">
        <v>60002</v>
      </c>
      <c r="D990" s="2">
        <v>9</v>
      </c>
      <c r="E990" s="2">
        <v>8</v>
      </c>
      <c r="F990" s="2">
        <v>12</v>
      </c>
      <c r="G990" s="2">
        <v>11</v>
      </c>
      <c r="H990" s="2">
        <v>11</v>
      </c>
    </row>
    <row r="991" spans="1:8" ht="15" customHeight="1" x14ac:dyDescent="0.2">
      <c r="A991" s="2" t="s">
        <v>233</v>
      </c>
      <c r="B991" s="13">
        <v>39811</v>
      </c>
      <c r="C991" s="2">
        <v>50002</v>
      </c>
      <c r="D991" s="2">
        <v>8</v>
      </c>
      <c r="E991" s="2">
        <v>10</v>
      </c>
      <c r="F991" s="2">
        <v>15</v>
      </c>
      <c r="G991" s="2">
        <v>11</v>
      </c>
      <c r="H991" s="2">
        <v>9</v>
      </c>
    </row>
    <row r="992" spans="1:8" ht="15" customHeight="1" x14ac:dyDescent="0.2">
      <c r="A992" s="2" t="s">
        <v>345</v>
      </c>
      <c r="B992" s="13">
        <v>39811</v>
      </c>
      <c r="C992" s="2">
        <v>50003</v>
      </c>
      <c r="D992" s="2">
        <v>8</v>
      </c>
      <c r="E992" s="2">
        <v>10</v>
      </c>
      <c r="F992" s="2">
        <v>15</v>
      </c>
      <c r="G992" s="2">
        <v>11</v>
      </c>
      <c r="H992" s="2">
        <v>0</v>
      </c>
    </row>
    <row r="993" spans="1:8" ht="15" customHeight="1" x14ac:dyDescent="0.2">
      <c r="A993" s="2" t="s">
        <v>799</v>
      </c>
      <c r="B993" s="13">
        <v>39811</v>
      </c>
      <c r="C993" s="2">
        <v>60001</v>
      </c>
      <c r="D993" s="2">
        <v>18</v>
      </c>
      <c r="E993" s="2">
        <v>15</v>
      </c>
      <c r="F993" s="2">
        <v>13</v>
      </c>
      <c r="G993" s="2">
        <v>12</v>
      </c>
      <c r="H993" s="2">
        <v>19</v>
      </c>
    </row>
    <row r="994" spans="1:8" ht="15" customHeight="1" x14ac:dyDescent="0.2">
      <c r="A994" s="2" t="s">
        <v>930</v>
      </c>
      <c r="B994" s="13">
        <v>39811</v>
      </c>
      <c r="C994" s="2">
        <v>60005</v>
      </c>
      <c r="D994" s="2">
        <v>12</v>
      </c>
      <c r="E994" s="2">
        <v>9</v>
      </c>
      <c r="F994" s="2">
        <v>12</v>
      </c>
      <c r="G994" s="2">
        <v>7</v>
      </c>
      <c r="H994" s="2">
        <v>11</v>
      </c>
    </row>
    <row r="995" spans="1:8" ht="15" customHeight="1" x14ac:dyDescent="0.2">
      <c r="A995" s="2" t="s">
        <v>415</v>
      </c>
      <c r="B995" s="13">
        <v>39812</v>
      </c>
      <c r="C995" s="2">
        <v>50004</v>
      </c>
      <c r="D995" s="2">
        <v>8</v>
      </c>
      <c r="E995" s="2">
        <v>10</v>
      </c>
      <c r="F995" s="2">
        <v>15</v>
      </c>
      <c r="G995" s="2">
        <v>11</v>
      </c>
      <c r="H995" s="2">
        <v>9</v>
      </c>
    </row>
    <row r="996" spans="1:8" ht="15" customHeight="1" x14ac:dyDescent="0.2">
      <c r="A996" s="2" t="s">
        <v>801</v>
      </c>
      <c r="B996" s="13">
        <v>39812</v>
      </c>
      <c r="C996" s="2">
        <v>60001</v>
      </c>
      <c r="D996" s="2">
        <v>12</v>
      </c>
      <c r="E996" s="2">
        <v>8</v>
      </c>
      <c r="F996" s="2">
        <v>12</v>
      </c>
      <c r="G996" s="2">
        <v>11</v>
      </c>
      <c r="H996" s="2">
        <v>9</v>
      </c>
    </row>
    <row r="998" spans="1:8" x14ac:dyDescent="0.2">
      <c r="C998" s="2" t="s">
        <v>514</v>
      </c>
      <c r="D998" s="2">
        <f>SUM(D4:D996)</f>
        <v>8564</v>
      </c>
      <c r="E998" s="2">
        <f t="shared" ref="E998:H998" si="0">SUM(E4:E996)</f>
        <v>8448</v>
      </c>
      <c r="F998" s="2">
        <f t="shared" si="0"/>
        <v>11763</v>
      </c>
      <c r="G998" s="2">
        <f t="shared" si="0"/>
        <v>11037</v>
      </c>
      <c r="H998" s="2">
        <f t="shared" si="0"/>
        <v>9309</v>
      </c>
    </row>
    <row r="1000" spans="1:8" x14ac:dyDescent="0.2">
      <c r="C1000" s="2" t="s">
        <v>515</v>
      </c>
      <c r="D1000" s="4">
        <f>SQRT((2*'General Data'!$B$7*D998)/('General Data'!B5*'General Data'!$B$8))</f>
        <v>281.43966864751008</v>
      </c>
      <c r="E1000" s="4">
        <f>SQRT((2*'General Data'!$B$7*E998)/('General Data'!C5*'General Data'!$B$8))</f>
        <v>250.04440103045403</v>
      </c>
      <c r="F1000" s="4">
        <f>SQRT((2*'General Data'!$B$7*F998)/('General Data'!D5*'General Data'!$B$8))</f>
        <v>255.25386655411808</v>
      </c>
      <c r="G1000" s="4">
        <f>SQRT((2*'General Data'!$B$7*G998)/('General Data'!E5*'General Data'!$B$8))</f>
        <v>271.25633633152239</v>
      </c>
      <c r="H1000" s="4">
        <f>SQRT((2*'General Data'!$B$7*H998)/('General Data'!F5*'General Data'!$B$8))</f>
        <v>231.10153046620223</v>
      </c>
    </row>
    <row r="1001" spans="1:8" x14ac:dyDescent="0.2">
      <c r="D1001" s="8"/>
    </row>
    <row r="1002" spans="1:8" x14ac:dyDescent="0.2">
      <c r="C1002" s="2" t="s">
        <v>516</v>
      </c>
      <c r="D1002" s="4">
        <f>(D1000/D998)*366</f>
        <v>12.02789802954095</v>
      </c>
      <c r="E1002" s="4">
        <f t="shared" ref="E1002:H1002" si="1">(E1000/E998)*366</f>
        <v>10.832889533279614</v>
      </c>
      <c r="F1002" s="4">
        <f t="shared" si="1"/>
        <v>7.9420993929105848</v>
      </c>
      <c r="G1002" s="4">
        <f t="shared" si="1"/>
        <v>8.9951815798982704</v>
      </c>
      <c r="H1002" s="4">
        <f t="shared" si="1"/>
        <v>9.0861703889386636</v>
      </c>
    </row>
    <row r="1003" spans="1:8" x14ac:dyDescent="0.2">
      <c r="D1003" s="8"/>
      <c r="E1003" s="10"/>
      <c r="F1003" s="10"/>
      <c r="G1003" s="10"/>
      <c r="H1003" s="10"/>
    </row>
    <row r="1004" spans="1:8" x14ac:dyDescent="0.2">
      <c r="C1004" s="2" t="s">
        <v>517</v>
      </c>
      <c r="D1004" s="26">
        <f>D1021</f>
        <v>78.918122133419132</v>
      </c>
      <c r="E1004" s="26">
        <f t="shared" ref="E1004:H1004" si="2">E1021</f>
        <v>99.15665389126849</v>
      </c>
      <c r="F1004" s="26">
        <f t="shared" si="2"/>
        <v>61.903688072159937</v>
      </c>
      <c r="G1004" s="26">
        <f t="shared" si="2"/>
        <v>52.604969206817728</v>
      </c>
      <c r="H1004" s="26">
        <f t="shared" si="2"/>
        <v>48.71034068363997</v>
      </c>
    </row>
    <row r="1005" spans="1:8" x14ac:dyDescent="0.2">
      <c r="D1005" s="10"/>
      <c r="E1005" s="10"/>
      <c r="F1005" s="10"/>
      <c r="G1005" s="10"/>
      <c r="H1005" s="10"/>
    </row>
    <row r="1006" spans="1:8" x14ac:dyDescent="0.2">
      <c r="C1006" s="2" t="s">
        <v>935</v>
      </c>
      <c r="D1006" s="93" t="s">
        <v>519</v>
      </c>
      <c r="E1006" s="93"/>
      <c r="F1006" s="93"/>
      <c r="G1006" s="93"/>
      <c r="H1006" s="93"/>
    </row>
    <row r="1007" spans="1:8" x14ac:dyDescent="0.2">
      <c r="C1007" s="2" t="s">
        <v>520</v>
      </c>
      <c r="D1007" s="26">
        <f>SUMIF($B$4:$B$996,"&lt;1-feb-08",D4:D996)/31</f>
        <v>17.580645161290324</v>
      </c>
      <c r="E1007" s="26">
        <f t="shared" ref="E1007:H1007" si="3">SUMIF($B$4:$B$996,"&lt;1-feb-08",E4:E996)/31</f>
        <v>19.70967741935484</v>
      </c>
      <c r="F1007" s="26">
        <f t="shared" si="3"/>
        <v>23.06451612903226</v>
      </c>
      <c r="G1007" s="26">
        <f t="shared" si="3"/>
        <v>22.580645161290324</v>
      </c>
      <c r="H1007" s="26">
        <f t="shared" si="3"/>
        <v>18.225806451612904</v>
      </c>
    </row>
    <row r="1008" spans="1:8" x14ac:dyDescent="0.2">
      <c r="C1008" s="2" t="s">
        <v>521</v>
      </c>
      <c r="D1008" s="26">
        <f>SUMIFS(D4:D996,$B$4:$B$996,"&gt;=1-feb-08",$B$4:$B$996,"&lt;1-mar-08")/29</f>
        <v>18.689655172413794</v>
      </c>
      <c r="E1008" s="26">
        <f t="shared" ref="E1008:H1008" si="4">SUMIFS(E4:E996,$B$4:$B$996,"&gt;=1-feb-08",$B$4:$B$996,"&lt;1-mar-08")/29</f>
        <v>21.103448275862068</v>
      </c>
      <c r="F1008" s="26">
        <f t="shared" si="4"/>
        <v>32.896551724137929</v>
      </c>
      <c r="G1008" s="26">
        <f t="shared" si="4"/>
        <v>24.448275862068964</v>
      </c>
      <c r="H1008" s="26">
        <f t="shared" si="4"/>
        <v>23</v>
      </c>
    </row>
    <row r="1009" spans="1:8" x14ac:dyDescent="0.2">
      <c r="C1009" s="2" t="s">
        <v>522</v>
      </c>
      <c r="D1009" s="26">
        <f>SUMIFS(D4:D996,$B$4:$B$996,"&gt;=1-mar-08",$B$4:$B$996,"&lt;1-apr-08")/31</f>
        <v>29.258064516129032</v>
      </c>
      <c r="E1009" s="26">
        <f t="shared" ref="E1009:H1009" si="5">SUMIFS(E4:E996,$B$4:$B$996,"&gt;=1-mar-08",$B$4:$B$996,"&lt;1-apr-08")/31</f>
        <v>32.225806451612904</v>
      </c>
      <c r="F1009" s="26">
        <f t="shared" si="5"/>
        <v>39.967741935483872</v>
      </c>
      <c r="G1009" s="26">
        <f t="shared" si="5"/>
        <v>36</v>
      </c>
      <c r="H1009" s="26">
        <f t="shared" si="5"/>
        <v>30.806451612903224</v>
      </c>
    </row>
    <row r="1010" spans="1:8" x14ac:dyDescent="0.2">
      <c r="C1010" s="2" t="s">
        <v>523</v>
      </c>
      <c r="D1010" s="26">
        <f>SUMIFS(D4:D996,$B$4:$B$996,"&gt;=1-apr-08",$B$4:$B$996,"&lt;1-may-08")/30</f>
        <v>27.166666666666668</v>
      </c>
      <c r="E1010" s="26">
        <f t="shared" ref="E1010:H1010" si="6">SUMIFS(E4:E996,$B$4:$B$996,"&gt;=1-apr-08",$B$4:$B$996,"&lt;1-may-08")/30</f>
        <v>24.733333333333334</v>
      </c>
      <c r="F1010" s="26">
        <f t="shared" si="6"/>
        <v>37.166666666666664</v>
      </c>
      <c r="G1010" s="26">
        <f t="shared" si="6"/>
        <v>31.966666666666665</v>
      </c>
      <c r="H1010" s="26">
        <f t="shared" si="6"/>
        <v>27.366666666666667</v>
      </c>
    </row>
    <row r="1011" spans="1:8" x14ac:dyDescent="0.2">
      <c r="C1011" s="2" t="s">
        <v>524</v>
      </c>
      <c r="D1011" s="26">
        <f>SUMIFS(D4:D996,$B$4:$B$996,"&gt;=1-may-08",$B$4:$B$996,"&lt;1-jun-08")/31</f>
        <v>25.774193548387096</v>
      </c>
      <c r="E1011" s="26">
        <f t="shared" ref="E1011:H1011" si="7">SUMIFS(E4:E996,$B$4:$B$996,"&gt;=1-may-08",$B$4:$B$996,"&lt;1-jun-08")/31</f>
        <v>24.161290322580644</v>
      </c>
      <c r="F1011" s="26">
        <f t="shared" si="7"/>
        <v>31.612903225806452</v>
      </c>
      <c r="G1011" s="26">
        <f t="shared" si="7"/>
        <v>31.29032258064516</v>
      </c>
      <c r="H1011" s="26">
        <f t="shared" si="7"/>
        <v>27.225806451612904</v>
      </c>
    </row>
    <row r="1012" spans="1:8" x14ac:dyDescent="0.2">
      <c r="C1012" s="2" t="s">
        <v>525</v>
      </c>
      <c r="D1012" s="26">
        <f>SUMIFS(D4:D996,$B$4:$B$996,"&gt;=1-jun-08",$B$4:$B$996,"&lt;1-jul-08")/30</f>
        <v>29.566666666666666</v>
      </c>
      <c r="E1012" s="26">
        <f t="shared" ref="E1012:H1012" si="8">SUMIFS(E4:E996,$B$4:$B$996,"&gt;=1-jun-08",$B$4:$B$996,"&lt;1-jul-08")/30</f>
        <v>25.1</v>
      </c>
      <c r="F1012" s="26">
        <f t="shared" si="8"/>
        <v>36.633333333333333</v>
      </c>
      <c r="G1012" s="26">
        <f t="shared" si="8"/>
        <v>34.366666666666667</v>
      </c>
      <c r="H1012" s="26">
        <f t="shared" si="8"/>
        <v>29.3</v>
      </c>
    </row>
    <row r="1013" spans="1:8" x14ac:dyDescent="0.2">
      <c r="C1013" s="2" t="s">
        <v>526</v>
      </c>
      <c r="D1013" s="26">
        <f>SUMIFS(D4:D996,$B$4:$B$996,"&gt;=1-jul-08",$B$4:$B$996,"&lt;1-aug-08")/31</f>
        <v>13.774193548387096</v>
      </c>
      <c r="E1013" s="26">
        <f t="shared" ref="E1013:H1013" si="9">SUMIFS(E4:E996,$B$4:$B$996,"&gt;=1-jul-08",$B$4:$B$996,"&lt;1-aug-08")/31</f>
        <v>16.967741935483872</v>
      </c>
      <c r="F1013" s="26">
        <f t="shared" si="9"/>
        <v>23.129032258064516</v>
      </c>
      <c r="G1013" s="26">
        <f t="shared" si="9"/>
        <v>23.483870967741936</v>
      </c>
      <c r="H1013" s="26">
        <f t="shared" si="9"/>
        <v>20.580645161290324</v>
      </c>
    </row>
    <row r="1014" spans="1:8" x14ac:dyDescent="0.2">
      <c r="C1014" s="2" t="s">
        <v>527</v>
      </c>
      <c r="D1014" s="26">
        <f>SUMIFS(D4:D996,$B$4:$B$996,"&gt;=1-aug-08",$B$4:$B$996,"&lt;1-sep-08")/31</f>
        <v>22.129032258064516</v>
      </c>
      <c r="E1014" s="26">
        <f t="shared" ref="E1014:H1014" si="10">SUMIFS(E4:E996,$B$4:$B$996,"&gt;=1-aug-08",$B$4:$B$996,"&lt;1-sep-08")/31</f>
        <v>22.419354838709676</v>
      </c>
      <c r="F1014" s="26">
        <f t="shared" si="10"/>
        <v>33.903225806451616</v>
      </c>
      <c r="G1014" s="26">
        <f t="shared" si="10"/>
        <v>31.741935483870968</v>
      </c>
      <c r="H1014" s="26">
        <f t="shared" si="10"/>
        <v>24.06451612903226</v>
      </c>
    </row>
    <row r="1015" spans="1:8" x14ac:dyDescent="0.2">
      <c r="C1015" s="2" t="s">
        <v>528</v>
      </c>
      <c r="D1015" s="26">
        <f>SUMIFS(D4:D996,$B$4:$B$996,"&gt;=1-sep-08",$B$4:$B$996,"&lt;1-oct-08")/30</f>
        <v>25.866666666666667</v>
      </c>
      <c r="E1015" s="26">
        <f t="shared" ref="E1015:H1015" si="11">SUMIFS(E4:E996,$B$4:$B$996,"&gt;=1-sep-08",$B$4:$B$996,"&lt;1-oct-08")/30</f>
        <v>21.5</v>
      </c>
      <c r="F1015" s="26">
        <f t="shared" si="11"/>
        <v>31.8</v>
      </c>
      <c r="G1015" s="26">
        <f t="shared" si="11"/>
        <v>29.533333333333335</v>
      </c>
      <c r="H1015" s="26">
        <f t="shared" si="11"/>
        <v>25.333333333333332</v>
      </c>
    </row>
    <row r="1016" spans="1:8" x14ac:dyDescent="0.2">
      <c r="C1016" s="2" t="s">
        <v>529</v>
      </c>
      <c r="D1016" s="26">
        <f>SUMIFS(D4:D996,$B$4:$B$996,"&gt;=1-oct-08",$B$4:$B$996,"&lt;1-nov-08")/31</f>
        <v>17.870967741935484</v>
      </c>
      <c r="E1016" s="26">
        <f t="shared" ref="E1016:H1016" si="12">SUMIFS(E4:E996,$B$4:$B$996,"&gt;=1-oct-08",$B$4:$B$996,"&lt;1-nov-08")/31</f>
        <v>19.612903225806452</v>
      </c>
      <c r="F1016" s="26">
        <f t="shared" si="12"/>
        <v>25.93548387096774</v>
      </c>
      <c r="G1016" s="26">
        <f t="shared" si="12"/>
        <v>26.387096774193548</v>
      </c>
      <c r="H1016" s="26">
        <f t="shared" si="12"/>
        <v>22.838709677419356</v>
      </c>
    </row>
    <row r="1017" spans="1:8" x14ac:dyDescent="0.2">
      <c r="C1017" s="2" t="s">
        <v>530</v>
      </c>
      <c r="D1017" s="26">
        <f>SUMIFS(D4:D996,$B$4:$B$996,"&gt;=1-nov-08",$B$4:$B$996,"&lt;1-dec-08")/30</f>
        <v>23.233333333333334</v>
      </c>
      <c r="E1017" s="26">
        <f t="shared" ref="E1017:H1017" si="13">SUMIFS(E4:E996,$B$4:$B$996,"&gt;=1-nov-08",$B$4:$B$996,"&lt;1-dec-08")/30</f>
        <v>21.433333333333334</v>
      </c>
      <c r="F1017" s="26">
        <f t="shared" si="13"/>
        <v>34.1</v>
      </c>
      <c r="G1017" s="26">
        <f t="shared" si="13"/>
        <v>34.733333333333334</v>
      </c>
      <c r="H1017" s="26">
        <f t="shared" si="13"/>
        <v>28.733333333333334</v>
      </c>
    </row>
    <row r="1018" spans="1:8" x14ac:dyDescent="0.2">
      <c r="C1018" s="25" t="s">
        <v>531</v>
      </c>
      <c r="D1018" s="26">
        <f>SUMIF($B$4:$B$996,"&gt;=1-dec-08",D4:D996)/31</f>
        <v>29.967741935483872</v>
      </c>
      <c r="E1018" s="26">
        <f t="shared" ref="E1018:H1018" si="14">SUMIF($B$4:$B$996,"&gt;=1-dec-08",E4:E996)/31</f>
        <v>27.903225806451612</v>
      </c>
      <c r="F1018" s="26">
        <f t="shared" si="14"/>
        <v>35.87096774193548</v>
      </c>
      <c r="G1018" s="26">
        <f t="shared" si="14"/>
        <v>35.29032258064516</v>
      </c>
      <c r="H1018" s="26">
        <f t="shared" si="14"/>
        <v>27.870967741935484</v>
      </c>
    </row>
    <row r="1019" spans="1:8" x14ac:dyDescent="0.2">
      <c r="A1019" s="91" t="s">
        <v>532</v>
      </c>
      <c r="B1019" s="91"/>
      <c r="C1019" s="91"/>
      <c r="D1019" s="26">
        <f>MAX(D1007:D1018)</f>
        <v>29.967741935483872</v>
      </c>
      <c r="E1019" s="26">
        <f t="shared" ref="E1019:H1019" si="15">MAX(E1007:E1018)</f>
        <v>32.225806451612904</v>
      </c>
      <c r="F1019" s="26">
        <f t="shared" si="15"/>
        <v>39.967741935483872</v>
      </c>
      <c r="G1019" s="26">
        <f t="shared" si="15"/>
        <v>36</v>
      </c>
      <c r="H1019" s="26">
        <f t="shared" si="15"/>
        <v>30.806451612903224</v>
      </c>
    </row>
    <row r="1020" spans="1:8" x14ac:dyDescent="0.2">
      <c r="A1020" s="91" t="s">
        <v>533</v>
      </c>
      <c r="B1020" s="91"/>
      <c r="C1020" s="91"/>
      <c r="D1020" s="26">
        <f>AVERAGE(D1007:D1018)</f>
        <v>23.406485601285379</v>
      </c>
      <c r="E1020" s="26">
        <f>AVERAGE(E1007:E1018)</f>
        <v>23.072509578544061</v>
      </c>
      <c r="F1020" s="26">
        <f>AVERAGE(F1007:F1018)</f>
        <v>32.173368557656659</v>
      </c>
      <c r="G1020" s="26">
        <f>AVERAGE(G1007:G1018)</f>
        <v>30.151872450871341</v>
      </c>
      <c r="H1020" s="26">
        <f>AVERAGE(H1007:H1018)</f>
        <v>25.44551971326165</v>
      </c>
    </row>
    <row r="1021" spans="1:8" x14ac:dyDescent="0.2">
      <c r="A1021" s="91" t="s">
        <v>534</v>
      </c>
      <c r="B1021" s="91"/>
      <c r="C1021" s="91"/>
      <c r="D1021" s="4">
        <f>(D1019-D1020)*D1002</f>
        <v>78.918122133419132</v>
      </c>
      <c r="E1021" s="4">
        <f t="shared" ref="E1021:H1021" si="16">(E1019-E1020)*E1002</f>
        <v>99.15665389126849</v>
      </c>
      <c r="F1021" s="4">
        <f t="shared" si="16"/>
        <v>61.903688072159937</v>
      </c>
      <c r="G1021" s="4">
        <f t="shared" si="16"/>
        <v>52.604969206817728</v>
      </c>
      <c r="H1021" s="4">
        <f t="shared" si="16"/>
        <v>48.71034068363997</v>
      </c>
    </row>
    <row r="1022" spans="1:8" x14ac:dyDescent="0.2">
      <c r="A1022" s="91" t="s">
        <v>535</v>
      </c>
      <c r="B1022" s="91"/>
      <c r="C1022" s="91"/>
      <c r="D1022" s="24">
        <f>(((D1000/2)+D1004)*'General Data'!B5)*0.2</f>
        <v>7915.7519507165562</v>
      </c>
      <c r="E1022" s="24">
        <f>(((E1000/2)+E1004)*'General Data'!C5)*0.2</f>
        <v>10097.015602468557</v>
      </c>
      <c r="F1022" s="24">
        <f>(((F1000/2)+F1004)*'General Data'!D5)*0.2</f>
        <v>11405.952792795997</v>
      </c>
      <c r="G1022" s="24">
        <f>(((G1000/2)+G1004)*'General Data'!E5)*0.2</f>
        <v>9411.6568686289465</v>
      </c>
      <c r="H1022" s="24">
        <f>(((H1000/2)+H1004)*'General Data'!F5)*0.2</f>
        <v>9543.5702537626566</v>
      </c>
    </row>
    <row r="1024" spans="1:8" x14ac:dyDescent="0.2">
      <c r="A1024" s="91" t="s">
        <v>936</v>
      </c>
      <c r="B1024" s="91"/>
      <c r="C1024" s="91"/>
      <c r="D1024" s="4">
        <f>((D1000+D1004)*'General Data'!B4)/150</f>
        <v>5.5254861253075811</v>
      </c>
      <c r="E1024" s="4">
        <f>((E1000+E1004)*'General Data'!C4)/150</f>
        <v>10.010430241089379</v>
      </c>
      <c r="F1024" s="4">
        <f>((F1000+F1004)*'General Data'!D4)/150</f>
        <v>8.034658050532375</v>
      </c>
      <c r="G1024" s="4">
        <f>((G1000+G1004)*'General Data'!E4)/150</f>
        <v>6.909041184817923</v>
      </c>
      <c r="H1024" s="4">
        <f>((H1000+H1004)*'General Data'!F4)/150</f>
        <v>8.5808973819284944</v>
      </c>
    </row>
    <row r="1025" spans="1:8" x14ac:dyDescent="0.2">
      <c r="A1025" s="91" t="s">
        <v>937</v>
      </c>
      <c r="B1025" s="91"/>
      <c r="C1025" s="91"/>
      <c r="D1025" s="3">
        <f>D1024+D1024/2+D1024/2</f>
        <v>11.050972250615162</v>
      </c>
      <c r="E1025" s="3">
        <f t="shared" ref="E1025:H1025" si="17">E1024+E1024/2+E1024/2</f>
        <v>20.020860482178758</v>
      </c>
      <c r="F1025" s="3">
        <f t="shared" si="17"/>
        <v>16.06931610106475</v>
      </c>
      <c r="G1025" s="3">
        <f t="shared" si="17"/>
        <v>13.818082369635846</v>
      </c>
      <c r="H1025" s="3">
        <f t="shared" si="17"/>
        <v>17.161794763856989</v>
      </c>
    </row>
    <row r="1026" spans="1:8" x14ac:dyDescent="0.2">
      <c r="A1026" s="91" t="s">
        <v>938</v>
      </c>
      <c r="B1026" s="91"/>
      <c r="C1026" s="91"/>
      <c r="D1026" s="3">
        <f>SUM(D1024:D1025)</f>
        <v>16.576458375922744</v>
      </c>
      <c r="E1026" s="3">
        <f t="shared" ref="E1026:H1026" si="18">SUM(E1024:E1025)</f>
        <v>30.031290723268135</v>
      </c>
      <c r="F1026" s="3">
        <f t="shared" si="18"/>
        <v>24.103974151597125</v>
      </c>
      <c r="G1026" s="3">
        <f t="shared" si="18"/>
        <v>20.727123554453769</v>
      </c>
      <c r="H1026" s="3">
        <f t="shared" si="18"/>
        <v>25.742692145785483</v>
      </c>
    </row>
    <row r="1027" spans="1:8" x14ac:dyDescent="0.2">
      <c r="A1027" s="91" t="s">
        <v>939</v>
      </c>
      <c r="B1027" s="91"/>
      <c r="C1027" s="91"/>
      <c r="D1027" s="24">
        <f>D1026*90</f>
        <v>1491.8812538330469</v>
      </c>
      <c r="E1027" s="24">
        <f t="shared" ref="E1027:H1027" si="19">E1026*90</f>
        <v>2702.816165094132</v>
      </c>
      <c r="F1027" s="24">
        <f t="shared" si="19"/>
        <v>2169.3576736437412</v>
      </c>
      <c r="G1027" s="24">
        <f t="shared" si="19"/>
        <v>1865.4411199008391</v>
      </c>
      <c r="H1027" s="24">
        <f t="shared" si="19"/>
        <v>2316.8422931206933</v>
      </c>
    </row>
    <row r="1029" spans="1:8" x14ac:dyDescent="0.2">
      <c r="A1029" s="91" t="s">
        <v>940</v>
      </c>
      <c r="B1029" s="91"/>
      <c r="C1029" s="91"/>
      <c r="D1029" s="24">
        <f>SUM(D1027:H1027)</f>
        <v>10546.338505592452</v>
      </c>
    </row>
    <row r="1030" spans="1:8" x14ac:dyDescent="0.2">
      <c r="A1030" s="91" t="s">
        <v>941</v>
      </c>
      <c r="B1030" s="91"/>
      <c r="C1030" s="91"/>
      <c r="D1030" s="24">
        <f>SUM(D1022:H1022)</f>
        <v>48373.947468372709</v>
      </c>
    </row>
    <row r="1031" spans="1:8" x14ac:dyDescent="0.2">
      <c r="A1031" s="91" t="s">
        <v>942</v>
      </c>
      <c r="B1031" s="91"/>
      <c r="C1031" s="91"/>
      <c r="D1031" s="24">
        <f>SUM(D1035,Valencia!M503,Bremen!M498)</f>
        <v>69793.984699999986</v>
      </c>
    </row>
    <row r="1033" spans="1:8" x14ac:dyDescent="0.2">
      <c r="A1033" s="91" t="s">
        <v>943</v>
      </c>
      <c r="B1033" s="91"/>
      <c r="C1033" s="91"/>
      <c r="D1033" s="3">
        <f>ROUNDUP(D998/D1000,0)</f>
        <v>31</v>
      </c>
      <c r="E1033" s="3">
        <f t="shared" ref="E1033:H1033" si="20">ROUNDUP(E998/E1000,0)</f>
        <v>34</v>
      </c>
      <c r="F1033" s="3">
        <f t="shared" si="20"/>
        <v>47</v>
      </c>
      <c r="G1033" s="3">
        <f t="shared" si="20"/>
        <v>41</v>
      </c>
      <c r="H1033" s="3">
        <f t="shared" si="20"/>
        <v>41</v>
      </c>
    </row>
    <row r="1034" spans="1:8" x14ac:dyDescent="0.2">
      <c r="A1034" s="91" t="s">
        <v>538</v>
      </c>
      <c r="B1034" s="91"/>
      <c r="C1034" s="91"/>
      <c r="D1034" s="24">
        <f>(D1037*'General Data'!$B$16)+(D1033*'General Data'!$B$15)</f>
        <v>1774.402</v>
      </c>
      <c r="E1034" s="24">
        <f>(E1037*'General Data'!$B$16)+(E1033*'General Data'!$B$15)</f>
        <v>2461.424</v>
      </c>
      <c r="F1034" s="24">
        <f>(F1037*'General Data'!$B$16)+(F1033*'General Data'!$B$15)</f>
        <v>3209.4790000000003</v>
      </c>
      <c r="G1034" s="24">
        <f>(G1037*'General Data'!$B$16)+(G1033*'General Data'!$B$15)</f>
        <v>2671.1440000000002</v>
      </c>
      <c r="H1034" s="24">
        <f>(H1037*'General Data'!$B$16)+(H1033*'General Data'!$B$15)</f>
        <v>2933.7489999999998</v>
      </c>
    </row>
    <row r="1035" spans="1:8" x14ac:dyDescent="0.2">
      <c r="A1035" s="91" t="s">
        <v>539</v>
      </c>
      <c r="B1035" s="91"/>
      <c r="C1035" s="91"/>
      <c r="D1035" s="24">
        <f>SUM(D1034:H1034)</f>
        <v>13050.198</v>
      </c>
    </row>
    <row r="1037" spans="1:8" x14ac:dyDescent="0.2">
      <c r="A1037" s="85" t="s">
        <v>540</v>
      </c>
      <c r="B1037" s="86"/>
      <c r="C1037" s="87"/>
      <c r="D1037" s="3">
        <f>D998*'General Data'!B4</f>
        <v>19697.199999999997</v>
      </c>
      <c r="E1037" s="3">
        <f>E998*'General Data'!C4</f>
        <v>36326.400000000001</v>
      </c>
      <c r="F1037" s="3">
        <f>F998*'General Data'!D4</f>
        <v>44699.4</v>
      </c>
      <c r="G1037" s="3">
        <f>G998*'General Data'!E4</f>
        <v>35318.400000000001</v>
      </c>
      <c r="H1037" s="3">
        <f>H998*'General Data'!F4</f>
        <v>42821.399999999994</v>
      </c>
    </row>
    <row r="1038" spans="1:8" x14ac:dyDescent="0.2">
      <c r="A1038" s="85" t="s">
        <v>541</v>
      </c>
      <c r="B1038" s="86"/>
      <c r="C1038" s="87"/>
      <c r="D1038" s="35">
        <f>D1037*'Data for CO2 Calculation'!$B$24*'Data for CO2 Calculation'!$B$15+D1037*'Data for CO2 Calculation'!$B$25*'Data for CO2 Calculation'!$B$16</f>
        <v>3389395.69</v>
      </c>
      <c r="E1038" s="35">
        <f>E1037*'Data for CO2 Calculation'!$B$24*'Data for CO2 Calculation'!$B$15+E1037*'Data for CO2 Calculation'!$B$25*'Data for CO2 Calculation'!$B$16</f>
        <v>6250865.2800000003</v>
      </c>
      <c r="F1038" s="35">
        <f>F1037*'Data for CO2 Calculation'!$B$24*'Data for CO2 Calculation'!$B$15+F1037*'Data for CO2 Calculation'!$B$25*'Data for CO2 Calculation'!$B$16</f>
        <v>7691649.2550000008</v>
      </c>
      <c r="G1038" s="35">
        <f>G1037*'Data for CO2 Calculation'!$B$24*'Data for CO2 Calculation'!$B$15+G1037*'Data for CO2 Calculation'!$B$25*'Data for CO2 Calculation'!$B$16</f>
        <v>6077413.6799999997</v>
      </c>
      <c r="H1038" s="35">
        <f>H1037*'Data for CO2 Calculation'!$B$24*'Data for CO2 Calculation'!$B$15+H1037*'Data for CO2 Calculation'!$B$25*'Data for CO2 Calculation'!$B$16</f>
        <v>7368492.4049999993</v>
      </c>
    </row>
    <row r="1039" spans="1:8" x14ac:dyDescent="0.2">
      <c r="A1039" s="32" t="s">
        <v>542</v>
      </c>
      <c r="B1039" s="33"/>
      <c r="C1039" s="34"/>
      <c r="D1039" s="35">
        <f>SUM(D1038:H1038)</f>
        <v>30777816.310000002</v>
      </c>
      <c r="E1039" s="10"/>
      <c r="F1039" s="10"/>
      <c r="G1039" s="10"/>
      <c r="H1039" s="10"/>
    </row>
  </sheetData>
  <autoFilter ref="A3:H996" xr:uid="{00000000-0009-0000-0000-000002000000}"/>
  <mergeCells count="17">
    <mergeCell ref="A1029:C1029"/>
    <mergeCell ref="A1030:C1030"/>
    <mergeCell ref="A1031:C1031"/>
    <mergeCell ref="A1037:C1037"/>
    <mergeCell ref="A1038:C1038"/>
    <mergeCell ref="A1033:C1033"/>
    <mergeCell ref="A1034:C1034"/>
    <mergeCell ref="A1035:C1035"/>
    <mergeCell ref="D1006:H1006"/>
    <mergeCell ref="A1019:C1019"/>
    <mergeCell ref="A1020:C1020"/>
    <mergeCell ref="A1021:C1021"/>
    <mergeCell ref="A1027:C1027"/>
    <mergeCell ref="A1022:C1022"/>
    <mergeCell ref="A1024:C1024"/>
    <mergeCell ref="A1025:C1025"/>
    <mergeCell ref="A1026:C1026"/>
  </mergeCells>
  <phoneticPr fontId="2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topLeftCell="A2" workbookViewId="0">
      <selection activeCell="A30" sqref="A30"/>
    </sheetView>
  </sheetViews>
  <sheetFormatPr baseColWidth="10" defaultColWidth="8.83203125" defaultRowHeight="15" x14ac:dyDescent="0.2"/>
  <cols>
    <col min="1" max="1" width="43.33203125" bestFit="1" customWidth="1"/>
    <col min="2" max="2" width="12.1640625" bestFit="1" customWidth="1"/>
    <col min="3" max="3" width="9.6640625" bestFit="1" customWidth="1"/>
  </cols>
  <sheetData>
    <row r="1" spans="1:6" hidden="1" x14ac:dyDescent="0.2"/>
    <row r="2" spans="1:6" ht="16" thickBot="1" x14ac:dyDescent="0.25">
      <c r="A2" s="40" t="s">
        <v>944</v>
      </c>
    </row>
    <row r="3" spans="1:6" x14ac:dyDescent="0.2">
      <c r="A3" s="23" t="s">
        <v>945</v>
      </c>
      <c r="B3" s="19" t="s">
        <v>4</v>
      </c>
      <c r="C3" s="19" t="s">
        <v>5</v>
      </c>
      <c r="D3" s="19" t="s">
        <v>6</v>
      </c>
      <c r="E3" s="19" t="s">
        <v>7</v>
      </c>
      <c r="F3" s="18" t="s">
        <v>8</v>
      </c>
    </row>
    <row r="4" spans="1:6" x14ac:dyDescent="0.2">
      <c r="A4" s="21" t="s">
        <v>946</v>
      </c>
      <c r="B4" s="36">
        <v>2.2999999999999998</v>
      </c>
      <c r="C4" s="36">
        <v>4.3</v>
      </c>
      <c r="D4" s="31">
        <v>3.8</v>
      </c>
      <c r="E4" s="36">
        <v>3.2</v>
      </c>
      <c r="F4" s="27">
        <v>4.5999999999999996</v>
      </c>
    </row>
    <row r="5" spans="1:6" ht="16" thickBot="1" x14ac:dyDescent="0.25">
      <c r="A5" s="22" t="s">
        <v>947</v>
      </c>
      <c r="B5" s="28">
        <v>180.2</v>
      </c>
      <c r="C5" s="28">
        <v>225.2</v>
      </c>
      <c r="D5" s="28">
        <v>300.89999999999998</v>
      </c>
      <c r="E5" s="28">
        <v>250</v>
      </c>
      <c r="F5" s="29">
        <v>290.5</v>
      </c>
    </row>
    <row r="6" spans="1:6" ht="16" thickBot="1" x14ac:dyDescent="0.25"/>
    <row r="7" spans="1:6" x14ac:dyDescent="0.2">
      <c r="A7" s="16" t="s">
        <v>948</v>
      </c>
      <c r="B7" s="17">
        <v>50</v>
      </c>
      <c r="D7" t="s">
        <v>949</v>
      </c>
    </row>
    <row r="8" spans="1:6" ht="16" thickBot="1" x14ac:dyDescent="0.25">
      <c r="A8" s="20" t="s">
        <v>950</v>
      </c>
      <c r="B8" s="30">
        <v>0.06</v>
      </c>
    </row>
    <row r="10" spans="1:6" x14ac:dyDescent="0.2">
      <c r="A10" s="2" t="s">
        <v>951</v>
      </c>
      <c r="B10" s="24">
        <v>13000</v>
      </c>
      <c r="C10" s="91" t="s">
        <v>952</v>
      </c>
      <c r="D10" s="91"/>
    </row>
    <row r="14" spans="1:6" x14ac:dyDescent="0.2">
      <c r="A14" s="40" t="s">
        <v>953</v>
      </c>
    </row>
    <row r="15" spans="1:6" x14ac:dyDescent="0.2">
      <c r="A15" s="2" t="s">
        <v>954</v>
      </c>
      <c r="B15" s="2">
        <v>35</v>
      </c>
    </row>
    <row r="16" spans="1:6" x14ac:dyDescent="0.2">
      <c r="A16" s="2" t="s">
        <v>955</v>
      </c>
      <c r="B16" s="2">
        <v>3.5000000000000003E-2</v>
      </c>
    </row>
  </sheetData>
  <mergeCells count="1">
    <mergeCell ref="C10:D10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"/>
  <sheetViews>
    <sheetView workbookViewId="0">
      <selection activeCell="J35" sqref="J35"/>
    </sheetView>
  </sheetViews>
  <sheetFormatPr baseColWidth="10" defaultColWidth="8.83203125" defaultRowHeight="15" x14ac:dyDescent="0.2"/>
  <cols>
    <col min="8" max="8" width="18" bestFit="1" customWidth="1"/>
    <col min="13" max="13" width="18" bestFit="1" customWidth="1"/>
  </cols>
  <sheetData>
    <row r="1" spans="1:13" x14ac:dyDescent="0.2">
      <c r="A1" s="98" t="s">
        <v>956</v>
      </c>
      <c r="B1" s="98"/>
    </row>
    <row r="2" spans="1:13" x14ac:dyDescent="0.2">
      <c r="A2" s="32" t="s">
        <v>957</v>
      </c>
      <c r="B2" s="34"/>
      <c r="C2" s="99" t="s">
        <v>958</v>
      </c>
      <c r="D2" s="100"/>
      <c r="E2" s="100"/>
      <c r="F2" s="100"/>
      <c r="G2" s="101"/>
      <c r="H2" s="94" t="s">
        <v>959</v>
      </c>
    </row>
    <row r="3" spans="1:13" x14ac:dyDescent="0.2">
      <c r="A3" s="94" t="s">
        <v>960</v>
      </c>
      <c r="B3" s="94" t="s">
        <v>961</v>
      </c>
      <c r="C3" s="102"/>
      <c r="D3" s="103"/>
      <c r="E3" s="103"/>
      <c r="F3" s="103"/>
      <c r="G3" s="104"/>
      <c r="H3" s="95"/>
    </row>
    <row r="4" spans="1:13" x14ac:dyDescent="0.2">
      <c r="A4" s="97"/>
      <c r="B4" s="97"/>
      <c r="C4" s="42" t="s">
        <v>0</v>
      </c>
      <c r="D4" s="42" t="s">
        <v>962</v>
      </c>
      <c r="E4" s="42" t="s">
        <v>963</v>
      </c>
      <c r="F4" s="42" t="s">
        <v>964</v>
      </c>
      <c r="G4" s="42" t="s">
        <v>932</v>
      </c>
      <c r="H4" s="96"/>
      <c r="M4" cm="1">
        <f t="array" ref="M4">VLOOKUP(I4,'Tarrif for Outgoing Transport'!A40:G49-49998,TRUE)</f>
        <v>-42498</v>
      </c>
    </row>
    <row r="5" spans="1:13" x14ac:dyDescent="0.2">
      <c r="A5" s="43"/>
      <c r="B5" s="43"/>
      <c r="C5" s="42">
        <v>50001</v>
      </c>
      <c r="D5" s="42">
        <v>50002</v>
      </c>
      <c r="E5" s="42">
        <v>50003</v>
      </c>
      <c r="F5" s="42">
        <v>50004</v>
      </c>
      <c r="G5" s="42">
        <v>50005</v>
      </c>
      <c r="H5" s="43"/>
    </row>
    <row r="6" spans="1:13" x14ac:dyDescent="0.2">
      <c r="A6" s="2">
        <v>0</v>
      </c>
      <c r="B6" s="2">
        <v>100</v>
      </c>
      <c r="C6" s="4">
        <v>12.3</v>
      </c>
      <c r="D6" s="4">
        <v>16.59</v>
      </c>
      <c r="E6" s="4">
        <v>17.8</v>
      </c>
      <c r="F6" s="4">
        <v>18.7</v>
      </c>
      <c r="G6" s="4">
        <v>22.45</v>
      </c>
      <c r="H6" s="2" t="s">
        <v>965</v>
      </c>
    </row>
    <row r="7" spans="1:13" x14ac:dyDescent="0.2">
      <c r="A7" s="2">
        <v>100.00000009999999</v>
      </c>
      <c r="B7" s="2">
        <v>300</v>
      </c>
      <c r="C7" s="5">
        <v>0.2</v>
      </c>
      <c r="D7" s="5">
        <v>0.24</v>
      </c>
      <c r="E7" s="5">
        <v>0.26</v>
      </c>
      <c r="F7" s="5">
        <v>0.27</v>
      </c>
      <c r="G7" s="5">
        <v>0.33</v>
      </c>
      <c r="H7" s="2" t="s">
        <v>966</v>
      </c>
    </row>
    <row r="8" spans="1:13" x14ac:dyDescent="0.2">
      <c r="A8" s="2">
        <v>300</v>
      </c>
      <c r="B8" s="2">
        <v>500</v>
      </c>
      <c r="C8" s="5">
        <v>0.17</v>
      </c>
      <c r="D8" s="5">
        <v>0.17499999999999999</v>
      </c>
      <c r="E8" s="5">
        <v>0.18</v>
      </c>
      <c r="F8" s="5">
        <v>0.21</v>
      </c>
      <c r="G8" s="5">
        <v>0.25</v>
      </c>
      <c r="H8" s="2" t="s">
        <v>966</v>
      </c>
    </row>
    <row r="9" spans="1:13" x14ac:dyDescent="0.2">
      <c r="A9" s="2">
        <v>500</v>
      </c>
      <c r="B9" s="2">
        <v>1000</v>
      </c>
      <c r="C9" s="5">
        <v>0.15</v>
      </c>
      <c r="D9" s="5">
        <v>0.155</v>
      </c>
      <c r="E9" s="5">
        <v>0.158</v>
      </c>
      <c r="F9" s="5">
        <v>0.16</v>
      </c>
      <c r="G9" s="5">
        <v>0.16500000000000001</v>
      </c>
      <c r="H9" s="2" t="s">
        <v>966</v>
      </c>
    </row>
    <row r="10" spans="1:13" x14ac:dyDescent="0.2">
      <c r="A10" s="2">
        <v>1000</v>
      </c>
      <c r="B10" s="2">
        <v>1500</v>
      </c>
      <c r="C10" s="5">
        <v>0.12</v>
      </c>
      <c r="D10" s="5">
        <v>0.125</v>
      </c>
      <c r="E10" s="5">
        <v>0.13</v>
      </c>
      <c r="F10" s="5">
        <v>0.13500000000000001</v>
      </c>
      <c r="G10" s="5">
        <v>0.14000000000000001</v>
      </c>
      <c r="H10" s="2" t="s">
        <v>966</v>
      </c>
    </row>
    <row r="11" spans="1:13" x14ac:dyDescent="0.2">
      <c r="A11" s="2">
        <v>1500</v>
      </c>
      <c r="B11" s="2">
        <v>2000</v>
      </c>
      <c r="C11" s="5">
        <v>0.1</v>
      </c>
      <c r="D11" s="5">
        <v>0.105</v>
      </c>
      <c r="E11" s="5">
        <v>0.11</v>
      </c>
      <c r="F11" s="5">
        <v>0.113</v>
      </c>
      <c r="G11" s="5">
        <v>0.13700000000000001</v>
      </c>
      <c r="H11" s="2" t="s">
        <v>966</v>
      </c>
    </row>
    <row r="12" spans="1:13" x14ac:dyDescent="0.2">
      <c r="A12" s="2">
        <v>2000</v>
      </c>
      <c r="B12" s="2">
        <v>3000</v>
      </c>
      <c r="C12" s="5">
        <v>0.09</v>
      </c>
      <c r="D12" s="5">
        <v>9.1999999999999998E-2</v>
      </c>
      <c r="E12" s="5">
        <v>9.5000000000000001E-2</v>
      </c>
      <c r="F12" s="5">
        <v>9.6000000000000002E-2</v>
      </c>
      <c r="G12" s="5">
        <v>9.8000000000000004E-2</v>
      </c>
      <c r="H12" s="2" t="s">
        <v>966</v>
      </c>
    </row>
    <row r="13" spans="1:13" x14ac:dyDescent="0.2">
      <c r="A13" s="2">
        <v>3000</v>
      </c>
      <c r="B13" s="2">
        <v>5000</v>
      </c>
      <c r="C13" s="5">
        <v>0.08</v>
      </c>
      <c r="D13" s="5">
        <v>8.1000000000000003E-2</v>
      </c>
      <c r="E13" s="5">
        <v>8.2000000000000003E-2</v>
      </c>
      <c r="F13" s="5">
        <v>8.3000000000000004E-2</v>
      </c>
      <c r="G13" s="5">
        <v>8.5000000000000006E-2</v>
      </c>
      <c r="H13" s="2" t="s">
        <v>966</v>
      </c>
    </row>
    <row r="14" spans="1:13" x14ac:dyDescent="0.2">
      <c r="A14" s="2">
        <v>5000</v>
      </c>
      <c r="B14" s="2">
        <v>7500</v>
      </c>
      <c r="C14" s="5">
        <v>7.0000000000000007E-2</v>
      </c>
      <c r="D14" s="5">
        <v>7.0999999999999994E-2</v>
      </c>
      <c r="E14" s="5">
        <v>7.1999999999999995E-2</v>
      </c>
      <c r="F14" s="5">
        <v>7.2999999999999995E-2</v>
      </c>
      <c r="G14" s="5">
        <v>7.3999999999999996E-2</v>
      </c>
      <c r="H14" s="2" t="s">
        <v>966</v>
      </c>
    </row>
    <row r="15" spans="1:13" x14ac:dyDescent="0.2">
      <c r="A15" s="2">
        <v>7500</v>
      </c>
      <c r="B15" s="2">
        <v>10000</v>
      </c>
      <c r="C15" s="5">
        <v>0.6</v>
      </c>
      <c r="D15" s="5">
        <v>6.0999999999999999E-2</v>
      </c>
      <c r="E15" s="5">
        <v>6.2E-2</v>
      </c>
      <c r="F15" s="5">
        <v>6.3E-2</v>
      </c>
      <c r="G15" s="5">
        <v>6.4000000000000001E-2</v>
      </c>
      <c r="H15" s="2" t="s">
        <v>966</v>
      </c>
    </row>
    <row r="16" spans="1:13" x14ac:dyDescent="0.2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</row>
    <row r="17" spans="1:11" x14ac:dyDescent="0.2">
      <c r="C17">
        <f>C5-C16</f>
        <v>49998</v>
      </c>
      <c r="D17">
        <f t="shared" ref="D17:G17" si="0">D5-D16</f>
        <v>49998</v>
      </c>
      <c r="E17">
        <f t="shared" si="0"/>
        <v>49998</v>
      </c>
      <c r="F17">
        <f t="shared" si="0"/>
        <v>49998</v>
      </c>
      <c r="G17">
        <f t="shared" si="0"/>
        <v>49998</v>
      </c>
    </row>
    <row r="18" spans="1:11" x14ac:dyDescent="0.2">
      <c r="A18" s="98" t="s">
        <v>967</v>
      </c>
      <c r="B18" s="98"/>
    </row>
    <row r="19" spans="1:11" x14ac:dyDescent="0.2">
      <c r="A19" s="88" t="s">
        <v>957</v>
      </c>
      <c r="B19" s="90"/>
      <c r="C19" s="99" t="s">
        <v>958</v>
      </c>
      <c r="D19" s="100"/>
      <c r="E19" s="100"/>
      <c r="F19" s="100"/>
      <c r="G19" s="101"/>
      <c r="H19" s="94" t="s">
        <v>959</v>
      </c>
    </row>
    <row r="20" spans="1:11" x14ac:dyDescent="0.2">
      <c r="A20" s="94" t="s">
        <v>960</v>
      </c>
      <c r="B20" s="94" t="s">
        <v>961</v>
      </c>
      <c r="C20" s="102"/>
      <c r="D20" s="103"/>
      <c r="E20" s="103"/>
      <c r="F20" s="103"/>
      <c r="G20" s="104"/>
      <c r="H20" s="95"/>
    </row>
    <row r="21" spans="1:11" x14ac:dyDescent="0.2">
      <c r="A21" s="96"/>
      <c r="B21" s="97"/>
      <c r="C21" s="42" t="s">
        <v>543</v>
      </c>
      <c r="D21" s="42" t="s">
        <v>968</v>
      </c>
      <c r="E21" s="42" t="s">
        <v>969</v>
      </c>
      <c r="F21" s="42" t="s">
        <v>970</v>
      </c>
      <c r="G21" s="42" t="s">
        <v>971</v>
      </c>
      <c r="H21" s="96"/>
      <c r="K21" s="81">
        <f>VLOOKUP(I4,'Tarrif for Outgoing Transport'!$A$40:$G$49,Paris!C4-49998,TRUE)</f>
        <v>18.100000000000001</v>
      </c>
    </row>
    <row r="22" spans="1:11" x14ac:dyDescent="0.2">
      <c r="A22" s="43"/>
      <c r="B22" s="43"/>
      <c r="C22" s="2">
        <v>60001</v>
      </c>
      <c r="D22" s="2">
        <v>60002</v>
      </c>
      <c r="E22" s="2">
        <v>60003</v>
      </c>
      <c r="F22" s="2">
        <v>60004</v>
      </c>
      <c r="G22" s="2">
        <v>60005</v>
      </c>
      <c r="H22" s="43"/>
    </row>
    <row r="23" spans="1:11" x14ac:dyDescent="0.2">
      <c r="A23" s="2">
        <v>0</v>
      </c>
      <c r="B23" s="2">
        <v>100</v>
      </c>
      <c r="C23" s="4">
        <v>12.3</v>
      </c>
      <c r="D23" s="4">
        <v>17.3</v>
      </c>
      <c r="E23" s="4">
        <v>18.600000000000001</v>
      </c>
      <c r="F23" s="4">
        <v>18</v>
      </c>
      <c r="G23" s="4">
        <v>17.61</v>
      </c>
      <c r="H23" s="2" t="s">
        <v>965</v>
      </c>
    </row>
    <row r="24" spans="1:11" x14ac:dyDescent="0.2">
      <c r="A24" s="2">
        <v>100.000001</v>
      </c>
      <c r="B24" s="2">
        <v>300</v>
      </c>
      <c r="C24" s="5">
        <v>0.25</v>
      </c>
      <c r="D24" s="5">
        <v>0.254</v>
      </c>
      <c r="E24" s="5">
        <v>0.25600000000000001</v>
      </c>
      <c r="F24" s="5">
        <v>0.252</v>
      </c>
      <c r="G24" s="5">
        <v>0.24399999999999999</v>
      </c>
      <c r="H24" s="2" t="s">
        <v>966</v>
      </c>
    </row>
    <row r="25" spans="1:11" x14ac:dyDescent="0.2">
      <c r="A25" s="2">
        <v>300</v>
      </c>
      <c r="B25" s="2">
        <v>500</v>
      </c>
      <c r="C25" s="5">
        <v>0.21</v>
      </c>
      <c r="D25" s="5">
        <v>0.216</v>
      </c>
      <c r="E25" s="5">
        <v>0.224</v>
      </c>
      <c r="F25" s="5">
        <v>0.222</v>
      </c>
      <c r="G25" s="5">
        <v>0.219</v>
      </c>
      <c r="H25" s="2" t="s">
        <v>966</v>
      </c>
    </row>
    <row r="26" spans="1:11" x14ac:dyDescent="0.2">
      <c r="A26" s="2">
        <v>500</v>
      </c>
      <c r="B26" s="2">
        <v>1000</v>
      </c>
      <c r="C26" s="5">
        <v>0.17</v>
      </c>
      <c r="D26" s="5">
        <v>0.17499999999999999</v>
      </c>
      <c r="E26" s="5">
        <v>0.17899999999999999</v>
      </c>
      <c r="F26" s="5">
        <v>0.18</v>
      </c>
      <c r="G26" s="5">
        <v>0.17899999999999999</v>
      </c>
      <c r="H26" s="2" t="s">
        <v>966</v>
      </c>
    </row>
    <row r="27" spans="1:11" x14ac:dyDescent="0.2">
      <c r="A27" s="2">
        <v>1000</v>
      </c>
      <c r="B27" s="2">
        <v>1500</v>
      </c>
      <c r="C27" s="5">
        <v>0.13</v>
      </c>
      <c r="D27" s="5">
        <v>0.13400000000000001</v>
      </c>
      <c r="E27" s="5">
        <v>0.13600000000000001</v>
      </c>
      <c r="F27" s="5">
        <v>0.14000000000000001</v>
      </c>
      <c r="G27" s="5">
        <v>0.13500000000000001</v>
      </c>
      <c r="H27" s="2" t="s">
        <v>966</v>
      </c>
    </row>
    <row r="28" spans="1:11" x14ac:dyDescent="0.2">
      <c r="A28" s="2">
        <v>1500</v>
      </c>
      <c r="B28" s="2">
        <v>2000</v>
      </c>
      <c r="C28" s="5">
        <v>0.108</v>
      </c>
      <c r="D28" s="5">
        <v>0.11</v>
      </c>
      <c r="E28" s="5">
        <v>0.113</v>
      </c>
      <c r="F28" s="5">
        <v>0.115</v>
      </c>
      <c r="G28" s="5">
        <v>0.112</v>
      </c>
      <c r="H28" s="2" t="s">
        <v>966</v>
      </c>
    </row>
    <row r="29" spans="1:11" x14ac:dyDescent="0.2">
      <c r="A29" s="2">
        <v>2000</v>
      </c>
      <c r="B29" s="2">
        <v>3000</v>
      </c>
      <c r="C29" s="5">
        <v>0.09</v>
      </c>
      <c r="D29" s="5">
        <v>9.1999999999999998E-2</v>
      </c>
      <c r="E29" s="5">
        <v>9.4E-2</v>
      </c>
      <c r="F29" s="5">
        <v>9.6000000000000002E-2</v>
      </c>
      <c r="G29" s="5">
        <v>9.5000000000000001E-2</v>
      </c>
      <c r="H29" s="2" t="s">
        <v>966</v>
      </c>
    </row>
    <row r="30" spans="1:11" x14ac:dyDescent="0.2">
      <c r="A30" s="2">
        <v>3000</v>
      </c>
      <c r="B30" s="2">
        <v>5000</v>
      </c>
      <c r="C30" s="5">
        <v>0.8</v>
      </c>
      <c r="D30" s="5">
        <v>0.80100000000000005</v>
      </c>
      <c r="E30" s="5">
        <v>0.80200000000000005</v>
      </c>
      <c r="F30" s="5">
        <v>0.80400000000000005</v>
      </c>
      <c r="G30" s="5">
        <v>0.80300000000000005</v>
      </c>
      <c r="H30" s="2" t="s">
        <v>966</v>
      </c>
    </row>
    <row r="31" spans="1:11" x14ac:dyDescent="0.2">
      <c r="A31" s="2">
        <v>5000</v>
      </c>
      <c r="B31" s="2">
        <v>7500</v>
      </c>
      <c r="C31" s="5">
        <v>0.7</v>
      </c>
      <c r="D31" s="5">
        <v>0.70099999999999996</v>
      </c>
      <c r="E31" s="5">
        <v>0.70199999999999996</v>
      </c>
      <c r="F31" s="5">
        <v>0.70399999999999996</v>
      </c>
      <c r="G31" s="5">
        <v>0.70299999999999996</v>
      </c>
      <c r="H31" s="2" t="s">
        <v>966</v>
      </c>
    </row>
    <row r="32" spans="1:11" x14ac:dyDescent="0.2">
      <c r="A32" s="2">
        <v>7500</v>
      </c>
      <c r="B32" s="2">
        <v>10000</v>
      </c>
      <c r="C32" s="5">
        <v>6.2E-2</v>
      </c>
      <c r="D32" s="5">
        <v>6.4000000000000001E-2</v>
      </c>
      <c r="E32" s="5">
        <v>6.5000000000000002E-2</v>
      </c>
      <c r="F32" s="5">
        <v>6.7000000000000004E-2</v>
      </c>
      <c r="G32" s="5">
        <v>6.6000000000000003E-2</v>
      </c>
      <c r="H32" s="2" t="s">
        <v>966</v>
      </c>
    </row>
    <row r="33" spans="1:13" x14ac:dyDescent="0.2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</row>
    <row r="34" spans="1:13" x14ac:dyDescent="0.2">
      <c r="C34">
        <f>C22-C33</f>
        <v>59998</v>
      </c>
      <c r="D34">
        <f t="shared" ref="D34:G34" si="1">D22-D33</f>
        <v>59998</v>
      </c>
      <c r="E34">
        <f t="shared" si="1"/>
        <v>59998</v>
      </c>
      <c r="F34">
        <f t="shared" si="1"/>
        <v>59998</v>
      </c>
      <c r="G34">
        <f t="shared" si="1"/>
        <v>59998</v>
      </c>
    </row>
    <row r="35" spans="1:13" x14ac:dyDescent="0.2">
      <c r="A35" s="98" t="s">
        <v>972</v>
      </c>
      <c r="B35" s="98"/>
    </row>
    <row r="36" spans="1:13" x14ac:dyDescent="0.2">
      <c r="A36" s="88" t="s">
        <v>957</v>
      </c>
      <c r="B36" s="90"/>
      <c r="C36" s="99" t="s">
        <v>958</v>
      </c>
      <c r="D36" s="100"/>
      <c r="E36" s="100"/>
      <c r="F36" s="100"/>
      <c r="G36" s="100"/>
      <c r="H36" s="100"/>
      <c r="I36" s="100"/>
      <c r="J36" s="100"/>
      <c r="K36" s="100"/>
      <c r="L36" s="101"/>
      <c r="M36" s="94" t="s">
        <v>959</v>
      </c>
    </row>
    <row r="37" spans="1:13" x14ac:dyDescent="0.2">
      <c r="A37" s="94" t="s">
        <v>960</v>
      </c>
      <c r="B37" s="94" t="s">
        <v>961</v>
      </c>
      <c r="C37" s="102"/>
      <c r="D37" s="103"/>
      <c r="E37" s="103"/>
      <c r="F37" s="103"/>
      <c r="G37" s="103"/>
      <c r="H37" s="103"/>
      <c r="I37" s="103"/>
      <c r="J37" s="103"/>
      <c r="K37" s="103"/>
      <c r="L37" s="104"/>
      <c r="M37" s="95"/>
    </row>
    <row r="38" spans="1:13" x14ac:dyDescent="0.2">
      <c r="A38" s="96"/>
      <c r="B38" s="97"/>
      <c r="C38" s="43" t="s">
        <v>0</v>
      </c>
      <c r="D38" s="43" t="s">
        <v>962</v>
      </c>
      <c r="E38" s="43" t="s">
        <v>963</v>
      </c>
      <c r="F38" s="43" t="s">
        <v>964</v>
      </c>
      <c r="G38" s="43" t="s">
        <v>932</v>
      </c>
      <c r="H38" s="42" t="s">
        <v>543</v>
      </c>
      <c r="I38" s="42" t="s">
        <v>968</v>
      </c>
      <c r="J38" s="42" t="s">
        <v>969</v>
      </c>
      <c r="K38" s="42" t="s">
        <v>970</v>
      </c>
      <c r="L38" s="42" t="s">
        <v>971</v>
      </c>
      <c r="M38" s="96"/>
    </row>
    <row r="39" spans="1:13" x14ac:dyDescent="0.2">
      <c r="A39" s="43"/>
      <c r="B39" s="43"/>
      <c r="C39" s="2">
        <v>50001</v>
      </c>
      <c r="D39" s="2">
        <v>50002</v>
      </c>
      <c r="E39" s="2">
        <v>50003</v>
      </c>
      <c r="F39" s="2">
        <v>50004</v>
      </c>
      <c r="G39" s="2">
        <v>50005</v>
      </c>
      <c r="H39" s="2">
        <v>60001</v>
      </c>
      <c r="I39" s="2">
        <v>60002</v>
      </c>
      <c r="J39" s="2">
        <v>60003</v>
      </c>
      <c r="K39" s="2">
        <v>60004</v>
      </c>
      <c r="L39" s="2">
        <v>60005</v>
      </c>
      <c r="M39" s="43"/>
    </row>
    <row r="40" spans="1:13" x14ac:dyDescent="0.2">
      <c r="A40" s="2">
        <v>0</v>
      </c>
      <c r="B40" s="2">
        <v>100</v>
      </c>
      <c r="C40" s="2">
        <v>18.100000000000001</v>
      </c>
      <c r="D40" s="2">
        <v>18.3</v>
      </c>
      <c r="E40" s="2">
        <v>17.899999999999999</v>
      </c>
      <c r="F40" s="2">
        <v>17</v>
      </c>
      <c r="G40" s="4">
        <v>11.2</v>
      </c>
      <c r="H40" s="4">
        <v>16.8</v>
      </c>
      <c r="I40" s="4">
        <v>16.920000000000002</v>
      </c>
      <c r="J40" s="4">
        <v>17.2</v>
      </c>
      <c r="K40" s="4">
        <v>18.010000000000002</v>
      </c>
      <c r="L40" s="4">
        <v>21.96</v>
      </c>
      <c r="M40" s="2" t="s">
        <v>965</v>
      </c>
    </row>
    <row r="41" spans="1:13" x14ac:dyDescent="0.2">
      <c r="A41" s="2">
        <v>100.000001</v>
      </c>
      <c r="B41" s="2">
        <v>300</v>
      </c>
      <c r="C41" s="5">
        <v>0.30199999999999999</v>
      </c>
      <c r="D41" s="5">
        <v>0.30599999999999999</v>
      </c>
      <c r="E41" s="5">
        <v>0.37</v>
      </c>
      <c r="F41" s="5">
        <v>0.34100000000000003</v>
      </c>
      <c r="G41" s="5">
        <v>0.20399999999999999</v>
      </c>
      <c r="H41" s="5">
        <v>0.34</v>
      </c>
      <c r="I41" s="5">
        <v>0.307</v>
      </c>
      <c r="J41" s="5">
        <v>0.28999999999999998</v>
      </c>
      <c r="K41" s="5">
        <v>0.3</v>
      </c>
      <c r="L41" s="5">
        <v>0.38900000000000001</v>
      </c>
      <c r="M41" s="2" t="s">
        <v>966</v>
      </c>
    </row>
    <row r="42" spans="1:13" x14ac:dyDescent="0.2">
      <c r="A42" s="2">
        <v>300</v>
      </c>
      <c r="B42" s="2">
        <v>500</v>
      </c>
      <c r="C42" s="5">
        <v>0.25</v>
      </c>
      <c r="D42" s="5">
        <v>0.26600000000000001</v>
      </c>
      <c r="E42" s="5">
        <v>0.311</v>
      </c>
      <c r="F42" s="5">
        <v>0.29899999999999999</v>
      </c>
      <c r="G42" s="5">
        <v>0.17899999999999999</v>
      </c>
      <c r="H42" s="5">
        <v>0.19800000000000001</v>
      </c>
      <c r="I42" s="5">
        <v>0.26500000000000001</v>
      </c>
      <c r="J42" s="5">
        <v>0.24</v>
      </c>
      <c r="K42" s="5">
        <v>0.253</v>
      </c>
      <c r="L42" s="5">
        <v>0.28199999999999997</v>
      </c>
      <c r="M42" s="2" t="s">
        <v>966</v>
      </c>
    </row>
    <row r="43" spans="1:13" x14ac:dyDescent="0.2">
      <c r="A43" s="2">
        <v>500</v>
      </c>
      <c r="B43" s="2">
        <v>1000</v>
      </c>
      <c r="C43" s="5">
        <v>0.15</v>
      </c>
      <c r="D43" s="5">
        <v>0.153</v>
      </c>
      <c r="E43" s="5">
        <v>0.17</v>
      </c>
      <c r="F43" s="5">
        <v>0.16</v>
      </c>
      <c r="G43" s="5">
        <v>0.12</v>
      </c>
      <c r="H43" s="5">
        <v>0.14799999999999999</v>
      </c>
      <c r="I43" s="5">
        <v>0.16800000000000001</v>
      </c>
      <c r="J43" s="5">
        <v>0.16</v>
      </c>
      <c r="K43" s="5">
        <v>0.16500000000000001</v>
      </c>
      <c r="L43" s="5">
        <v>0.19</v>
      </c>
      <c r="M43" s="2" t="s">
        <v>966</v>
      </c>
    </row>
    <row r="44" spans="1:13" x14ac:dyDescent="0.2">
      <c r="A44" s="2">
        <v>1000</v>
      </c>
      <c r="B44" s="2">
        <v>1500</v>
      </c>
      <c r="C44" s="5">
        <v>0.12</v>
      </c>
      <c r="D44" s="5">
        <v>0.122</v>
      </c>
      <c r="E44" s="5">
        <v>0.125</v>
      </c>
      <c r="F44" s="5">
        <v>0.124</v>
      </c>
      <c r="G44" s="5">
        <v>0.11799999999999999</v>
      </c>
      <c r="H44" s="5">
        <v>0.11899999999999999</v>
      </c>
      <c r="I44" s="5">
        <v>0.12</v>
      </c>
      <c r="J44" s="5">
        <v>0.121</v>
      </c>
      <c r="K44" s="5">
        <v>0.121</v>
      </c>
      <c r="L44" s="5">
        <v>0.14000000000000001</v>
      </c>
      <c r="M44" s="2" t="s">
        <v>966</v>
      </c>
    </row>
    <row r="45" spans="1:13" x14ac:dyDescent="0.2">
      <c r="A45" s="2">
        <v>1500</v>
      </c>
      <c r="B45" s="2">
        <v>2000</v>
      </c>
      <c r="C45" s="5">
        <v>0.11</v>
      </c>
      <c r="D45" s="5">
        <v>0.112</v>
      </c>
      <c r="E45" s="5">
        <v>0.114</v>
      </c>
      <c r="F45" s="5">
        <v>0.113</v>
      </c>
      <c r="G45" s="5">
        <v>0.1</v>
      </c>
      <c r="H45" s="5">
        <v>0.113</v>
      </c>
      <c r="I45" s="5">
        <v>0.114</v>
      </c>
      <c r="J45" s="5">
        <v>0.115</v>
      </c>
      <c r="K45" s="5">
        <v>0.114</v>
      </c>
      <c r="L45" s="5">
        <v>0.12</v>
      </c>
      <c r="M45" s="2" t="s">
        <v>966</v>
      </c>
    </row>
    <row r="46" spans="1:13" x14ac:dyDescent="0.2">
      <c r="A46" s="2">
        <v>2000</v>
      </c>
      <c r="B46" s="2">
        <v>3000</v>
      </c>
      <c r="C46" s="5">
        <v>9.1999999999999998E-2</v>
      </c>
      <c r="D46" s="5">
        <v>9.2999999999999999E-2</v>
      </c>
      <c r="E46" s="5">
        <v>9.4E-2</v>
      </c>
      <c r="F46" s="5">
        <v>9.5000000000000001E-2</v>
      </c>
      <c r="G46" s="5">
        <v>0.09</v>
      </c>
      <c r="H46" s="5">
        <v>9.2999999999999999E-2</v>
      </c>
      <c r="I46" s="5">
        <v>9.4E-2</v>
      </c>
      <c r="J46" s="5">
        <v>9.5000000000000001E-2</v>
      </c>
      <c r="K46" s="5">
        <v>9.4E-2</v>
      </c>
      <c r="L46" s="5">
        <v>1.01</v>
      </c>
      <c r="M46" s="2" t="s">
        <v>966</v>
      </c>
    </row>
    <row r="47" spans="1:13" x14ac:dyDescent="0.2">
      <c r="A47" s="2">
        <v>3000</v>
      </c>
      <c r="B47" s="2">
        <v>5000</v>
      </c>
      <c r="C47" s="5">
        <v>8.2000000000000003E-2</v>
      </c>
      <c r="D47" s="5">
        <v>8.3000000000000004E-2</v>
      </c>
      <c r="E47" s="5">
        <v>8.4000000000000005E-2</v>
      </c>
      <c r="F47" s="5">
        <v>8.5000000000000006E-2</v>
      </c>
      <c r="G47" s="5">
        <v>0.08</v>
      </c>
      <c r="H47" s="5">
        <v>8.3000000000000004E-2</v>
      </c>
      <c r="I47" s="5">
        <v>8.4000000000000005E-2</v>
      </c>
      <c r="J47" s="5">
        <v>8.5000000000000006E-2</v>
      </c>
      <c r="K47" s="5">
        <v>8.4000000000000005E-2</v>
      </c>
      <c r="L47" s="5">
        <v>0.9</v>
      </c>
      <c r="M47" s="2" t="s">
        <v>966</v>
      </c>
    </row>
    <row r="48" spans="1:13" x14ac:dyDescent="0.2">
      <c r="A48" s="2">
        <v>5000</v>
      </c>
      <c r="B48" s="2">
        <v>7500</v>
      </c>
      <c r="C48" s="5">
        <v>7.1999999999999995E-2</v>
      </c>
      <c r="D48" s="5">
        <v>7.2999999999999995E-2</v>
      </c>
      <c r="E48" s="5">
        <v>7.3999999999999996E-2</v>
      </c>
      <c r="F48" s="5">
        <v>7.4999999999999997E-2</v>
      </c>
      <c r="G48" s="5">
        <v>7.0000000000000007E-2</v>
      </c>
      <c r="H48" s="5">
        <v>7.2999999999999995E-2</v>
      </c>
      <c r="I48" s="5">
        <v>7.3999999999999996E-2</v>
      </c>
      <c r="J48" s="5">
        <v>7.4999999999999997E-2</v>
      </c>
      <c r="K48" s="5">
        <v>7.3999999999999996E-2</v>
      </c>
      <c r="L48" s="5">
        <v>0.8</v>
      </c>
      <c r="M48" s="2" t="s">
        <v>966</v>
      </c>
    </row>
    <row r="49" spans="1:13" x14ac:dyDescent="0.2">
      <c r="A49" s="2">
        <v>7500</v>
      </c>
      <c r="B49" s="2">
        <v>10000</v>
      </c>
      <c r="C49" s="5">
        <v>6.2E-2</v>
      </c>
      <c r="D49" s="5">
        <v>6.3E-2</v>
      </c>
      <c r="E49" s="5">
        <v>6.4000000000000001E-2</v>
      </c>
      <c r="F49" s="5">
        <v>6.5000000000000002E-2</v>
      </c>
      <c r="G49" s="5">
        <v>0.06</v>
      </c>
      <c r="H49" s="5">
        <v>6.3E-2</v>
      </c>
      <c r="I49" s="5">
        <v>6.4000000000000001E-2</v>
      </c>
      <c r="J49" s="5">
        <v>6.5000000000000002E-2</v>
      </c>
      <c r="K49" s="5">
        <v>6.4000000000000001E-2</v>
      </c>
      <c r="L49" s="5">
        <v>0.7</v>
      </c>
      <c r="M49" s="2" t="s">
        <v>966</v>
      </c>
    </row>
    <row r="50" spans="1:13" x14ac:dyDescent="0.2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</row>
  </sheetData>
  <mergeCells count="17">
    <mergeCell ref="A1:B1"/>
    <mergeCell ref="A36:B36"/>
    <mergeCell ref="C36:L37"/>
    <mergeCell ref="M36:M38"/>
    <mergeCell ref="A37:A38"/>
    <mergeCell ref="B37:B38"/>
    <mergeCell ref="A35:B35"/>
    <mergeCell ref="C2:G3"/>
    <mergeCell ref="H2:H4"/>
    <mergeCell ref="A3:A4"/>
    <mergeCell ref="B3:B4"/>
    <mergeCell ref="A19:B19"/>
    <mergeCell ref="C19:G20"/>
    <mergeCell ref="H19:H21"/>
    <mergeCell ref="A20:A21"/>
    <mergeCell ref="B20:B21"/>
    <mergeCell ref="A18:B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D37" sqref="D37"/>
    </sheetView>
  </sheetViews>
  <sheetFormatPr baseColWidth="10" defaultColWidth="8.83203125" defaultRowHeight="15" x14ac:dyDescent="0.2"/>
  <cols>
    <col min="1" max="1" width="38.33203125" customWidth="1"/>
  </cols>
  <sheetData>
    <row r="1" spans="1:2" x14ac:dyDescent="0.2">
      <c r="A1" t="s">
        <v>953</v>
      </c>
    </row>
    <row r="3" spans="1:2" x14ac:dyDescent="0.2">
      <c r="A3" s="2" t="s">
        <v>954</v>
      </c>
      <c r="B3" s="2">
        <v>35</v>
      </c>
    </row>
    <row r="4" spans="1:2" x14ac:dyDescent="0.2">
      <c r="A4" s="2" t="s">
        <v>955</v>
      </c>
      <c r="B4" s="2">
        <v>3.5000000000000003E-2</v>
      </c>
    </row>
    <row r="6" spans="1:2" x14ac:dyDescent="0.2">
      <c r="A6" t="s">
        <v>973</v>
      </c>
    </row>
    <row r="7" spans="1:2" x14ac:dyDescent="0.2">
      <c r="A7" s="2" t="s">
        <v>974</v>
      </c>
      <c r="B7" s="2">
        <v>7.7000000000000002E-3</v>
      </c>
    </row>
    <row r="8" spans="1:2" x14ac:dyDescent="0.2">
      <c r="A8" s="2" t="s">
        <v>975</v>
      </c>
      <c r="B8" s="2">
        <v>2.3E-2</v>
      </c>
    </row>
    <row r="9" spans="1:2" x14ac:dyDescent="0.2">
      <c r="A9" s="2" t="s">
        <v>976</v>
      </c>
      <c r="B9" s="2">
        <v>5.45E-2</v>
      </c>
    </row>
    <row r="11" spans="1:2" x14ac:dyDescent="0.2">
      <c r="A11" t="s">
        <v>977</v>
      </c>
    </row>
    <row r="12" spans="1:2" x14ac:dyDescent="0.2">
      <c r="A12" s="2" t="s">
        <v>978</v>
      </c>
      <c r="B12" s="2">
        <v>22700</v>
      </c>
    </row>
    <row r="13" spans="1:2" x14ac:dyDescent="0.2">
      <c r="A13" s="2" t="s">
        <v>979</v>
      </c>
      <c r="B13" s="2">
        <v>65</v>
      </c>
    </row>
    <row r="14" spans="1:2" x14ac:dyDescent="0.2">
      <c r="A14" s="2" t="s">
        <v>980</v>
      </c>
      <c r="B14" s="2">
        <v>20900</v>
      </c>
    </row>
    <row r="15" spans="1:2" x14ac:dyDescent="0.2">
      <c r="A15" s="2" t="s">
        <v>981</v>
      </c>
      <c r="B15" s="2">
        <v>800</v>
      </c>
    </row>
    <row r="16" spans="1:2" x14ac:dyDescent="0.2">
      <c r="A16" s="2" t="s">
        <v>982</v>
      </c>
      <c r="B16" s="2">
        <v>21750</v>
      </c>
    </row>
    <row r="17" spans="1:2" x14ac:dyDescent="0.2">
      <c r="A17" s="2" t="s">
        <v>983</v>
      </c>
      <c r="B17" s="2">
        <v>200</v>
      </c>
    </row>
  </sheetData>
  <phoneticPr fontId="2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9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43.33203125" bestFit="1" customWidth="1"/>
    <col min="3" max="3" width="20.1640625" bestFit="1" customWidth="1"/>
    <col min="6" max="6" width="13.6640625" bestFit="1" customWidth="1"/>
    <col min="8" max="8" width="20.1640625" bestFit="1" customWidth="1"/>
    <col min="11" max="11" width="11.83203125" bestFit="1" customWidth="1"/>
    <col min="13" max="13" width="20.1640625" bestFit="1" customWidth="1"/>
  </cols>
  <sheetData>
    <row r="1" spans="1:17" x14ac:dyDescent="0.2">
      <c r="A1" s="41" t="s">
        <v>956</v>
      </c>
      <c r="F1" s="41" t="s">
        <v>967</v>
      </c>
      <c r="K1" s="41" t="s">
        <v>984</v>
      </c>
    </row>
    <row r="2" spans="1:17" x14ac:dyDescent="0.2">
      <c r="A2" s="2" t="s">
        <v>3</v>
      </c>
      <c r="B2" s="2" t="s">
        <v>985</v>
      </c>
      <c r="C2" s="2" t="s">
        <v>986</v>
      </c>
      <c r="F2" s="2" t="s">
        <v>3</v>
      </c>
      <c r="G2" s="2" t="s">
        <v>985</v>
      </c>
      <c r="H2" s="2" t="s">
        <v>986</v>
      </c>
      <c r="K2" s="2" t="s">
        <v>3</v>
      </c>
      <c r="L2" s="2" t="s">
        <v>985</v>
      </c>
      <c r="M2" s="2" t="s">
        <v>986</v>
      </c>
    </row>
    <row r="3" spans="1:17" x14ac:dyDescent="0.2">
      <c r="A3" s="2">
        <v>50001</v>
      </c>
      <c r="B3" s="6" t="s">
        <v>0</v>
      </c>
      <c r="C3" s="2">
        <v>40</v>
      </c>
      <c r="F3" s="2">
        <v>60001</v>
      </c>
      <c r="G3" s="7" t="s">
        <v>543</v>
      </c>
      <c r="H3" s="2">
        <v>25</v>
      </c>
      <c r="K3" s="2">
        <v>50001</v>
      </c>
      <c r="L3" s="6" t="s">
        <v>0</v>
      </c>
      <c r="M3" s="2">
        <v>787</v>
      </c>
    </row>
    <row r="4" spans="1:17" x14ac:dyDescent="0.2">
      <c r="A4" s="2">
        <v>50002</v>
      </c>
      <c r="B4" s="6" t="s">
        <v>962</v>
      </c>
      <c r="C4" s="2">
        <v>122</v>
      </c>
      <c r="F4" s="2">
        <v>60002</v>
      </c>
      <c r="G4" s="7" t="s">
        <v>968</v>
      </c>
      <c r="H4" s="2">
        <v>355</v>
      </c>
      <c r="K4" s="2">
        <v>50002</v>
      </c>
      <c r="L4" s="6" t="s">
        <v>962</v>
      </c>
      <c r="M4" s="2">
        <v>901</v>
      </c>
      <c r="Q4" t="e" cm="1">
        <f t="array" ref="Q4">_xlfn.IFS(C4=50001,40,C4=50001,40)</f>
        <v>#N/A</v>
      </c>
    </row>
    <row r="5" spans="1:17" x14ac:dyDescent="0.2">
      <c r="A5" s="2">
        <v>50003</v>
      </c>
      <c r="B5" s="6" t="s">
        <v>963</v>
      </c>
      <c r="C5" s="2">
        <v>407</v>
      </c>
      <c r="F5" s="2">
        <v>60003</v>
      </c>
      <c r="G5" s="7" t="s">
        <v>969</v>
      </c>
      <c r="H5" s="2">
        <v>846</v>
      </c>
      <c r="K5" s="2">
        <v>50003</v>
      </c>
      <c r="L5" s="6" t="s">
        <v>963</v>
      </c>
      <c r="M5" s="2">
        <v>1048</v>
      </c>
    </row>
    <row r="6" spans="1:17" x14ac:dyDescent="0.2">
      <c r="A6" s="2">
        <v>50004</v>
      </c>
      <c r="B6" s="6" t="s">
        <v>964</v>
      </c>
      <c r="C6" s="2">
        <v>768</v>
      </c>
      <c r="F6" s="2">
        <v>60004</v>
      </c>
      <c r="G6" s="7" t="s">
        <v>970</v>
      </c>
      <c r="H6" s="2">
        <v>882</v>
      </c>
      <c r="K6" s="2">
        <v>50004</v>
      </c>
      <c r="L6" s="6" t="s">
        <v>964</v>
      </c>
      <c r="M6" s="2">
        <v>841</v>
      </c>
    </row>
    <row r="7" spans="1:17" x14ac:dyDescent="0.2">
      <c r="A7" s="2">
        <v>50005</v>
      </c>
      <c r="B7" s="6" t="s">
        <v>932</v>
      </c>
      <c r="C7" s="2">
        <v>787</v>
      </c>
      <c r="F7" s="2">
        <v>60005</v>
      </c>
      <c r="G7" s="7" t="s">
        <v>971</v>
      </c>
      <c r="H7" s="2">
        <v>779</v>
      </c>
      <c r="K7" s="2">
        <v>50005</v>
      </c>
      <c r="L7" s="6" t="s">
        <v>932</v>
      </c>
      <c r="M7" s="2">
        <v>40</v>
      </c>
    </row>
    <row r="8" spans="1:17" x14ac:dyDescent="0.2">
      <c r="K8" s="2">
        <v>60001</v>
      </c>
      <c r="L8" s="7" t="s">
        <v>543</v>
      </c>
      <c r="M8" s="2">
        <v>1376</v>
      </c>
    </row>
    <row r="9" spans="1:17" x14ac:dyDescent="0.2">
      <c r="K9" s="2">
        <v>60002</v>
      </c>
      <c r="L9" s="7" t="s">
        <v>968</v>
      </c>
      <c r="M9" s="2">
        <v>1275</v>
      </c>
    </row>
    <row r="10" spans="1:17" x14ac:dyDescent="0.2">
      <c r="K10" s="2">
        <v>60003</v>
      </c>
      <c r="L10" s="7" t="s">
        <v>969</v>
      </c>
      <c r="M10" s="2">
        <v>775</v>
      </c>
    </row>
    <row r="11" spans="1:17" x14ac:dyDescent="0.2">
      <c r="K11" s="2">
        <v>60004</v>
      </c>
      <c r="L11" s="7" t="s">
        <v>970</v>
      </c>
      <c r="M11" s="2">
        <v>1735</v>
      </c>
    </row>
    <row r="12" spans="1:17" x14ac:dyDescent="0.2">
      <c r="K12" s="2">
        <v>60005</v>
      </c>
      <c r="L12" s="7" t="s">
        <v>971</v>
      </c>
      <c r="M12" s="2">
        <v>584</v>
      </c>
    </row>
    <row r="14" spans="1:17" x14ac:dyDescent="0.2">
      <c r="A14" s="41" t="s">
        <v>973</v>
      </c>
      <c r="B14" s="41"/>
      <c r="D14" t="e" cm="1">
        <f t="array" ref="D14">_xlfn.IFS(N4=50001,40, N4=50002,122,N4=50003,407,N4=50004,768,N4=50005,787)</f>
        <v>#N/A</v>
      </c>
    </row>
    <row r="15" spans="1:17" x14ac:dyDescent="0.2">
      <c r="A15" s="2" t="s">
        <v>974</v>
      </c>
      <c r="B15" s="2">
        <v>7.7000000000000002E-3</v>
      </c>
    </row>
    <row r="16" spans="1:17" x14ac:dyDescent="0.2">
      <c r="A16" s="2" t="s">
        <v>975</v>
      </c>
      <c r="B16" s="2">
        <v>2.3E-2</v>
      </c>
    </row>
    <row r="17" spans="1:11" x14ac:dyDescent="0.2">
      <c r="A17" s="2" t="s">
        <v>976</v>
      </c>
      <c r="B17" s="2">
        <v>5.45E-2</v>
      </c>
    </row>
    <row r="19" spans="1:11" x14ac:dyDescent="0.2">
      <c r="A19" s="40" t="s">
        <v>977</v>
      </c>
      <c r="B19" s="40"/>
      <c r="K19" t="e" cm="1" vm="1">
        <f t="array" aca="1" ref="K19" ca="1">_xlfn.IFS(K3:K12,M3:M12)</f>
        <v>#VALUE!</v>
      </c>
    </row>
    <row r="20" spans="1:11" x14ac:dyDescent="0.2">
      <c r="A20" s="2" t="s">
        <v>978</v>
      </c>
      <c r="B20" s="2">
        <v>22700</v>
      </c>
      <c r="K20" cm="1">
        <f t="array" ref="K20:K29">_xlfn.IFS(K3:K12,M3:M12)</f>
        <v>787</v>
      </c>
    </row>
    <row r="21" spans="1:11" x14ac:dyDescent="0.2">
      <c r="A21" s="2" t="s">
        <v>979</v>
      </c>
      <c r="B21" s="2">
        <v>65</v>
      </c>
      <c r="K21">
        <v>901</v>
      </c>
    </row>
    <row r="22" spans="1:11" x14ac:dyDescent="0.2">
      <c r="A22" s="2" t="s">
        <v>980</v>
      </c>
      <c r="B22" s="2">
        <v>20900</v>
      </c>
      <c r="K22">
        <v>1048</v>
      </c>
    </row>
    <row r="23" spans="1:11" x14ac:dyDescent="0.2">
      <c r="A23" s="2" t="s">
        <v>981</v>
      </c>
      <c r="B23" s="2">
        <v>800</v>
      </c>
      <c r="K23">
        <v>841</v>
      </c>
    </row>
    <row r="24" spans="1:11" x14ac:dyDescent="0.2">
      <c r="A24" s="2" t="s">
        <v>982</v>
      </c>
      <c r="B24" s="2">
        <v>21750</v>
      </c>
      <c r="K24">
        <v>40</v>
      </c>
    </row>
    <row r="25" spans="1:11" x14ac:dyDescent="0.2">
      <c r="A25" s="2" t="s">
        <v>983</v>
      </c>
      <c r="B25" s="2">
        <v>200</v>
      </c>
      <c r="K25">
        <v>1376</v>
      </c>
    </row>
    <row r="26" spans="1:11" x14ac:dyDescent="0.2">
      <c r="K26">
        <v>1275</v>
      </c>
    </row>
    <row r="27" spans="1:11" x14ac:dyDescent="0.2">
      <c r="K27">
        <v>775</v>
      </c>
    </row>
    <row r="28" spans="1:11" x14ac:dyDescent="0.2">
      <c r="K28">
        <v>1735</v>
      </c>
    </row>
    <row r="29" spans="1:11" x14ac:dyDescent="0.2">
      <c r="K29">
        <v>584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2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3.1640625" bestFit="1" customWidth="1"/>
    <col min="3" max="3" width="20.1640625" bestFit="1" customWidth="1"/>
    <col min="6" max="6" width="13.6640625" bestFit="1" customWidth="1"/>
    <col min="8" max="8" width="20.1640625" bestFit="1" customWidth="1"/>
    <col min="11" max="11" width="11.83203125" bestFit="1" customWidth="1"/>
    <col min="13" max="13" width="20.1640625" bestFit="1" customWidth="1"/>
  </cols>
  <sheetData>
    <row r="1" spans="1:13" x14ac:dyDescent="0.2">
      <c r="A1" s="40" t="s">
        <v>956</v>
      </c>
      <c r="F1" s="40" t="s">
        <v>967</v>
      </c>
      <c r="K1" s="40" t="s">
        <v>984</v>
      </c>
    </row>
    <row r="2" spans="1:13" x14ac:dyDescent="0.2">
      <c r="A2" s="2" t="s">
        <v>3</v>
      </c>
      <c r="B2" s="2" t="s">
        <v>985</v>
      </c>
      <c r="C2" s="2" t="s">
        <v>987</v>
      </c>
      <c r="F2" s="2" t="s">
        <v>3</v>
      </c>
      <c r="G2" s="2" t="s">
        <v>985</v>
      </c>
      <c r="H2" s="2" t="s">
        <v>987</v>
      </c>
      <c r="K2" s="2" t="s">
        <v>3</v>
      </c>
      <c r="L2" s="2" t="s">
        <v>985</v>
      </c>
      <c r="M2" s="2" t="s">
        <v>987</v>
      </c>
    </row>
    <row r="3" spans="1:13" x14ac:dyDescent="0.2">
      <c r="A3" s="2">
        <v>50001</v>
      </c>
      <c r="B3" s="6" t="s">
        <v>0</v>
      </c>
      <c r="C3" s="2">
        <v>1</v>
      </c>
      <c r="F3" s="2">
        <v>60001</v>
      </c>
      <c r="G3" s="7" t="s">
        <v>543</v>
      </c>
      <c r="H3" s="2">
        <v>1</v>
      </c>
      <c r="K3" s="2">
        <v>50001</v>
      </c>
      <c r="L3" s="6" t="s">
        <v>0</v>
      </c>
      <c r="M3" s="2">
        <v>2</v>
      </c>
    </row>
    <row r="4" spans="1:13" x14ac:dyDescent="0.2">
      <c r="A4" s="2">
        <v>50002</v>
      </c>
      <c r="B4" s="6" t="s">
        <v>962</v>
      </c>
      <c r="C4" s="2">
        <v>1</v>
      </c>
      <c r="F4" s="2">
        <v>60002</v>
      </c>
      <c r="G4" s="7" t="s">
        <v>968</v>
      </c>
      <c r="H4" s="2">
        <v>1</v>
      </c>
      <c r="K4" s="2">
        <v>50002</v>
      </c>
      <c r="L4" s="6" t="s">
        <v>962</v>
      </c>
      <c r="M4" s="2">
        <v>2</v>
      </c>
    </row>
    <row r="5" spans="1:13" x14ac:dyDescent="0.2">
      <c r="A5" s="2">
        <v>50003</v>
      </c>
      <c r="B5" s="6" t="s">
        <v>963</v>
      </c>
      <c r="C5" s="2">
        <v>1</v>
      </c>
      <c r="F5" s="2">
        <v>60003</v>
      </c>
      <c r="G5" s="7" t="s">
        <v>969</v>
      </c>
      <c r="H5" s="2">
        <v>2</v>
      </c>
      <c r="K5" s="2">
        <v>50003</v>
      </c>
      <c r="L5" s="6" t="s">
        <v>963</v>
      </c>
      <c r="M5" s="2">
        <v>2</v>
      </c>
    </row>
    <row r="6" spans="1:13" x14ac:dyDescent="0.2">
      <c r="A6" s="2">
        <v>50004</v>
      </c>
      <c r="B6" s="6" t="s">
        <v>964</v>
      </c>
      <c r="C6" s="2">
        <v>1</v>
      </c>
      <c r="F6" s="2">
        <v>60004</v>
      </c>
      <c r="G6" s="7" t="s">
        <v>970</v>
      </c>
      <c r="H6" s="2">
        <v>2</v>
      </c>
      <c r="K6" s="2">
        <v>50004</v>
      </c>
      <c r="L6" s="6" t="s">
        <v>964</v>
      </c>
      <c r="M6" s="2">
        <v>2</v>
      </c>
    </row>
    <row r="7" spans="1:13" x14ac:dyDescent="0.2">
      <c r="A7" s="2">
        <v>50005</v>
      </c>
      <c r="B7" s="6" t="s">
        <v>932</v>
      </c>
      <c r="C7" s="2">
        <v>2</v>
      </c>
      <c r="F7" s="2">
        <v>60005</v>
      </c>
      <c r="G7" s="7" t="s">
        <v>971</v>
      </c>
      <c r="H7" s="2">
        <v>2</v>
      </c>
      <c r="K7" s="2">
        <v>50005</v>
      </c>
      <c r="L7" s="6" t="s">
        <v>932</v>
      </c>
      <c r="M7" s="2">
        <v>1</v>
      </c>
    </row>
    <row r="8" spans="1:13" x14ac:dyDescent="0.2">
      <c r="K8" s="2">
        <v>60001</v>
      </c>
      <c r="L8" s="7" t="s">
        <v>543</v>
      </c>
      <c r="M8" s="2">
        <v>2</v>
      </c>
    </row>
    <row r="9" spans="1:13" x14ac:dyDescent="0.2">
      <c r="K9" s="2">
        <v>60002</v>
      </c>
      <c r="L9" s="7" t="s">
        <v>968</v>
      </c>
      <c r="M9" s="2">
        <v>2</v>
      </c>
    </row>
    <row r="10" spans="1:13" x14ac:dyDescent="0.2">
      <c r="K10" s="2">
        <v>60003</v>
      </c>
      <c r="L10" s="7" t="s">
        <v>969</v>
      </c>
      <c r="M10" s="2">
        <v>1</v>
      </c>
    </row>
    <row r="11" spans="1:13" x14ac:dyDescent="0.2">
      <c r="K11" s="2">
        <v>60004</v>
      </c>
      <c r="L11" s="7" t="s">
        <v>970</v>
      </c>
      <c r="M11" s="2">
        <v>2</v>
      </c>
    </row>
    <row r="12" spans="1:13" x14ac:dyDescent="0.2">
      <c r="K12" s="2">
        <v>60005</v>
      </c>
      <c r="L12" s="7" t="s">
        <v>971</v>
      </c>
      <c r="M12" s="2">
        <v>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tabSelected="1" zoomScale="90" zoomScaleNormal="90" workbookViewId="0">
      <selection activeCell="A31" sqref="A31"/>
    </sheetView>
  </sheetViews>
  <sheetFormatPr baseColWidth="10" defaultColWidth="8.6640625" defaultRowHeight="15" x14ac:dyDescent="0.2"/>
  <cols>
    <col min="1" max="1" width="29" customWidth="1"/>
    <col min="2" max="2" width="12.33203125" bestFit="1" customWidth="1"/>
    <col min="3" max="3" width="11.1640625" bestFit="1" customWidth="1"/>
    <col min="5" max="5" width="9" bestFit="1" customWidth="1"/>
  </cols>
  <sheetData>
    <row r="1" spans="1:4" x14ac:dyDescent="0.2">
      <c r="A1" s="16"/>
      <c r="B1" s="44" t="s">
        <v>988</v>
      </c>
      <c r="C1" s="45" t="s">
        <v>989</v>
      </c>
    </row>
    <row r="2" spans="1:4" x14ac:dyDescent="0.2">
      <c r="A2" s="46" t="s">
        <v>990</v>
      </c>
      <c r="B2" s="39">
        <f>SUM(Bremen!$D$529:$H$529)+SUM(Valencia!$D$529:$H$529)</f>
        <v>71201.83521240289</v>
      </c>
      <c r="C2" s="68">
        <f>Paris!D1030</f>
        <v>48373.947468372709</v>
      </c>
    </row>
    <row r="3" spans="1:4" x14ac:dyDescent="0.2">
      <c r="A3" s="46" t="s">
        <v>991</v>
      </c>
      <c r="B3" s="39">
        <f>Bremen!$K$498+Valencia!$K$503</f>
        <v>45570.820599999963</v>
      </c>
      <c r="C3" s="68">
        <f>Bremen!M498+Valencia!M503</f>
        <v>56743.78669999999</v>
      </c>
    </row>
    <row r="4" spans="1:4" ht="16" thickBot="1" x14ac:dyDescent="0.25">
      <c r="A4" s="47" t="s">
        <v>992</v>
      </c>
      <c r="B4" s="69">
        <f>Bremen!D533+Valencia!D533</f>
        <v>15885.198</v>
      </c>
      <c r="C4" s="70">
        <f>Paris!D1035</f>
        <v>13050.198</v>
      </c>
    </row>
    <row r="5" spans="1:4" ht="17" thickTop="1" thickBot="1" x14ac:dyDescent="0.25">
      <c r="A5" s="48" t="s">
        <v>993</v>
      </c>
      <c r="B5" s="79">
        <f>SUM(B2:B4)</f>
        <v>132657.85381240284</v>
      </c>
      <c r="C5" s="71">
        <f>SUM(C2:C4)</f>
        <v>118167.9321683727</v>
      </c>
      <c r="D5" s="72"/>
    </row>
    <row r="6" spans="1:4" ht="16" thickBot="1" x14ac:dyDescent="0.25">
      <c r="C6" s="73"/>
    </row>
    <row r="7" spans="1:4" x14ac:dyDescent="0.2">
      <c r="A7" s="49" t="s">
        <v>994</v>
      </c>
      <c r="B7" s="19" t="s">
        <v>995</v>
      </c>
      <c r="C7" s="74">
        <f>Paris!D1029</f>
        <v>10546.338505592452</v>
      </c>
    </row>
    <row r="8" spans="1:4" ht="16" thickBot="1" x14ac:dyDescent="0.25">
      <c r="A8" s="50" t="s">
        <v>996</v>
      </c>
      <c r="B8" s="75" t="s">
        <v>995</v>
      </c>
      <c r="C8" s="70">
        <f>'General Data'!B10*2</f>
        <v>26000</v>
      </c>
    </row>
    <row r="9" spans="1:4" ht="17" thickTop="1" thickBot="1" x14ac:dyDescent="0.25">
      <c r="A9" s="48" t="s">
        <v>997</v>
      </c>
      <c r="B9" s="76" t="s">
        <v>995</v>
      </c>
      <c r="C9" s="71">
        <f>SUM(C7:C8)</f>
        <v>36546.338505592452</v>
      </c>
    </row>
    <row r="10" spans="1:4" ht="16" thickBot="1" x14ac:dyDescent="0.25">
      <c r="A10" s="51"/>
    </row>
    <row r="11" spans="1:4" x14ac:dyDescent="0.2">
      <c r="A11" s="49" t="s">
        <v>0</v>
      </c>
      <c r="B11" s="52">
        <f>AVERAGE(Bremen!$N$4:$N$497)</f>
        <v>1.1983805668016194</v>
      </c>
      <c r="C11" s="18" t="s">
        <v>995</v>
      </c>
    </row>
    <row r="12" spans="1:4" ht="16" thickBot="1" x14ac:dyDescent="0.25">
      <c r="A12" s="50" t="s">
        <v>543</v>
      </c>
      <c r="B12" s="53">
        <f>AVERAGE(Valencia!$N$4:$N$497)</f>
        <v>1.5668016194331984</v>
      </c>
      <c r="C12" s="54" t="s">
        <v>995</v>
      </c>
    </row>
    <row r="13" spans="1:4" ht="17" thickTop="1" thickBot="1" x14ac:dyDescent="0.25">
      <c r="A13" s="48" t="s">
        <v>998</v>
      </c>
      <c r="B13" s="55">
        <f>AVERAGE(B11:B12)</f>
        <v>1.382591093117409</v>
      </c>
      <c r="C13" s="56">
        <f>(SUM(Bremen!O4:O497)+SUM(Valencia!O4:O502))/(COUNT(Bremen!$O$4:$O$497)+COUNT(Valencia!$O$4:$O$502))</f>
        <v>1.6717019133937563</v>
      </c>
    </row>
    <row r="14" spans="1:4" x14ac:dyDescent="0.2">
      <c r="A14" s="57" t="s">
        <v>999</v>
      </c>
      <c r="B14" s="59">
        <v>2</v>
      </c>
      <c r="C14" s="60">
        <v>1</v>
      </c>
    </row>
    <row r="15" spans="1:4" ht="16" thickBot="1" x14ac:dyDescent="0.25">
      <c r="A15" s="20" t="s">
        <v>1000</v>
      </c>
      <c r="B15" s="58">
        <f>SUM(B13:B14)</f>
        <v>3.382591093117409</v>
      </c>
      <c r="C15" s="77">
        <f>SUM(C13:C14)</f>
        <v>2.6717019133937563</v>
      </c>
    </row>
    <row r="16" spans="1:4" ht="16" thickBot="1" x14ac:dyDescent="0.25"/>
    <row r="17" spans="1:3" x14ac:dyDescent="0.2">
      <c r="A17" s="61" t="s">
        <v>1001</v>
      </c>
      <c r="B17" s="62">
        <f>(Bremen!D537+Valencia!D537)/1000000</f>
        <v>31.985455314499998</v>
      </c>
      <c r="C17" s="63">
        <f>Paris!D1039/1000000</f>
        <v>30.777816310000002</v>
      </c>
    </row>
    <row r="18" spans="1:3" ht="16" thickBot="1" x14ac:dyDescent="0.25">
      <c r="A18" s="64" t="s">
        <v>1002</v>
      </c>
      <c r="B18" s="65">
        <f>(Bremen!Q498+Valencia!Q503)/1000000</f>
        <v>4.5198312943500003</v>
      </c>
      <c r="C18" s="66">
        <f>(Bremen!S498+Valencia!S503)/1000000</f>
        <v>8.8127057753000013</v>
      </c>
    </row>
    <row r="19" spans="1:3" ht="17" thickTop="1" thickBot="1" x14ac:dyDescent="0.25">
      <c r="A19" s="48" t="s">
        <v>1003</v>
      </c>
      <c r="B19" s="67">
        <f>SUM(B17:B18)</f>
        <v>36.50528660885</v>
      </c>
      <c r="C19" s="78">
        <f>SUM(C17:C18)</f>
        <v>39.590522085300002</v>
      </c>
    </row>
    <row r="26" spans="1:3" x14ac:dyDescent="0.2">
      <c r="B26" s="8"/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B993063338D94EB07612D7AF653B6D" ma:contentTypeVersion="5" ma:contentTypeDescription="Crear nuevo documento." ma:contentTypeScope="" ma:versionID="f298ac34773c33362c391a41d564ba79">
  <xsd:schema xmlns:xsd="http://www.w3.org/2001/XMLSchema" xmlns:xs="http://www.w3.org/2001/XMLSchema" xmlns:p="http://schemas.microsoft.com/office/2006/metadata/properties" xmlns:ns2="05aaaf2c-4669-4ca6-9146-895610af8a84" xmlns:ns3="3a1ab163-5b25-4938-9f4c-b62e3534b5d5" targetNamespace="http://schemas.microsoft.com/office/2006/metadata/properties" ma:root="true" ma:fieldsID="b29c5a8c567d12a650180dce7b1bd19a" ns2:_="" ns3:_="">
    <xsd:import namespace="05aaaf2c-4669-4ca6-9146-895610af8a84"/>
    <xsd:import namespace="3a1ab163-5b25-4938-9f4c-b62e3534b5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aaf2c-4669-4ca6-9146-895610af8a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ab163-5b25-4938-9f4c-b62e3534b5d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15B19-1E4B-4907-8DFF-E1DB9D85BD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ABFF58-182B-4AD5-A46B-CD05D622F9FC}">
  <ds:schemaRefs>
    <ds:schemaRef ds:uri="05aaaf2c-4669-4ca6-9146-895610af8a84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3a1ab163-5b25-4938-9f4c-b62e3534b5d5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A4C7680-D198-4DF6-B1B4-73EC593CD7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aaaf2c-4669-4ca6-9146-895610af8a84"/>
    <ds:schemaRef ds:uri="3a1ab163-5b25-4938-9f4c-b62e3534b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Bremen</vt:lpstr>
      <vt:lpstr>Valencia</vt:lpstr>
      <vt:lpstr>Paris</vt:lpstr>
      <vt:lpstr>General Data</vt:lpstr>
      <vt:lpstr>Tarrif for Outgoing Transport</vt:lpstr>
      <vt:lpstr>MASTER_Data_5</vt:lpstr>
      <vt:lpstr>Data for CO2 Calculation</vt:lpstr>
      <vt:lpstr>Transport Time</vt:lpstr>
      <vt:lpstr>Analysis</vt:lpstr>
    </vt:vector>
  </TitlesOfParts>
  <Manager/>
  <Company>Student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Martinez Bravo, Santiago</cp:lastModifiedBy>
  <cp:revision/>
  <dcterms:created xsi:type="dcterms:W3CDTF">2008-09-26T09:42:43Z</dcterms:created>
  <dcterms:modified xsi:type="dcterms:W3CDTF">2022-11-30T22:47:01Z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0x010100D9B993063338D94EB07612D7AF653B6D</vt:lpwstr>
  </property>
</Properties>
</file>