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pha2uaOy/wcoMqVwyuGnnWnMptigrXLdWpYPvfH+IzU="/>
    </ext>
  </extLst>
</workbook>
</file>

<file path=xl/sharedStrings.xml><?xml version="1.0" encoding="utf-8"?>
<sst xmlns="http://schemas.openxmlformats.org/spreadsheetml/2006/main" count="150" uniqueCount="72">
  <si>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</si>
  <si>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</si>
  <si>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</si>
  <si>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</si>
  <si>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</si>
  <si>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</si>
  <si>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</si>
  <si>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</si>
  <si>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</si>
  <si>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</si>
  <si>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</si>
  <si>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</si>
  <si>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</si>
  <si>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</si>
  <si>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</si>
  <si>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</si>
  <si>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únicamente al administrador</t>
  </si>
  <si>
    <t>Permitir el acceso a todas las funciones</t>
  </si>
  <si>
    <t>Para que el administrador sea la única en acceder a la información y por ende mayor seguridad</t>
  </si>
  <si>
    <t>Administrador</t>
  </si>
  <si>
    <t xml:space="preserve">Ingresar nombre de usuario y contraseña </t>
  </si>
  <si>
    <t>Isabela Zambrano</t>
  </si>
  <si>
    <t>Baja</t>
  </si>
  <si>
    <t>No iniciado</t>
  </si>
  <si>
    <t>El usuario podrá ingresar al sistema mediante un usuario y contraseña previamente creado. Si el usuario se equivoca en su nombre o contraseña debe volver a intentarlo.</t>
  </si>
  <si>
    <t xml:space="preserve">Acceso al Sistema </t>
  </si>
  <si>
    <t>REQ002</t>
  </si>
  <si>
    <t>El equipo debe estar familiarizado que datos se necesita para crear un contrato con validez legal</t>
  </si>
  <si>
    <t>Poder distinguir entre un datos variables, datos fijos y enunciados de contratos</t>
  </si>
  <si>
    <t xml:space="preserve">Para que el equipo de desarrollo sepa que tipo de datos  se va a ingresar al sistema de forma manual y cuales deben pre-existir </t>
  </si>
  <si>
    <t>Equipo de Desarrollo</t>
  </si>
  <si>
    <t>Revisión bibliográfica de textos legales referentes a la gestión y/o creación de contratos sobre arrendatarios en plazas comerciales acorde al Ministerio de Trabajo e IESS</t>
  </si>
  <si>
    <t>David Perez</t>
  </si>
  <si>
    <t>Alta</t>
  </si>
  <si>
    <t>Se generará un mock-informe en el cual el usuario podrá verificar todos los tipos de datos editables en una plantilla</t>
  </si>
  <si>
    <t>Especificación de datos a registrar</t>
  </si>
  <si>
    <t>REQ003</t>
  </si>
  <si>
    <t>El programa debe permitir ingresar datos para la gestión de contratos</t>
  </si>
  <si>
    <t>Permitir al administrador ingresar datos de contratos acordes a estandares del Ministerio de Trabajo e IESS</t>
  </si>
  <si>
    <t xml:space="preserve">Para archivar y ordenar datos de contratos </t>
  </si>
  <si>
    <t>Registro de datos mediante una interfaz grafica segun tipo de dato y contrato</t>
  </si>
  <si>
    <t>El usuario ingresará datos necesarios para la gestión de contratos según los requisitos especificados, estos datos se almacenarán en una base de datos que puede revisarse fuera del aplicativo</t>
  </si>
  <si>
    <t>Asegurar e itemizar los estandares de contratos para plazas comerciales de Ministerio de Trabajo, e IESS</t>
  </si>
  <si>
    <t>Gestión de Contratos</t>
  </si>
  <si>
    <t>REQ004</t>
  </si>
  <si>
    <t>Revisión de datos ingresados</t>
  </si>
  <si>
    <t>El usuario debe poder revisar que tipos de datos se han ingresado y guarado en las plataformas</t>
  </si>
  <si>
    <t>Para que el administrador pueda buscar contratos específicos con facilidad</t>
  </si>
  <si>
    <t>Añadiendo una opcion "buscar contrato" al aplicativo que permita buscar contratos según caracterísiticas dadas</t>
  </si>
  <si>
    <t>Santiago Gallardo</t>
  </si>
  <si>
    <t xml:space="preserve">Media </t>
  </si>
  <si>
    <t>REQ005</t>
  </si>
  <si>
    <t>El programa debe permitir la elaboración de informes personalizados</t>
  </si>
  <si>
    <t>Generar informes con filtros y datos clave</t>
  </si>
  <si>
    <t>Para que el administrador pueda analizar información específica y tomar decisiones adecuadas</t>
  </si>
  <si>
    <t>Seleccionar tipo de informe, aplicar filtros (fechas, contratos activos, montos) y exportar el informe en formato PDF o Excel</t>
  </si>
  <si>
    <t>Se verifica generando un informe de prueba con datos de ejemplo. El sistema debe mostrar correctamente los datos filtrados y permitir la exportación.</t>
  </si>
  <si>
    <t>Elaboración de Informes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</si>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</sst>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yyyy\-mm\-dd"/>
    <numFmt numFmtId="166" formatCode="dd/mm/yyyy"/>
  </numFmts>
  <fonts count="22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  <font>
      <color theme="1"/>
      <name val="Arial"/>
      <scheme val="minor"/>
    </font>
    <font>
      <b/>
      <sz val="11.0"/>
      <color theme="1"/>
      <name val="Arial"/>
    </font>
    <font>
      <sz val="10.0"/>
      <color theme="1"/>
      <name val="Calibri"/>
    </font>
    <font>
      <b/>
      <sz val="11.0"/>
      <color rgb="FFFFFFFF"/>
      <name val="Calibri"/>
    </font>
    <font>
      <sz val="11.0"/>
      <color rgb="FF006100"/>
      <name val="Calibri"/>
    </font>
    <font>
      <sz val="9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5B9BD5"/>
        <bgColor rgb="FF5B9BD5"/>
      </patternFill>
    </fill>
    <fill>
      <patternFill patternType="solid">
        <fgColor rgb="FFC6EFCE"/>
        <bgColor rgb="FFC6EFCE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/>
      <top/>
    </border>
    <border>
      <left/>
      <right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3" fontId="5" numFmtId="165" xfId="0" applyAlignment="1" applyBorder="1" applyFont="1" applyNumberFormat="1">
      <alignment horizontal="center" readingOrder="0" shrinkToFit="0" vertical="center" wrapText="1"/>
    </xf>
    <xf borderId="4" fillId="3" fontId="5" numFmtId="166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5" fillId="4" fontId="7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Font="1"/>
    <xf borderId="1" fillId="5" fontId="10" numFmtId="0" xfId="0" applyAlignment="1" applyBorder="1" applyFill="1" applyFont="1">
      <alignment horizontal="center" shrinkToFit="0" vertical="center" wrapText="1"/>
    </xf>
    <xf borderId="0" fillId="0" fontId="11" numFmtId="0" xfId="0" applyFont="1"/>
    <xf borderId="0" fillId="0" fontId="8" numFmtId="0" xfId="0" applyAlignment="1" applyFont="1">
      <alignment horizontal="center" shrinkToFit="0" vertical="center" wrapText="1"/>
    </xf>
    <xf borderId="6" fillId="5" fontId="11" numFmtId="0" xfId="0" applyBorder="1" applyFont="1"/>
    <xf borderId="7" fillId="5" fontId="8" numFmtId="0" xfId="0" applyAlignment="1" applyBorder="1" applyFont="1">
      <alignment horizontal="left" shrinkToFit="0" vertical="center" wrapText="1"/>
    </xf>
    <xf borderId="7" fillId="5" fontId="9" numFmtId="0" xfId="0" applyBorder="1" applyFont="1"/>
    <xf borderId="7" fillId="5" fontId="11" numFmtId="0" xfId="0" applyBorder="1" applyFont="1"/>
    <xf borderId="8" fillId="5" fontId="11" numFmtId="0" xfId="0" applyBorder="1" applyFont="1"/>
    <xf borderId="9" fillId="5" fontId="11" numFmtId="0" xfId="0" applyBorder="1" applyFont="1"/>
    <xf borderId="4" fillId="6" fontId="12" numFmtId="0" xfId="0" applyAlignment="1" applyBorder="1" applyFill="1" applyFont="1">
      <alignment horizontal="center" vertical="center"/>
    </xf>
    <xf borderId="5" fillId="5" fontId="13" numFmtId="0" xfId="0" applyAlignment="1" applyBorder="1" applyFont="1">
      <alignment vertical="center"/>
    </xf>
    <xf borderId="1" fillId="6" fontId="12" numFmtId="0" xfId="0" applyAlignment="1" applyBorder="1" applyFont="1">
      <alignment horizontal="center" vertical="center"/>
    </xf>
    <xf borderId="5" fillId="5" fontId="11" numFmtId="0" xfId="0" applyBorder="1" applyFont="1"/>
    <xf borderId="10" fillId="5" fontId="11" numFmtId="0" xfId="0" applyBorder="1" applyFont="1"/>
    <xf borderId="4" fillId="7" fontId="14" numFmtId="0" xfId="0" applyAlignment="1" applyBorder="1" applyFill="1" applyFont="1">
      <alignment horizontal="center" vertical="center"/>
    </xf>
    <xf borderId="5" fillId="5" fontId="9" numFmtId="0" xfId="0" applyAlignment="1" applyBorder="1" applyFont="1">
      <alignment shrinkToFit="0" vertical="center" wrapText="1"/>
    </xf>
    <xf borderId="1" fillId="7" fontId="9" numFmtId="0" xfId="0" applyAlignment="1" applyBorder="1" applyFont="1">
      <alignment horizontal="center" vertical="center"/>
    </xf>
    <xf borderId="5" fillId="5" fontId="9" numFmtId="0" xfId="0" applyAlignment="1" applyBorder="1" applyFont="1">
      <alignment vertical="center"/>
    </xf>
    <xf borderId="5" fillId="5" fontId="14" numFmtId="0" xfId="0" applyAlignment="1" applyBorder="1" applyFont="1">
      <alignment horizontal="center" vertical="center"/>
    </xf>
    <xf borderId="5" fillId="5" fontId="9" numFmtId="0" xfId="0" applyAlignment="1" applyBorder="1" applyFont="1">
      <alignment horizontal="center" vertical="center"/>
    </xf>
    <xf borderId="11" fillId="8" fontId="12" numFmtId="0" xfId="0" applyAlignment="1" applyBorder="1" applyFill="1" applyFont="1">
      <alignment horizontal="center" vertical="center"/>
    </xf>
    <xf borderId="12" fillId="7" fontId="9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5" fillId="5" fontId="11" numFmtId="0" xfId="0" applyAlignment="1" applyBorder="1" applyFont="1">
      <alignment horizontal="center"/>
    </xf>
    <xf borderId="14" fillId="0" fontId="3" numFmtId="0" xfId="0" applyBorder="1" applyFont="1"/>
    <xf borderId="12" fillId="7" fontId="9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9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2" numFmtId="0" xfId="0" applyAlignment="1" applyBorder="1" applyFont="1">
      <alignment horizontal="center" vertical="center"/>
    </xf>
    <xf borderId="12" fillId="7" fontId="9" numFmtId="49" xfId="0" applyAlignment="1" applyBorder="1" applyFont="1" applyNumberFormat="1">
      <alignment horizontal="left" shrinkToFit="0" vertical="center" wrapText="1"/>
    </xf>
    <xf borderId="28" fillId="5" fontId="11" numFmtId="0" xfId="0" applyBorder="1" applyFont="1"/>
    <xf borderId="29" fillId="5" fontId="11" numFmtId="0" xfId="0" applyBorder="1" applyFont="1"/>
    <xf borderId="30" fillId="5" fontId="11" numFmtId="0" xfId="0" applyBorder="1" applyFont="1"/>
    <xf borderId="0" fillId="0" fontId="16" numFmtId="0" xfId="0" applyAlignment="1" applyFont="1">
      <alignment readingOrder="0"/>
    </xf>
    <xf borderId="31" fillId="5" fontId="8" numFmtId="0" xfId="0" applyAlignment="1" applyBorder="1" applyFont="1">
      <alignment horizontal="left" shrinkToFit="0" vertical="center" wrapText="1"/>
    </xf>
    <xf borderId="31" fillId="5" fontId="9" numFmtId="0" xfId="0" applyBorder="1" applyFont="1"/>
    <xf borderId="31" fillId="5" fontId="11" numFmtId="0" xfId="0" applyBorder="1" applyFont="1"/>
    <xf borderId="32" fillId="5" fontId="13" numFmtId="0" xfId="0" applyAlignment="1" applyBorder="1" applyFont="1">
      <alignment vertical="center"/>
    </xf>
    <xf borderId="33" fillId="5" fontId="13" numFmtId="0" xfId="0" applyAlignment="1" applyBorder="1" applyFont="1">
      <alignment vertical="center"/>
    </xf>
    <xf borderId="34" fillId="5" fontId="11" numFmtId="0" xfId="0" applyBorder="1" applyFont="1"/>
    <xf borderId="4" fillId="7" fontId="14" numFmtId="0" xfId="0" applyAlignment="1" applyBorder="1" applyFont="1">
      <alignment horizontal="center" readingOrder="0" vertical="center"/>
    </xf>
    <xf borderId="32" fillId="5" fontId="9" numFmtId="0" xfId="0" applyAlignment="1" applyBorder="1" applyFont="1">
      <alignment shrinkToFit="0" vertical="center" wrapText="1"/>
    </xf>
    <xf borderId="33" fillId="5" fontId="9" numFmtId="0" xfId="0" applyAlignment="1" applyBorder="1" applyFont="1">
      <alignment vertical="center"/>
    </xf>
    <xf borderId="34" fillId="5" fontId="9" numFmtId="0" xfId="0" applyAlignment="1" applyBorder="1" applyFont="1">
      <alignment vertical="center"/>
    </xf>
    <xf borderId="5" fillId="5" fontId="17" numFmtId="0" xfId="0" applyBorder="1" applyFont="1"/>
    <xf borderId="35" fillId="5" fontId="9" numFmtId="0" xfId="0" applyAlignment="1" applyBorder="1" applyFont="1">
      <alignment horizontal="center" vertical="center"/>
    </xf>
    <xf borderId="5" fillId="5" fontId="8" numFmtId="0" xfId="0" applyAlignment="1" applyBorder="1" applyFont="1">
      <alignment horizontal="center" vertical="center"/>
    </xf>
    <xf borderId="36" fillId="5" fontId="11" numFmtId="0" xfId="0" applyBorder="1" applyFont="1"/>
    <xf borderId="36" fillId="5" fontId="9" numFmtId="0" xfId="0" applyAlignment="1" applyBorder="1" applyFont="1">
      <alignment shrinkToFit="0" vertical="center" wrapText="1"/>
    </xf>
    <xf borderId="35" fillId="5" fontId="11" numFmtId="0" xfId="0" applyBorder="1" applyFont="1"/>
    <xf borderId="37" fillId="5" fontId="11" numFmtId="0" xfId="0" applyBorder="1" applyFont="1"/>
    <xf borderId="36" fillId="5" fontId="9" numFmtId="0" xfId="0" applyAlignment="1" applyBorder="1" applyFont="1">
      <alignment vertical="center"/>
    </xf>
    <xf borderId="35" fillId="5" fontId="9" numFmtId="0" xfId="0" applyAlignment="1" applyBorder="1" applyFont="1">
      <alignment vertical="center"/>
    </xf>
    <xf borderId="38" fillId="5" fontId="11" numFmtId="0" xfId="0" applyBorder="1" applyFont="1"/>
    <xf borderId="33" fillId="5" fontId="11" numFmtId="0" xfId="0" applyAlignment="1" applyBorder="1" applyFont="1">
      <alignment horizontal="center"/>
    </xf>
    <xf borderId="12" fillId="7" fontId="18" numFmtId="0" xfId="0" applyAlignment="1" applyBorder="1" applyFont="1">
      <alignment horizontal="left" shrinkToFit="0" vertical="center" wrapText="1"/>
    </xf>
    <xf borderId="39" fillId="5" fontId="11" numFmtId="0" xfId="0" applyBorder="1" applyFont="1"/>
    <xf borderId="23" fillId="2" fontId="14" numFmtId="0" xfId="0" applyAlignment="1" applyBorder="1" applyFont="1">
      <alignment horizontal="center" vertical="center"/>
    </xf>
    <xf borderId="0" fillId="0" fontId="11" numFmtId="0" xfId="0" applyAlignment="1" applyFont="1">
      <alignment vertical="bottom"/>
    </xf>
    <xf borderId="1" fillId="5" fontId="10" numFmtId="0" xfId="0" applyAlignment="1" applyBorder="1" applyFont="1">
      <alignment horizontal="center" shrinkToFit="0" wrapText="1"/>
    </xf>
    <xf borderId="0" fillId="0" fontId="11" numFmtId="0" xfId="0" applyFont="1"/>
    <xf borderId="6" fillId="5" fontId="11" numFmtId="0" xfId="0" applyAlignment="1" applyBorder="1" applyFont="1">
      <alignment vertical="bottom"/>
    </xf>
    <xf borderId="7" fillId="5" fontId="11" numFmtId="0" xfId="0" applyBorder="1" applyFont="1"/>
    <xf borderId="31" fillId="5" fontId="11" numFmtId="0" xfId="0" applyBorder="1" applyFont="1"/>
    <xf borderId="31" fillId="5" fontId="11" numFmtId="0" xfId="0" applyAlignment="1" applyBorder="1" applyFont="1">
      <alignment vertical="bottom"/>
    </xf>
    <xf borderId="7" fillId="5" fontId="11" numFmtId="0" xfId="0" applyAlignment="1" applyBorder="1" applyFont="1">
      <alignment vertical="bottom"/>
    </xf>
    <xf borderId="8" fillId="5" fontId="11" numFmtId="0" xfId="0" applyAlignment="1" applyBorder="1" applyFont="1">
      <alignment vertical="bottom"/>
    </xf>
    <xf borderId="9" fillId="5" fontId="11" numFmtId="0" xfId="0" applyAlignment="1" applyBorder="1" applyFont="1">
      <alignment vertical="bottom"/>
    </xf>
    <xf borderId="4" fillId="10" fontId="19" numFmtId="0" xfId="0" applyAlignment="1" applyBorder="1" applyFill="1" applyFont="1">
      <alignment horizontal="center"/>
    </xf>
    <xf borderId="32" fillId="5" fontId="11" numFmtId="0" xfId="0" applyBorder="1" applyFont="1"/>
    <xf borderId="1" fillId="10" fontId="19" numFmtId="0" xfId="0" applyAlignment="1" applyBorder="1" applyFont="1">
      <alignment horizontal="center"/>
    </xf>
    <xf borderId="33" fillId="5" fontId="11" numFmtId="0" xfId="0" applyBorder="1" applyFont="1"/>
    <xf borderId="34" fillId="5" fontId="11" numFmtId="0" xfId="0" applyAlignment="1" applyBorder="1" applyFont="1">
      <alignment vertical="bottom"/>
    </xf>
    <xf borderId="5" fillId="5" fontId="11" numFmtId="0" xfId="0" applyAlignment="1" applyBorder="1" applyFont="1">
      <alignment vertical="bottom"/>
    </xf>
    <xf borderId="10" fillId="5" fontId="11" numFmtId="0" xfId="0" applyAlignment="1" applyBorder="1" applyFont="1">
      <alignment vertical="bottom"/>
    </xf>
    <xf borderId="4" fillId="4" fontId="14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/>
    </xf>
    <xf borderId="34" fillId="5" fontId="11" numFmtId="0" xfId="0" applyBorder="1" applyFont="1"/>
    <xf borderId="5" fillId="5" fontId="11" numFmtId="0" xfId="0" applyAlignment="1" applyBorder="1" applyFont="1">
      <alignment vertical="bottom"/>
    </xf>
    <xf borderId="10" fillId="5" fontId="11" numFmtId="0" xfId="0" applyAlignment="1" applyBorder="1" applyFont="1">
      <alignment vertical="bottom"/>
    </xf>
    <xf borderId="4" fillId="10" fontId="19" numFmtId="0" xfId="0" applyAlignment="1" applyBorder="1" applyFont="1">
      <alignment horizontal="center"/>
    </xf>
    <xf borderId="32" fillId="5" fontId="11" numFmtId="0" xfId="0" applyBorder="1" applyFont="1"/>
    <xf borderId="1" fillId="10" fontId="19" numFmtId="0" xfId="0" applyAlignment="1" applyBorder="1" applyFont="1">
      <alignment horizontal="center"/>
    </xf>
    <xf borderId="33" fillId="5" fontId="11" numFmtId="0" xfId="0" applyBorder="1" applyFont="1"/>
    <xf borderId="4" fillId="4" fontId="14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36" fillId="5" fontId="11" numFmtId="0" xfId="0" applyAlignment="1" applyBorder="1" applyFont="1">
      <alignment vertical="bottom"/>
    </xf>
    <xf borderId="36" fillId="5" fontId="11" numFmtId="0" xfId="0" applyBorder="1" applyFont="1"/>
    <xf borderId="35" fillId="5" fontId="11" numFmtId="0" xfId="0" applyAlignment="1" applyBorder="1" applyFont="1">
      <alignment vertical="bottom"/>
    </xf>
    <xf borderId="37" fillId="5" fontId="11" numFmtId="0" xfId="0" applyAlignment="1" applyBorder="1" applyFont="1">
      <alignment vertical="bottom"/>
    </xf>
    <xf borderId="35" fillId="5" fontId="11" numFmtId="0" xfId="0" applyBorder="1" applyFont="1"/>
    <xf borderId="38" fillId="5" fontId="11" numFmtId="0" xfId="0" applyAlignment="1" applyBorder="1" applyFont="1">
      <alignment vertical="bottom"/>
    </xf>
    <xf borderId="11" fillId="11" fontId="19" numFmtId="0" xfId="0" applyAlignment="1" applyBorder="1" applyFill="1" applyFont="1">
      <alignment horizontal="center"/>
    </xf>
    <xf borderId="33" fillId="5" fontId="11" numFmtId="0" xfId="0" applyAlignment="1" applyBorder="1" applyFont="1">
      <alignment vertical="bottom"/>
    </xf>
    <xf borderId="12" fillId="4" fontId="9" numFmtId="0" xfId="0" applyAlignment="1" applyBorder="1" applyFont="1">
      <alignment horizontal="center" shrinkToFit="0" wrapText="1"/>
    </xf>
    <xf borderId="12" fillId="4" fontId="9" numFmtId="0" xfId="0" applyAlignment="1" applyBorder="1" applyFont="1">
      <alignment shrinkToFit="0" wrapText="1"/>
    </xf>
    <xf borderId="39" fillId="5" fontId="11" numFmtId="0" xfId="0" applyAlignment="1" applyBorder="1" applyFont="1">
      <alignment vertical="bottom"/>
    </xf>
    <xf borderId="12" fillId="9" fontId="15" numFmtId="0" xfId="0" applyAlignment="1" applyBorder="1" applyFont="1">
      <alignment horizontal="center"/>
    </xf>
    <xf borderId="23" fillId="2" fontId="14" numFmtId="0" xfId="0" applyAlignment="1" applyBorder="1" applyFont="1">
      <alignment horizontal="center"/>
    </xf>
    <xf borderId="12" fillId="10" fontId="19" numFmtId="0" xfId="0" applyAlignment="1" applyBorder="1" applyFont="1">
      <alignment horizontal="center"/>
    </xf>
    <xf borderId="12" fillId="4" fontId="18" numFmtId="49" xfId="0" applyAlignment="1" applyBorder="1" applyFont="1" applyNumberFormat="1">
      <alignment shrinkToFit="0" wrapText="1"/>
    </xf>
    <xf borderId="12" fillId="4" fontId="0" numFmtId="0" xfId="0" applyAlignment="1" applyBorder="1" applyFont="1">
      <alignment shrinkToFit="0" wrapText="1"/>
    </xf>
    <xf borderId="28" fillId="5" fontId="11" numFmtId="0" xfId="0" applyAlignment="1" applyBorder="1" applyFont="1">
      <alignment vertical="bottom"/>
    </xf>
    <xf borderId="40" fillId="5" fontId="11" numFmtId="0" xfId="0" applyAlignment="1" applyBorder="1" applyFont="1">
      <alignment vertical="bottom"/>
    </xf>
    <xf borderId="29" fillId="5" fontId="11" numFmtId="0" xfId="0" applyAlignment="1" applyBorder="1" applyFont="1">
      <alignment vertical="bottom"/>
    </xf>
    <xf borderId="30" fillId="5" fontId="11" numFmtId="0" xfId="0" applyAlignment="1" applyBorder="1" applyFont="1">
      <alignment vertical="bottom"/>
    </xf>
    <xf borderId="0" fillId="0" fontId="10" numFmtId="0" xfId="0" applyAlignment="1" applyFont="1">
      <alignment horizontal="center" shrinkToFit="0" wrapText="1"/>
    </xf>
    <xf borderId="12" fillId="7" fontId="18" numFmtId="0" xfId="0" applyAlignment="1" applyBorder="1" applyFont="1">
      <alignment horizontal="center" shrinkToFit="0" vertical="center" wrapText="1"/>
    </xf>
    <xf borderId="12" fillId="4" fontId="11" numFmtId="0" xfId="0" applyBorder="1" applyFont="1"/>
    <xf borderId="1" fillId="5" fontId="10" numFmtId="0" xfId="0" applyAlignment="1" applyBorder="1" applyFont="1">
      <alignment horizontal="center" shrinkToFit="0" vertical="bottom" wrapText="1"/>
    </xf>
    <xf borderId="4" fillId="10" fontId="19" numFmtId="0" xfId="0" applyAlignment="1" applyBorder="1" applyFont="1">
      <alignment horizontal="center" vertical="bottom"/>
    </xf>
    <xf borderId="32" fillId="5" fontId="11" numFmtId="0" xfId="0" applyAlignment="1" applyBorder="1" applyFont="1">
      <alignment vertical="bottom"/>
    </xf>
    <xf borderId="1" fillId="10" fontId="19" numFmtId="0" xfId="0" applyAlignment="1" applyBorder="1" applyFont="1">
      <alignment horizontal="center" vertical="bottom"/>
    </xf>
    <xf borderId="1" fillId="10" fontId="19" numFmtId="0" xfId="0" applyAlignment="1" applyBorder="1" applyFont="1">
      <alignment horizontal="center" vertical="bottom"/>
    </xf>
    <xf borderId="4" fillId="4" fontId="14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vertical="bottom"/>
    </xf>
    <xf borderId="1" fillId="12" fontId="20" numFmtId="0" xfId="0" applyAlignment="1" applyBorder="1" applyFill="1" applyFont="1">
      <alignment horizontal="center"/>
    </xf>
    <xf borderId="4" fillId="10" fontId="19" numFmtId="0" xfId="0" applyAlignment="1" applyBorder="1" applyFont="1">
      <alignment horizontal="center" vertical="bottom"/>
    </xf>
    <xf borderId="4" fillId="4" fontId="14" numFmtId="0" xfId="0" applyAlignment="1" applyBorder="1" applyFont="1">
      <alignment horizontal="center" vertical="bottom"/>
    </xf>
    <xf borderId="11" fillId="11" fontId="19" numFmtId="0" xfId="0" applyAlignment="1" applyBorder="1" applyFont="1">
      <alignment horizontal="center" vertical="bottom"/>
    </xf>
    <xf borderId="12" fillId="4" fontId="9" numFmtId="0" xfId="0" applyAlignment="1" applyBorder="1" applyFont="1">
      <alignment horizontal="center" shrinkToFit="0" vertical="bottom" wrapText="1"/>
    </xf>
    <xf borderId="12" fillId="4" fontId="21" numFmtId="0" xfId="0" applyAlignment="1" applyBorder="1" applyFont="1">
      <alignment shrinkToFit="0" vertical="bottom" wrapText="1"/>
    </xf>
    <xf borderId="12" fillId="9" fontId="15" numFmtId="0" xfId="0" applyAlignment="1" applyBorder="1" applyFont="1">
      <alignment horizontal="center" vertical="bottom"/>
    </xf>
    <xf borderId="23" fillId="2" fontId="14" numFmtId="0" xfId="0" applyAlignment="1" applyBorder="1" applyFont="1">
      <alignment horizontal="center" vertical="bottom"/>
    </xf>
    <xf borderId="37" fillId="5" fontId="11" numFmtId="49" xfId="0" applyAlignment="1" applyBorder="1" applyFont="1" applyNumberFormat="1">
      <alignment vertical="bottom"/>
    </xf>
    <xf borderId="12" fillId="10" fontId="19" numFmtId="0" xfId="0" applyAlignment="1" applyBorder="1" applyFont="1">
      <alignment horizontal="center" vertical="bottom"/>
    </xf>
    <xf borderId="12" fillId="4" fontId="9" numFmtId="49" xfId="0" applyAlignment="1" applyBorder="1" applyFont="1" applyNumberFormat="1">
      <alignment shrinkToFit="0" vertical="bottom" wrapText="1"/>
    </xf>
    <xf borderId="12" fillId="4" fontId="11" numFmtId="0" xfId="0" applyAlignment="1" applyBorder="1" applyFont="1">
      <alignment vertical="bottom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29</xdr:row>
      <xdr:rowOff>9525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419100</xdr:colOff>
      <xdr:row>29</xdr:row>
      <xdr:rowOff>9525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49</xdr:row>
      <xdr:rowOff>171450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49</xdr:row>
      <xdr:rowOff>219075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71</xdr:row>
      <xdr:rowOff>76200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790575</xdr:colOff>
      <xdr:row>71</xdr:row>
      <xdr:rowOff>76200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92</xdr:row>
      <xdr:rowOff>85725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209550</xdr:colOff>
      <xdr:row>92</xdr:row>
      <xdr:rowOff>85725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2.0" customHeight="1">
      <c r="A6" s="1"/>
      <c r="B6" s="8" t="s">
        <v>15</v>
      </c>
      <c r="C6" s="9" t="s">
        <v>16</v>
      </c>
      <c r="D6" s="9" t="s">
        <v>17</v>
      </c>
      <c r="E6" s="9" t="s">
        <v>18</v>
      </c>
      <c r="F6" s="8" t="s">
        <v>19</v>
      </c>
      <c r="G6" s="9" t="s">
        <v>20</v>
      </c>
      <c r="H6" s="9" t="s">
        <v>21</v>
      </c>
      <c r="I6" s="9">
        <v>8.0</v>
      </c>
      <c r="J6" s="10">
        <v>45800.0</v>
      </c>
      <c r="K6" s="9" t="s">
        <v>22</v>
      </c>
      <c r="L6" s="9" t="s">
        <v>23</v>
      </c>
      <c r="M6" s="11" t="s">
        <v>24</v>
      </c>
      <c r="N6" s="8"/>
      <c r="O6" s="8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5.75" customHeight="1">
      <c r="A7" s="1"/>
      <c r="B7" s="9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32</v>
      </c>
      <c r="I7" s="9">
        <v>8.0</v>
      </c>
      <c r="J7" s="12">
        <v>45793.0</v>
      </c>
      <c r="K7" s="9" t="s">
        <v>33</v>
      </c>
      <c r="L7" s="9" t="s">
        <v>23</v>
      </c>
      <c r="M7" s="11" t="s">
        <v>34</v>
      </c>
      <c r="N7" s="9"/>
      <c r="O7" s="9" t="s">
        <v>35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5.75" customHeight="1">
      <c r="A8" s="1"/>
      <c r="B8" s="9" t="s">
        <v>36</v>
      </c>
      <c r="C8" s="9" t="s">
        <v>37</v>
      </c>
      <c r="D8" s="9" t="s">
        <v>38</v>
      </c>
      <c r="E8" s="9" t="s">
        <v>39</v>
      </c>
      <c r="F8" s="9" t="s">
        <v>19</v>
      </c>
      <c r="G8" s="9" t="s">
        <v>40</v>
      </c>
      <c r="H8" s="9" t="s">
        <v>21</v>
      </c>
      <c r="I8" s="9">
        <v>4.0</v>
      </c>
      <c r="J8" s="13">
        <v>45805.0</v>
      </c>
      <c r="K8" s="9" t="s">
        <v>33</v>
      </c>
      <c r="L8" s="9" t="s">
        <v>23</v>
      </c>
      <c r="M8" s="11" t="s">
        <v>41</v>
      </c>
      <c r="N8" s="9" t="s">
        <v>42</v>
      </c>
      <c r="O8" s="9" t="s">
        <v>43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5.75" customHeight="1">
      <c r="A9" s="1"/>
      <c r="B9" s="9" t="s">
        <v>44</v>
      </c>
      <c r="C9" s="9" t="s">
        <v>45</v>
      </c>
      <c r="D9" s="9" t="s">
        <v>46</v>
      </c>
      <c r="E9" s="9" t="s">
        <v>47</v>
      </c>
      <c r="F9" s="9" t="s">
        <v>19</v>
      </c>
      <c r="G9" s="9" t="s">
        <v>48</v>
      </c>
      <c r="H9" s="9" t="s">
        <v>49</v>
      </c>
      <c r="I9" s="9">
        <v>10.0</v>
      </c>
      <c r="J9" s="12">
        <v>45808.0</v>
      </c>
      <c r="K9" s="9" t="s">
        <v>50</v>
      </c>
      <c r="L9" s="9" t="s">
        <v>23</v>
      </c>
      <c r="M9" s="11" t="s">
        <v>41</v>
      </c>
      <c r="N9" s="9"/>
      <c r="O9" s="9" t="s">
        <v>45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75.75" customHeight="1">
      <c r="A10" s="1"/>
      <c r="B10" s="9" t="s">
        <v>51</v>
      </c>
      <c r="C10" s="9" t="s">
        <v>52</v>
      </c>
      <c r="D10" s="9" t="s">
        <v>53</v>
      </c>
      <c r="E10" s="9" t="s">
        <v>54</v>
      </c>
      <c r="F10" s="9" t="s">
        <v>19</v>
      </c>
      <c r="G10" s="9" t="s">
        <v>55</v>
      </c>
      <c r="H10" s="9" t="s">
        <v>21</v>
      </c>
      <c r="I10" s="9">
        <v>10.0</v>
      </c>
      <c r="J10" s="12">
        <v>45816.0</v>
      </c>
      <c r="K10" s="9" t="s">
        <v>33</v>
      </c>
      <c r="L10" s="9" t="s">
        <v>23</v>
      </c>
      <c r="M10" s="11" t="s">
        <v>56</v>
      </c>
      <c r="N10" s="8"/>
      <c r="O10" s="9" t="s">
        <v>57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4.5" customHeight="1">
      <c r="A11" s="1"/>
      <c r="B11" s="14"/>
      <c r="C11" s="14"/>
      <c r="D11" s="15"/>
      <c r="E11" s="14"/>
      <c r="F11" s="14"/>
      <c r="G11" s="16"/>
      <c r="H11" s="14"/>
      <c r="I11" s="14"/>
      <c r="J11" s="17"/>
      <c r="K11" s="14"/>
      <c r="L11" s="14"/>
      <c r="M11" s="14"/>
      <c r="N11" s="14"/>
      <c r="O11" s="1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1.5" customHeight="1">
      <c r="A12" s="1"/>
      <c r="B12" s="14"/>
      <c r="C12" s="14"/>
      <c r="D12" s="15"/>
      <c r="E12" s="14"/>
      <c r="F12" s="14"/>
      <c r="G12" s="16"/>
      <c r="H12" s="14"/>
      <c r="I12" s="14"/>
      <c r="J12" s="17"/>
      <c r="K12" s="14"/>
      <c r="L12" s="14"/>
      <c r="M12" s="14"/>
      <c r="N12" s="14"/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1"/>
      <c r="B13" s="14"/>
      <c r="C13" s="14"/>
      <c r="D13" s="16"/>
      <c r="E13" s="14"/>
      <c r="F13" s="14"/>
      <c r="G13" s="16"/>
      <c r="H13" s="14"/>
      <c r="I13" s="14"/>
      <c r="J13" s="17"/>
      <c r="K13" s="14"/>
      <c r="L13" s="14"/>
      <c r="M13" s="14"/>
      <c r="N13" s="14"/>
      <c r="O13" s="1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1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8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1"/>
      <c r="B17" s="18"/>
      <c r="C17" s="19"/>
      <c r="D17" s="19"/>
      <c r="E17" s="1"/>
      <c r="F17" s="19"/>
      <c r="G17" s="19"/>
      <c r="H17" s="19"/>
      <c r="I17" s="20"/>
      <c r="J17" s="21"/>
      <c r="K17" s="20"/>
      <c r="L17" s="20"/>
      <c r="M17" s="19"/>
      <c r="N17" s="19"/>
      <c r="O17" s="1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1"/>
      <c r="B18" s="18"/>
      <c r="C18" s="19"/>
      <c r="D18" s="19"/>
      <c r="E18" s="19"/>
      <c r="F18" s="19"/>
      <c r="G18" s="19"/>
      <c r="H18" s="19"/>
      <c r="I18" s="20"/>
      <c r="J18" s="21"/>
      <c r="K18" s="20"/>
      <c r="L18" s="20"/>
      <c r="M18" s="19"/>
      <c r="N18" s="22"/>
      <c r="O18" s="1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>
      <c r="A19" s="1"/>
      <c r="B19" s="18"/>
      <c r="C19" s="19"/>
      <c r="D19" s="19"/>
      <c r="E19" s="1"/>
      <c r="F19" s="19"/>
      <c r="G19" s="19"/>
      <c r="H19" s="19"/>
      <c r="I19" s="20"/>
      <c r="J19" s="21"/>
      <c r="K19" s="20"/>
      <c r="L19" s="20"/>
      <c r="M19" s="19"/>
      <c r="N19" s="19"/>
      <c r="O19" s="1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9.75" customHeight="1">
      <c r="A20" s="1"/>
      <c r="B20" s="18"/>
      <c r="C20" s="19"/>
      <c r="D20" s="19"/>
      <c r="E20" s="19"/>
      <c r="F20" s="19"/>
      <c r="G20" s="19"/>
      <c r="H20" s="19"/>
      <c r="I20" s="20"/>
      <c r="J20" s="21"/>
      <c r="K20" s="20"/>
      <c r="L20" s="20"/>
      <c r="M20" s="22"/>
      <c r="N20" s="19"/>
      <c r="O20" s="1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9.75" customHeight="1">
      <c r="A21" s="1"/>
      <c r="B21" s="18"/>
      <c r="C21" s="19"/>
      <c r="D21" s="19"/>
      <c r="E21" s="19"/>
      <c r="F21" s="19"/>
      <c r="G21" s="19"/>
      <c r="H21" s="19"/>
      <c r="I21" s="20"/>
      <c r="J21" s="21"/>
      <c r="K21" s="20"/>
      <c r="L21" s="20"/>
      <c r="M21" s="19" t="s">
        <v>58</v>
      </c>
      <c r="N21" s="19"/>
      <c r="O21" s="2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22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2"/>
      <c r="J26" s="2"/>
      <c r="K26" s="23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2"/>
      <c r="J27" s="2"/>
      <c r="K27" s="23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33</v>
      </c>
      <c r="L31" s="3" t="s">
        <v>23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50</v>
      </c>
      <c r="L32" s="3" t="s">
        <v>59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22</v>
      </c>
      <c r="L33" s="3" t="s">
        <v>60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61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8">
    <cfRule type="colorScale" priority="3">
      <colorScale>
        <cfvo type="min"/>
        <cfvo type="max"/>
        <color rgb="FF57BB8A"/>
        <color rgb="FFFFFFFF"/>
      </colorScale>
    </cfRule>
  </conditionalFormatting>
  <conditionalFormatting sqref="K6">
    <cfRule type="colorScale" priority="4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K6:K13">
      <formula1>$K$31:$K$33</formula1>
    </dataValidation>
    <dataValidation type="list" allowBlank="1" showErrorMessage="1" sqref="K14:L21">
      <formula1>#REF!</formula1>
    </dataValidation>
    <dataValidation type="list" allowBlank="1" showErrorMessage="1" sqref="L6:L13">
      <formula1>$L$31:$L$34</formula1>
    </dataValidation>
    <dataValidation type="custom" allowBlank="1" showDropDown="1" sqref="J6:J13">
      <formula1>OR(NOT(ISERROR(DATEVALUE(J6))), AND(ISNUMBER(J6), LEFT(CELL("format", J6))="D"))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25"/>
    </row>
    <row r="5" hidden="1">
      <c r="C5" s="24"/>
      <c r="D5" s="24"/>
      <c r="E5" s="24"/>
      <c r="F5" s="25"/>
    </row>
    <row r="6" ht="39.75" customHeight="1">
      <c r="B6" s="26" t="s">
        <v>62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27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27"/>
    </row>
    <row r="9" ht="30.0" customHeight="1">
      <c r="B9" s="34"/>
      <c r="C9" s="35" t="s">
        <v>1</v>
      </c>
      <c r="D9" s="36"/>
      <c r="E9" s="37" t="s">
        <v>63</v>
      </c>
      <c r="F9" s="6"/>
      <c r="G9" s="36"/>
      <c r="H9" s="37" t="s">
        <v>11</v>
      </c>
      <c r="I9" s="6"/>
      <c r="J9" s="38"/>
      <c r="K9" s="38"/>
      <c r="L9" s="38"/>
      <c r="M9" s="38"/>
      <c r="N9" s="38"/>
      <c r="O9" s="38"/>
      <c r="P9" s="39"/>
      <c r="Q9" s="27"/>
    </row>
    <row r="10" ht="30.0" customHeight="1">
      <c r="B10" s="34"/>
      <c r="C10" s="40" t="s">
        <v>15</v>
      </c>
      <c r="D10" s="41"/>
      <c r="E10" s="42" t="str">
        <f>VLOOKUP(C10,'Formato descripción HU'!B6:O21,5,0)</f>
        <v>Administrador</v>
      </c>
      <c r="F10" s="6"/>
      <c r="G10" s="43"/>
      <c r="H10" s="42" t="str">
        <f>VLOOKUP(C10,'Formato descripción HU'!B6:O21,11,0)</f>
        <v>No iniciado</v>
      </c>
      <c r="I10" s="6"/>
      <c r="J10" s="43"/>
      <c r="K10" s="38"/>
      <c r="L10" s="38"/>
      <c r="M10" s="38"/>
      <c r="N10" s="38"/>
      <c r="O10" s="38"/>
      <c r="P10" s="39"/>
      <c r="Q10" s="27"/>
    </row>
    <row r="11" ht="9.75" customHeight="1">
      <c r="A11" s="27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27"/>
      <c r="B12" s="34"/>
      <c r="C12" s="35" t="s">
        <v>64</v>
      </c>
      <c r="D12" s="41"/>
      <c r="E12" s="37" t="s">
        <v>10</v>
      </c>
      <c r="F12" s="6"/>
      <c r="G12" s="43"/>
      <c r="H12" s="37" t="s">
        <v>65</v>
      </c>
      <c r="I12" s="6"/>
      <c r="J12" s="43"/>
      <c r="K12" s="45"/>
      <c r="L12" s="45"/>
      <c r="M12" s="38"/>
      <c r="N12" s="45"/>
      <c r="O12" s="45"/>
      <c r="P12" s="39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27"/>
      <c r="B13" s="34"/>
      <c r="C13" s="40">
        <f>VLOOKUP('Historia de Usuario'!C10,'Formato descripción HU'!B6:O21,8,0)</f>
        <v>8</v>
      </c>
      <c r="D13" s="41"/>
      <c r="E13" s="42" t="str">
        <f>VLOOKUP(C10,'Formato descripción HU'!B6:O21,10,0)</f>
        <v>Baja</v>
      </c>
      <c r="F13" s="6"/>
      <c r="G13" s="43"/>
      <c r="H13" s="42" t="str">
        <f>VLOOKUP(C10,'Formato descripción HU'!B6:O21,7,0)</f>
        <v>Isabela Zambrano</v>
      </c>
      <c r="I13" s="6"/>
      <c r="J13" s="43"/>
      <c r="K13" s="45"/>
      <c r="L13" s="45"/>
      <c r="M13" s="38"/>
      <c r="N13" s="45"/>
      <c r="O13" s="45"/>
      <c r="P13" s="39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9.75" customHeight="1">
      <c r="A14" s="27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9.5" customHeight="1">
      <c r="A15" s="27"/>
      <c r="B15" s="34"/>
      <c r="C15" s="46" t="s">
        <v>66</v>
      </c>
      <c r="D15" s="47" t="str">
        <f>VLOOKUP(C10,'Formato descripción HU'!B6:O21,3,0)</f>
        <v>Permitir el acceso a todas las funciones</v>
      </c>
      <c r="E15" s="48"/>
      <c r="F15" s="49"/>
      <c r="G15" s="46" t="s">
        <v>67</v>
      </c>
      <c r="H15" s="47" t="str">
        <f>VLOOKUP(C10,'Formato descripción HU'!B6:O21,4,0)</f>
        <v>Para que el administrador sea la única en acceder a la información y por ende mayor seguridad</v>
      </c>
      <c r="I15" s="50"/>
      <c r="J15" s="48"/>
      <c r="K15" s="49"/>
      <c r="L15" s="46" t="s">
        <v>68</v>
      </c>
      <c r="M15" s="51" t="str">
        <f>VLOOKUP(C10,'Formato descripción HU'!B6:O21,6,0)</f>
        <v>Ingresar nombre de usuario y contraseña </v>
      </c>
      <c r="N15" s="50"/>
      <c r="O15" s="48"/>
      <c r="P15" s="39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9.5" customHeight="1">
      <c r="A16" s="27"/>
      <c r="B16" s="34"/>
      <c r="C16" s="52"/>
      <c r="D16" s="53"/>
      <c r="E16" s="54"/>
      <c r="F16" s="49"/>
      <c r="G16" s="52"/>
      <c r="H16" s="53"/>
      <c r="J16" s="54"/>
      <c r="K16" s="49"/>
      <c r="L16" s="52"/>
      <c r="M16" s="53"/>
      <c r="O16" s="54"/>
      <c r="P16" s="39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9.5" customHeight="1">
      <c r="A17" s="27"/>
      <c r="B17" s="34"/>
      <c r="C17" s="55"/>
      <c r="D17" s="56"/>
      <c r="E17" s="57"/>
      <c r="F17" s="49"/>
      <c r="G17" s="55"/>
      <c r="H17" s="56"/>
      <c r="I17" s="58"/>
      <c r="J17" s="57"/>
      <c r="K17" s="49"/>
      <c r="L17" s="55"/>
      <c r="M17" s="56"/>
      <c r="N17" s="58"/>
      <c r="O17" s="57"/>
      <c r="P17" s="39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9.75" customHeight="1">
      <c r="A18" s="27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9.5" customHeight="1">
      <c r="B19" s="34"/>
      <c r="C19" s="59" t="s">
        <v>69</v>
      </c>
      <c r="D19" s="48"/>
      <c r="E19" s="60" t="str">
        <f>VLOOKUP(C10,'Formato descripción HU'!B6:O21,14,0)</f>
        <v>Acceso al Sistema 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9"/>
      <c r="Q19" s="27"/>
    </row>
    <row r="20" ht="19.5" customHeight="1">
      <c r="B20" s="34"/>
      <c r="C20" s="56"/>
      <c r="D20" s="5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9"/>
      <c r="Q20" s="27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27"/>
    </row>
    <row r="22" ht="19.5" customHeight="1">
      <c r="A22" s="27"/>
      <c r="B22" s="34"/>
      <c r="C22" s="66" t="s">
        <v>70</v>
      </c>
      <c r="D22" s="48"/>
      <c r="E22" s="67" t="str">
        <f>VLOOKUP(C10,'Formato descripción HU'!B6:O21,12,0)</f>
        <v>El usuario podrá ingresar al sistema mediante un usuario y contraseña previamente creado. Si el usuario se equivoca en su nombre o contraseña debe volver a intentarlo.</v>
      </c>
      <c r="F22" s="50"/>
      <c r="G22" s="50"/>
      <c r="H22" s="48"/>
      <c r="I22" s="38"/>
      <c r="J22" s="66" t="s">
        <v>13</v>
      </c>
      <c r="K22" s="48"/>
      <c r="L22" s="47" t="str">
        <f>VLOOKUP(C10,'Formato descripción HU'!B6:O21,13,0)</f>
        <v/>
      </c>
      <c r="M22" s="50"/>
      <c r="N22" s="50"/>
      <c r="O22" s="48"/>
      <c r="P22" s="39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9.5" customHeight="1">
      <c r="A23" s="27"/>
      <c r="B23" s="34"/>
      <c r="C23" s="53"/>
      <c r="D23" s="54"/>
      <c r="E23" s="53"/>
      <c r="H23" s="54"/>
      <c r="I23" s="38"/>
      <c r="J23" s="53"/>
      <c r="K23" s="54"/>
      <c r="L23" s="53"/>
      <c r="O23" s="54"/>
      <c r="P23" s="39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9.5" customHeight="1">
      <c r="A24" s="27"/>
      <c r="B24" s="34"/>
      <c r="C24" s="56"/>
      <c r="D24" s="57"/>
      <c r="E24" s="56"/>
      <c r="F24" s="58"/>
      <c r="G24" s="58"/>
      <c r="H24" s="57"/>
      <c r="I24" s="38"/>
      <c r="J24" s="56"/>
      <c r="K24" s="57"/>
      <c r="L24" s="56"/>
      <c r="M24" s="58"/>
      <c r="N24" s="58"/>
      <c r="O24" s="57"/>
      <c r="P24" s="39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9.75" customHeight="1">
      <c r="A25" s="27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9.5" customHeight="1">
      <c r="C26" s="24"/>
      <c r="D26" s="24"/>
      <c r="E26" s="24"/>
      <c r="F26" s="25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71" t="s">
        <v>71</v>
      </c>
      <c r="B27" s="26" t="s">
        <v>62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9.5" customHeight="1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9.5" customHeight="1">
      <c r="B29" s="29"/>
      <c r="C29" s="30"/>
      <c r="D29" s="30"/>
      <c r="E29" s="72"/>
      <c r="F29" s="73"/>
      <c r="G29" s="32"/>
      <c r="H29" s="74"/>
      <c r="I29" s="74"/>
      <c r="J29" s="32"/>
      <c r="K29" s="32"/>
      <c r="L29" s="32"/>
      <c r="M29" s="32"/>
      <c r="N29" s="32"/>
      <c r="O29" s="32"/>
      <c r="P29" s="33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9.5" customHeight="1">
      <c r="B30" s="34"/>
      <c r="C30" s="35" t="s">
        <v>1</v>
      </c>
      <c r="D30" s="75"/>
      <c r="E30" s="37" t="s">
        <v>63</v>
      </c>
      <c r="F30" s="6"/>
      <c r="G30" s="76"/>
      <c r="H30" s="37" t="s">
        <v>11</v>
      </c>
      <c r="I30" s="6"/>
      <c r="J30" s="77"/>
      <c r="K30" s="38"/>
      <c r="L30" s="38"/>
      <c r="M30" s="38"/>
      <c r="N30" s="38"/>
      <c r="O30" s="38"/>
      <c r="P30" s="39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9.5" customHeight="1">
      <c r="B31" s="34"/>
      <c r="C31" s="78" t="s">
        <v>26</v>
      </c>
      <c r="D31" s="79"/>
      <c r="E31" s="42" t="str">
        <f>VLOOKUP(C31,'Formato descripción HU'!B7:O47,5,0)</f>
        <v>Equipo de Desarrollo</v>
      </c>
      <c r="F31" s="6"/>
      <c r="G31" s="80"/>
      <c r="H31" s="42" t="str">
        <f>VLOOKUP(C31,'Formato descripción HU'!B7:O47,11,0)</f>
        <v>No iniciado</v>
      </c>
      <c r="I31" s="6"/>
      <c r="J31" s="81"/>
      <c r="K31" s="38"/>
      <c r="L31" s="82"/>
      <c r="M31" s="38"/>
      <c r="N31" s="82"/>
      <c r="O31" s="38"/>
      <c r="P31" s="39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9.5" customHeight="1">
      <c r="A32" s="27"/>
      <c r="B32" s="34"/>
      <c r="C32" s="44"/>
      <c r="D32" s="41"/>
      <c r="E32" s="83"/>
      <c r="F32" s="83"/>
      <c r="G32" s="43"/>
      <c r="H32" s="83"/>
      <c r="I32" s="83"/>
      <c r="J32" s="43"/>
      <c r="K32" s="45"/>
      <c r="L32" s="84"/>
      <c r="M32" s="38"/>
      <c r="N32" s="45"/>
      <c r="O32" s="45"/>
      <c r="P32" s="39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9.5" customHeight="1">
      <c r="A33" s="27"/>
      <c r="B33" s="34"/>
      <c r="C33" s="35" t="s">
        <v>64</v>
      </c>
      <c r="D33" s="79"/>
      <c r="E33" s="37" t="s">
        <v>10</v>
      </c>
      <c r="F33" s="6"/>
      <c r="G33" s="80"/>
      <c r="H33" s="37" t="s">
        <v>65</v>
      </c>
      <c r="I33" s="6"/>
      <c r="J33" s="81"/>
      <c r="K33" s="45"/>
      <c r="L33" s="45"/>
      <c r="M33" s="38"/>
      <c r="N33" s="45"/>
      <c r="O33" s="45"/>
      <c r="P33" s="39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9.5" customHeight="1">
      <c r="A34" s="27"/>
      <c r="B34" s="34"/>
      <c r="C34" s="40">
        <f>VLOOKUP('Historia de Usuario'!C31,'Formato descripción HU'!B7:O47,8,0)</f>
        <v>8</v>
      </c>
      <c r="D34" s="79"/>
      <c r="E34" s="42" t="str">
        <f>VLOOKUP(C31,'Formato descripción HU'!B7:O47,10,0)</f>
        <v>Alta</v>
      </c>
      <c r="F34" s="6"/>
      <c r="G34" s="80"/>
      <c r="H34" s="42" t="str">
        <f>VLOOKUP(C31,'Formato descripción HU'!B7:O47,7,0)</f>
        <v>David Perez</v>
      </c>
      <c r="I34" s="6"/>
      <c r="J34" s="81"/>
      <c r="K34" s="45"/>
      <c r="L34" s="45"/>
      <c r="M34" s="38"/>
      <c r="N34" s="45"/>
      <c r="O34" s="45"/>
      <c r="P34" s="39"/>
    </row>
    <row r="35" ht="19.5" customHeight="1">
      <c r="A35" s="27"/>
      <c r="B35" s="34"/>
      <c r="C35" s="85"/>
      <c r="D35" s="86"/>
      <c r="E35" s="87"/>
      <c r="F35" s="88"/>
      <c r="G35" s="89"/>
      <c r="H35" s="90"/>
      <c r="I35" s="87"/>
      <c r="J35" s="85"/>
      <c r="K35" s="38"/>
      <c r="L35" s="85"/>
      <c r="M35" s="85"/>
      <c r="N35" s="85"/>
      <c r="O35" s="85"/>
      <c r="P35" s="39"/>
    </row>
    <row r="36" ht="19.5" customHeight="1">
      <c r="A36" s="27"/>
      <c r="B36" s="91"/>
      <c r="C36" s="46" t="s">
        <v>66</v>
      </c>
      <c r="D36" s="47" t="str">
        <f>VLOOKUP(C31,'Formato descripción HU'!B7:O47,3,0)</f>
        <v>Poder distinguir entre un datos variables, datos fijos y enunciados de contratos</v>
      </c>
      <c r="E36" s="48"/>
      <c r="F36" s="92"/>
      <c r="G36" s="46" t="s">
        <v>67</v>
      </c>
      <c r="H36" s="47" t="str">
        <f>VLOOKUP(C31,'Formato descripción HU'!B7:O47,4,0)</f>
        <v>Para que el equipo de desarrollo sepa que tipo de datos  se va a ingresar al sistema de forma manual y cuales deben pre-existir </v>
      </c>
      <c r="I36" s="50"/>
      <c r="J36" s="48"/>
      <c r="K36" s="92"/>
      <c r="L36" s="46" t="s">
        <v>68</v>
      </c>
      <c r="M36" s="93" t="str">
        <f>VLOOKUP(C31,'Formato descripción HU'!B7:O47,6,0)</f>
        <v>Revisión bibliográfica de textos legales referentes a la gestión y/o creación de contratos sobre arrendatarios en plazas comerciales acorde al Ministerio de Trabajo e IESS</v>
      </c>
      <c r="N36" s="50"/>
      <c r="O36" s="48"/>
      <c r="P36" s="94"/>
    </row>
    <row r="37" ht="19.5" customHeight="1">
      <c r="A37" s="27"/>
      <c r="B37" s="91"/>
      <c r="C37" s="52"/>
      <c r="D37" s="53"/>
      <c r="E37" s="54"/>
      <c r="F37" s="92"/>
      <c r="G37" s="52"/>
      <c r="H37" s="53"/>
      <c r="J37" s="54"/>
      <c r="K37" s="92"/>
      <c r="L37" s="52"/>
      <c r="M37" s="53"/>
      <c r="O37" s="54"/>
      <c r="P37" s="94"/>
    </row>
    <row r="38" ht="19.5" customHeight="1">
      <c r="A38" s="27"/>
      <c r="B38" s="91"/>
      <c r="C38" s="55"/>
      <c r="D38" s="56"/>
      <c r="E38" s="57"/>
      <c r="F38" s="92"/>
      <c r="G38" s="55"/>
      <c r="H38" s="56"/>
      <c r="I38" s="58"/>
      <c r="J38" s="57"/>
      <c r="K38" s="92"/>
      <c r="L38" s="55"/>
      <c r="M38" s="56"/>
      <c r="N38" s="58"/>
      <c r="O38" s="57"/>
      <c r="P38" s="94"/>
    </row>
    <row r="39" ht="19.5" customHeight="1">
      <c r="A39" s="27"/>
      <c r="B39" s="34"/>
      <c r="C39" s="87"/>
      <c r="D39" s="87"/>
      <c r="E39" s="87"/>
      <c r="F39" s="85"/>
      <c r="G39" s="90"/>
      <c r="H39" s="90"/>
      <c r="I39" s="90"/>
      <c r="J39" s="87"/>
      <c r="K39" s="85"/>
      <c r="L39" s="87"/>
      <c r="M39" s="87"/>
      <c r="N39" s="87"/>
      <c r="O39" s="87"/>
      <c r="P39" s="39"/>
    </row>
    <row r="40" ht="19.5" customHeight="1">
      <c r="B40" s="91"/>
      <c r="C40" s="59" t="s">
        <v>69</v>
      </c>
      <c r="D40" s="48"/>
      <c r="E40" s="95" t="str">
        <f>VLOOKUP(C31,'Formato descripción HU'!B7:O47,14,0)</f>
        <v>Especificación de datos a registrar</v>
      </c>
      <c r="F40" s="61"/>
      <c r="G40" s="61"/>
      <c r="H40" s="61"/>
      <c r="I40" s="61"/>
      <c r="J40" s="61"/>
      <c r="K40" s="61"/>
      <c r="L40" s="61"/>
      <c r="M40" s="61"/>
      <c r="N40" s="61"/>
      <c r="O40" s="62"/>
      <c r="P40" s="94"/>
    </row>
    <row r="41" ht="19.5" customHeight="1">
      <c r="B41" s="91"/>
      <c r="C41" s="56"/>
      <c r="D41" s="57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94"/>
    </row>
    <row r="42" ht="19.5" customHeight="1">
      <c r="B42" s="34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39"/>
    </row>
    <row r="43" ht="19.5" customHeight="1">
      <c r="A43" s="27"/>
      <c r="B43" s="34"/>
      <c r="C43" s="66" t="s">
        <v>70</v>
      </c>
      <c r="D43" s="48"/>
      <c r="E43" s="67" t="str">
        <f>VLOOKUP(C31,'Formato descripción HU'!B7:O47,12,0)</f>
        <v>Se generará un mock-informe en el cual el usuario podrá verificar todos los tipos de datos editables en una plantilla</v>
      </c>
      <c r="F43" s="50"/>
      <c r="G43" s="50"/>
      <c r="H43" s="48"/>
      <c r="I43" s="38"/>
      <c r="J43" s="66" t="s">
        <v>13</v>
      </c>
      <c r="K43" s="48"/>
      <c r="L43" s="47" t="str">
        <f>VLOOKUP(C31,'Formato descripción HU'!B7:O47,13,0)</f>
        <v/>
      </c>
      <c r="M43" s="50"/>
      <c r="N43" s="50"/>
      <c r="O43" s="48"/>
      <c r="P43" s="39"/>
    </row>
    <row r="44" ht="19.5" customHeight="1">
      <c r="A44" s="27"/>
      <c r="B44" s="34"/>
      <c r="C44" s="53"/>
      <c r="D44" s="54"/>
      <c r="E44" s="53"/>
      <c r="H44" s="54"/>
      <c r="I44" s="38"/>
      <c r="J44" s="53"/>
      <c r="K44" s="54"/>
      <c r="L44" s="53"/>
      <c r="O44" s="54"/>
      <c r="P44" s="39"/>
    </row>
    <row r="45" ht="19.5" customHeight="1">
      <c r="A45" s="27"/>
      <c r="B45" s="34"/>
      <c r="C45" s="56"/>
      <c r="D45" s="57"/>
      <c r="E45" s="56"/>
      <c r="F45" s="58"/>
      <c r="G45" s="58"/>
      <c r="H45" s="57"/>
      <c r="I45" s="38"/>
      <c r="J45" s="56"/>
      <c r="K45" s="57"/>
      <c r="L45" s="56"/>
      <c r="M45" s="58"/>
      <c r="N45" s="58"/>
      <c r="O45" s="57"/>
      <c r="P45" s="39"/>
    </row>
    <row r="46" ht="19.5" customHeight="1">
      <c r="A46" s="27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70"/>
    </row>
    <row r="47" ht="19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9.5" customHeight="1">
      <c r="A48" s="96"/>
      <c r="B48" s="97" t="s">
        <v>62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</row>
    <row r="49" ht="19.5" customHeight="1">
      <c r="A49" s="96"/>
      <c r="B49" s="96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ht="19.5" customHeight="1">
      <c r="A50" s="96"/>
      <c r="B50" s="99"/>
      <c r="C50" s="100"/>
      <c r="D50" s="100"/>
      <c r="E50" s="101"/>
      <c r="F50" s="102"/>
      <c r="G50" s="103"/>
      <c r="H50" s="102"/>
      <c r="I50" s="102"/>
      <c r="J50" s="103"/>
      <c r="K50" s="103"/>
      <c r="L50" s="103"/>
      <c r="M50" s="103"/>
      <c r="N50" s="103"/>
      <c r="O50" s="103"/>
      <c r="P50" s="104"/>
    </row>
    <row r="51" ht="19.5" customHeight="1">
      <c r="A51" s="96"/>
      <c r="B51" s="105"/>
      <c r="C51" s="106" t="s">
        <v>1</v>
      </c>
      <c r="D51" s="107"/>
      <c r="E51" s="108" t="s">
        <v>63</v>
      </c>
      <c r="F51" s="6"/>
      <c r="G51" s="109"/>
      <c r="H51" s="108" t="s">
        <v>11</v>
      </c>
      <c r="I51" s="6"/>
      <c r="J51" s="110"/>
      <c r="K51" s="111"/>
      <c r="L51" s="111"/>
      <c r="M51" s="111"/>
      <c r="N51" s="111"/>
      <c r="O51" s="111"/>
      <c r="P51" s="112"/>
    </row>
    <row r="52" ht="19.5" customHeight="1">
      <c r="A52" s="96"/>
      <c r="B52" s="105"/>
      <c r="C52" s="113" t="s">
        <v>36</v>
      </c>
      <c r="D52" s="107"/>
      <c r="E52" s="114" t="str">
        <f>VLOOKUP(C52,'Formato descripción HU'!B$1:O68,5,0)</f>
        <v>Administrador</v>
      </c>
      <c r="F52" s="6"/>
      <c r="G52" s="109"/>
      <c r="H52" s="42" t="str">
        <f>VLOOKUP(C52,'Formato descripción HU'!B$1:O68,11,0)</f>
        <v>No iniciado</v>
      </c>
      <c r="I52" s="6"/>
      <c r="J52" s="115"/>
      <c r="K52" s="111"/>
      <c r="L52" s="111"/>
      <c r="M52" s="111"/>
      <c r="N52" s="111"/>
      <c r="O52" s="111"/>
      <c r="P52" s="112"/>
    </row>
    <row r="53" ht="19.5" customHeight="1">
      <c r="A53" s="96"/>
      <c r="B53" s="105"/>
      <c r="C53" s="38"/>
      <c r="D53" s="38"/>
      <c r="E53" s="87"/>
      <c r="F53" s="87"/>
      <c r="G53" s="38"/>
      <c r="H53" s="87"/>
      <c r="I53" s="87"/>
      <c r="J53" s="38"/>
      <c r="K53" s="38"/>
      <c r="L53" s="38"/>
      <c r="M53" s="116"/>
      <c r="N53" s="38"/>
      <c r="O53" s="38"/>
      <c r="P53" s="117"/>
    </row>
    <row r="54" ht="19.5" customHeight="1">
      <c r="A54" s="96"/>
      <c r="B54" s="105"/>
      <c r="C54" s="118" t="s">
        <v>64</v>
      </c>
      <c r="D54" s="119"/>
      <c r="E54" s="120" t="s">
        <v>10</v>
      </c>
      <c r="F54" s="6"/>
      <c r="G54" s="121"/>
      <c r="H54" s="120" t="s">
        <v>65</v>
      </c>
      <c r="I54" s="6"/>
      <c r="J54" s="77"/>
      <c r="K54" s="38"/>
      <c r="L54" s="38"/>
      <c r="M54" s="116"/>
      <c r="N54" s="38"/>
      <c r="O54" s="38"/>
      <c r="P54" s="112"/>
    </row>
    <row r="55" ht="15.75" customHeight="1">
      <c r="A55" s="96"/>
      <c r="B55" s="105"/>
      <c r="C55" s="122">
        <f>VLOOKUP('Historia de Usuario'!C52,'Formato descripción HU'!B$1:O68,8,0)</f>
        <v>4</v>
      </c>
      <c r="D55" s="119"/>
      <c r="E55" s="123" t="str">
        <f>VLOOKUP(C52,'Formato descripción HU'!B$1:O68,10,0)</f>
        <v>Alta</v>
      </c>
      <c r="F55" s="6"/>
      <c r="G55" s="121"/>
      <c r="H55" s="123" t="str">
        <f>VLOOKUP(C52,'Formato descripción HU'!B$1:O68,7,0)</f>
        <v>Isabela Zambrano</v>
      </c>
      <c r="I55" s="6"/>
      <c r="J55" s="77"/>
      <c r="K55" s="38"/>
      <c r="L55" s="38"/>
      <c r="M55" s="116"/>
      <c r="N55" s="38"/>
      <c r="O55" s="38"/>
      <c r="P55" s="112"/>
    </row>
    <row r="56" ht="15.75" customHeight="1">
      <c r="A56" s="96"/>
      <c r="B56" s="105"/>
      <c r="C56" s="124"/>
      <c r="D56" s="125"/>
      <c r="E56" s="126"/>
      <c r="F56" s="127"/>
      <c r="G56" s="125"/>
      <c r="H56" s="128"/>
      <c r="I56" s="126"/>
      <c r="J56" s="124"/>
      <c r="K56" s="111"/>
      <c r="L56" s="124"/>
      <c r="M56" s="124"/>
      <c r="N56" s="124"/>
      <c r="O56" s="124"/>
      <c r="P56" s="112"/>
    </row>
    <row r="57" ht="15.75" customHeight="1">
      <c r="A57" s="96"/>
      <c r="B57" s="129"/>
      <c r="C57" s="130" t="s">
        <v>66</v>
      </c>
      <c r="D57" s="47" t="str">
        <f>VLOOKUP(C52,'Formato descripción HU'!B$1:O68,3,0)</f>
        <v>Permitir al administrador ingresar datos de contratos acordes a estandares del Ministerio de Trabajo e IESS</v>
      </c>
      <c r="E57" s="48"/>
      <c r="F57" s="131"/>
      <c r="G57" s="130" t="s">
        <v>67</v>
      </c>
      <c r="H57" s="132" t="str">
        <f>VLOOKUP(C52,'Formato descripción HU'!B$1:O68,4,0)</f>
        <v>Para archivar y ordenar datos de contratos </v>
      </c>
      <c r="I57" s="50"/>
      <c r="J57" s="48"/>
      <c r="K57" s="131"/>
      <c r="L57" s="130" t="s">
        <v>68</v>
      </c>
      <c r="M57" s="133" t="str">
        <f>VLOOKUP(C52,'Formato descripción HU'!B$1:O68,6,0)</f>
        <v>Registro de datos mediante una interfaz grafica segun tipo de dato y contrato</v>
      </c>
      <c r="N57" s="50"/>
      <c r="O57" s="48"/>
      <c r="P57" s="134"/>
    </row>
    <row r="58" ht="15.75" customHeight="1">
      <c r="A58" s="96"/>
      <c r="B58" s="129"/>
      <c r="C58" s="52"/>
      <c r="D58" s="53"/>
      <c r="E58" s="54"/>
      <c r="F58" s="131"/>
      <c r="G58" s="52"/>
      <c r="H58" s="53"/>
      <c r="J58" s="54"/>
      <c r="K58" s="131"/>
      <c r="L58" s="52"/>
      <c r="M58" s="53"/>
      <c r="O58" s="54"/>
      <c r="P58" s="134"/>
    </row>
    <row r="59" ht="15.75" customHeight="1">
      <c r="A59" s="96"/>
      <c r="B59" s="129"/>
      <c r="C59" s="55"/>
      <c r="D59" s="56"/>
      <c r="E59" s="57"/>
      <c r="F59" s="131"/>
      <c r="G59" s="55"/>
      <c r="H59" s="56"/>
      <c r="I59" s="58"/>
      <c r="J59" s="57"/>
      <c r="K59" s="131"/>
      <c r="L59" s="55"/>
      <c r="M59" s="56"/>
      <c r="N59" s="58"/>
      <c r="O59" s="57"/>
      <c r="P59" s="134"/>
    </row>
    <row r="60" ht="15.75" customHeight="1">
      <c r="A60" s="96"/>
      <c r="B60" s="105"/>
      <c r="C60" s="126"/>
      <c r="D60" s="126"/>
      <c r="E60" s="126"/>
      <c r="F60" s="124"/>
      <c r="G60" s="128"/>
      <c r="H60" s="128"/>
      <c r="I60" s="128"/>
      <c r="J60" s="126"/>
      <c r="K60" s="124"/>
      <c r="L60" s="126"/>
      <c r="M60" s="126"/>
      <c r="N60" s="126"/>
      <c r="O60" s="126"/>
      <c r="P60" s="112"/>
    </row>
    <row r="61" ht="15.75" customHeight="1">
      <c r="A61" s="96"/>
      <c r="B61" s="129"/>
      <c r="C61" s="135" t="s">
        <v>69</v>
      </c>
      <c r="D61" s="48"/>
      <c r="E61" s="136" t="str">
        <f>VLOOKUP(C52,'Formato descripción HU'!B$1:O68,14,0)</f>
        <v>Gestión de Contratos</v>
      </c>
      <c r="F61" s="61"/>
      <c r="G61" s="61"/>
      <c r="H61" s="61"/>
      <c r="I61" s="61"/>
      <c r="J61" s="61"/>
      <c r="K61" s="61"/>
      <c r="L61" s="61"/>
      <c r="M61" s="61"/>
      <c r="N61" s="61"/>
      <c r="O61" s="62"/>
      <c r="P61" s="134"/>
    </row>
    <row r="62" ht="15.75" customHeight="1">
      <c r="A62" s="96"/>
      <c r="B62" s="129"/>
      <c r="C62" s="56"/>
      <c r="D62" s="57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5"/>
      <c r="P62" s="134"/>
    </row>
    <row r="63" ht="15.75" customHeight="1">
      <c r="A63" s="96"/>
      <c r="B63" s="105"/>
      <c r="C63" s="126"/>
      <c r="D63" s="126"/>
      <c r="E63" s="126"/>
      <c r="F63" s="126"/>
      <c r="G63" s="126"/>
      <c r="H63" s="126"/>
      <c r="I63" s="127"/>
      <c r="J63" s="126"/>
      <c r="K63" s="126"/>
      <c r="L63" s="126"/>
      <c r="M63" s="126"/>
      <c r="N63" s="126"/>
      <c r="O63" s="126"/>
      <c r="P63" s="112"/>
    </row>
    <row r="64" ht="15.75" customHeight="1">
      <c r="A64" s="96"/>
      <c r="B64" s="129"/>
      <c r="C64" s="137" t="s">
        <v>70</v>
      </c>
      <c r="D64" s="48"/>
      <c r="E64" s="138" t="str">
        <f>VLOOKUP(C52,'Formato descripción HU'!B$1:O68,12,0)</f>
        <v>El usuario ingresará datos necesarios para la gestión de contratos según los requisitos especificados, estos datos se almacenarán en una base de datos que puede revisarse fuera del aplicativo</v>
      </c>
      <c r="F64" s="50"/>
      <c r="G64" s="50"/>
      <c r="H64" s="48"/>
      <c r="I64" s="131"/>
      <c r="J64" s="137" t="s">
        <v>13</v>
      </c>
      <c r="K64" s="48"/>
      <c r="L64" s="139" t="str">
        <f>VLOOKUP(C52,'Formato descripción HU'!B$1:O68,13,0)</f>
        <v>Asegurar e itemizar los estandares de contratos para plazas comerciales de Ministerio de Trabajo, e IESS</v>
      </c>
      <c r="M64" s="50"/>
      <c r="N64" s="50"/>
      <c r="O64" s="48"/>
      <c r="P64" s="134"/>
    </row>
    <row r="65" ht="15.75" customHeight="1">
      <c r="A65" s="96"/>
      <c r="B65" s="129"/>
      <c r="C65" s="53"/>
      <c r="D65" s="54"/>
      <c r="E65" s="53"/>
      <c r="H65" s="54"/>
      <c r="I65" s="131"/>
      <c r="J65" s="53"/>
      <c r="K65" s="54"/>
      <c r="L65" s="53"/>
      <c r="O65" s="54"/>
      <c r="P65" s="134"/>
    </row>
    <row r="66" ht="15.75" customHeight="1">
      <c r="A66" s="96"/>
      <c r="B66" s="129"/>
      <c r="C66" s="56"/>
      <c r="D66" s="57"/>
      <c r="E66" s="56"/>
      <c r="F66" s="58"/>
      <c r="G66" s="58"/>
      <c r="H66" s="57"/>
      <c r="I66" s="131"/>
      <c r="J66" s="56"/>
      <c r="K66" s="57"/>
      <c r="L66" s="56"/>
      <c r="M66" s="58"/>
      <c r="N66" s="58"/>
      <c r="O66" s="57"/>
      <c r="P66" s="134"/>
    </row>
    <row r="67" ht="15.75" customHeight="1">
      <c r="A67" s="96"/>
      <c r="B67" s="140"/>
      <c r="C67" s="141"/>
      <c r="D67" s="141"/>
      <c r="E67" s="141"/>
      <c r="F67" s="141"/>
      <c r="G67" s="141"/>
      <c r="H67" s="141"/>
      <c r="I67" s="142"/>
      <c r="J67" s="141"/>
      <c r="K67" s="141"/>
      <c r="L67" s="141"/>
      <c r="M67" s="141"/>
      <c r="N67" s="141"/>
      <c r="O67" s="141"/>
      <c r="P67" s="143"/>
    </row>
    <row r="68" ht="15.75" customHeight="1"/>
    <row r="69" ht="9.75" customHeight="1">
      <c r="A69" s="96"/>
      <c r="B69" s="144"/>
    </row>
    <row r="70" ht="27.0" customHeight="1">
      <c r="A70" s="96"/>
      <c r="B70" s="97" t="s">
        <v>62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</row>
    <row r="71" ht="15.75" customHeight="1">
      <c r="A71" s="96"/>
      <c r="B71" s="96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6"/>
    </row>
    <row r="72" ht="15.75" customHeight="1">
      <c r="A72" s="96"/>
      <c r="B72" s="99"/>
      <c r="C72" s="100"/>
      <c r="D72" s="100"/>
      <c r="E72" s="101"/>
      <c r="F72" s="102"/>
      <c r="G72" s="103"/>
      <c r="H72" s="102"/>
      <c r="I72" s="102"/>
      <c r="J72" s="103"/>
      <c r="K72" s="103"/>
      <c r="L72" s="103"/>
      <c r="M72" s="103"/>
      <c r="N72" s="103"/>
      <c r="O72" s="103"/>
      <c r="P72" s="104"/>
    </row>
    <row r="73" ht="15.75" customHeight="1">
      <c r="A73" s="96"/>
      <c r="B73" s="105"/>
      <c r="C73" s="106" t="s">
        <v>1</v>
      </c>
      <c r="D73" s="107"/>
      <c r="E73" s="108" t="s">
        <v>63</v>
      </c>
      <c r="F73" s="6"/>
      <c r="G73" s="109"/>
      <c r="H73" s="108" t="s">
        <v>11</v>
      </c>
      <c r="I73" s="6"/>
      <c r="J73" s="110"/>
      <c r="K73" s="111"/>
      <c r="L73" s="111"/>
      <c r="M73" s="111"/>
      <c r="N73" s="111"/>
      <c r="O73" s="111"/>
      <c r="P73" s="112"/>
    </row>
    <row r="74" ht="15.75" customHeight="1">
      <c r="A74" s="96"/>
      <c r="B74" s="105"/>
      <c r="C74" s="113" t="s">
        <v>44</v>
      </c>
      <c r="D74" s="107"/>
      <c r="E74" s="114" t="str">
        <f>VLOOKUP(C74,'Formato descripción HU'!B$1:O90,5,0)</f>
        <v>Administrador</v>
      </c>
      <c r="F74" s="6"/>
      <c r="G74" s="109"/>
      <c r="H74" s="42" t="str">
        <f>VLOOKUP(C74,'Formato descripción HU'!B$1:O90,11,0)</f>
        <v>No iniciado</v>
      </c>
      <c r="I74" s="6"/>
      <c r="J74" s="115"/>
      <c r="K74" s="111"/>
      <c r="L74" s="111"/>
      <c r="M74" s="111"/>
      <c r="N74" s="111"/>
      <c r="O74" s="111"/>
      <c r="P74" s="112"/>
    </row>
    <row r="75" ht="15.75" customHeight="1">
      <c r="A75" s="96"/>
      <c r="B75" s="105"/>
      <c r="C75" s="38"/>
      <c r="D75" s="38"/>
      <c r="E75" s="87"/>
      <c r="F75" s="87"/>
      <c r="G75" s="38"/>
      <c r="H75" s="87"/>
      <c r="I75" s="87"/>
      <c r="J75" s="38"/>
      <c r="K75" s="38"/>
      <c r="L75" s="38"/>
      <c r="M75" s="116"/>
      <c r="N75" s="38"/>
      <c r="O75" s="38"/>
      <c r="P75" s="117"/>
    </row>
    <row r="76" ht="15.75" customHeight="1">
      <c r="A76" s="96"/>
      <c r="B76" s="105"/>
      <c r="C76" s="118" t="s">
        <v>64</v>
      </c>
      <c r="D76" s="119"/>
      <c r="E76" s="120" t="s">
        <v>10</v>
      </c>
      <c r="F76" s="6"/>
      <c r="G76" s="121"/>
      <c r="H76" s="120" t="s">
        <v>65</v>
      </c>
      <c r="I76" s="6"/>
      <c r="J76" s="77"/>
      <c r="K76" s="38"/>
      <c r="L76" s="38"/>
      <c r="M76" s="116"/>
      <c r="N76" s="38"/>
      <c r="O76" s="38"/>
      <c r="P76" s="112"/>
    </row>
    <row r="77" ht="15.75" customHeight="1">
      <c r="A77" s="96"/>
      <c r="B77" s="105"/>
      <c r="C77" s="122">
        <f>VLOOKUP('Historia de Usuario'!C74,'Formato descripción HU'!B$1:O90,8,0)</f>
        <v>10</v>
      </c>
      <c r="D77" s="119"/>
      <c r="E77" s="123" t="str">
        <f>VLOOKUP(C74,'Formato descripción HU'!B$1:O90,10,0)</f>
        <v>Media </v>
      </c>
      <c r="F77" s="6"/>
      <c r="G77" s="121"/>
      <c r="H77" s="123" t="str">
        <f>VLOOKUP(C74,'Formato descripción HU'!B$1:O90,7,0)</f>
        <v>Santiago Gallardo</v>
      </c>
      <c r="I77" s="6"/>
      <c r="J77" s="77"/>
      <c r="K77" s="38"/>
      <c r="L77" s="38"/>
      <c r="M77" s="116"/>
      <c r="N77" s="38"/>
      <c r="O77" s="38"/>
      <c r="P77" s="112"/>
    </row>
    <row r="78" ht="15.75" customHeight="1">
      <c r="A78" s="96"/>
      <c r="B78" s="105"/>
      <c r="C78" s="124"/>
      <c r="D78" s="125"/>
      <c r="E78" s="126"/>
      <c r="F78" s="127"/>
      <c r="G78" s="125"/>
      <c r="H78" s="128"/>
      <c r="I78" s="126"/>
      <c r="J78" s="124"/>
      <c r="K78" s="111"/>
      <c r="L78" s="124"/>
      <c r="M78" s="124"/>
      <c r="N78" s="124"/>
      <c r="O78" s="124"/>
      <c r="P78" s="112"/>
    </row>
    <row r="79" ht="15.75" customHeight="1">
      <c r="A79" s="96"/>
      <c r="B79" s="129"/>
      <c r="C79" s="130" t="s">
        <v>66</v>
      </c>
      <c r="D79" s="145" t="str">
        <f>VLOOKUP(C74,'Formato descripción HU'!B$1:O90,3,0)</f>
        <v>El usuario debe poder revisar que tipos de datos se han ingresado y guarado en las plataformas</v>
      </c>
      <c r="E79" s="48"/>
      <c r="F79" s="131"/>
      <c r="G79" s="130" t="s">
        <v>67</v>
      </c>
      <c r="H79" s="132" t="str">
        <f>VLOOKUP(C74,'Formato descripción HU'!B$1:O90,4,0)</f>
        <v>Para que el administrador pueda buscar contratos específicos con facilidad</v>
      </c>
      <c r="I79" s="50"/>
      <c r="J79" s="48"/>
      <c r="K79" s="131"/>
      <c r="L79" s="130" t="s">
        <v>68</v>
      </c>
      <c r="M79" s="133" t="str">
        <f>VLOOKUP(C74,'Formato descripción HU'!B$1:O90,6,0)</f>
        <v>Añadiendo una opcion "buscar contrato" al aplicativo que permita buscar contratos según caracterísiticas dadas</v>
      </c>
      <c r="N79" s="50"/>
      <c r="O79" s="48"/>
      <c r="P79" s="134"/>
    </row>
    <row r="80" ht="15.75" customHeight="1">
      <c r="A80" s="96"/>
      <c r="B80" s="129"/>
      <c r="C80" s="52"/>
      <c r="D80" s="53"/>
      <c r="E80" s="54"/>
      <c r="F80" s="131"/>
      <c r="G80" s="52"/>
      <c r="H80" s="53"/>
      <c r="J80" s="54"/>
      <c r="K80" s="131"/>
      <c r="L80" s="52"/>
      <c r="M80" s="53"/>
      <c r="O80" s="54"/>
      <c r="P80" s="134"/>
    </row>
    <row r="81" ht="15.75" customHeight="1">
      <c r="A81" s="96"/>
      <c r="B81" s="129"/>
      <c r="C81" s="55"/>
      <c r="D81" s="56"/>
      <c r="E81" s="57"/>
      <c r="F81" s="131"/>
      <c r="G81" s="55"/>
      <c r="H81" s="56"/>
      <c r="I81" s="58"/>
      <c r="J81" s="57"/>
      <c r="K81" s="131"/>
      <c r="L81" s="55"/>
      <c r="M81" s="56"/>
      <c r="N81" s="58"/>
      <c r="O81" s="57"/>
      <c r="P81" s="134"/>
    </row>
    <row r="82" ht="15.75" customHeight="1">
      <c r="A82" s="96"/>
      <c r="B82" s="105"/>
      <c r="C82" s="126"/>
      <c r="D82" s="126"/>
      <c r="E82" s="126"/>
      <c r="F82" s="124"/>
      <c r="G82" s="128"/>
      <c r="H82" s="128"/>
      <c r="I82" s="128"/>
      <c r="J82" s="126"/>
      <c r="K82" s="124"/>
      <c r="L82" s="126"/>
      <c r="M82" s="126"/>
      <c r="N82" s="126"/>
      <c r="O82" s="126"/>
      <c r="P82" s="112"/>
    </row>
    <row r="83" ht="15.75" customHeight="1">
      <c r="A83" s="96"/>
      <c r="B83" s="129"/>
      <c r="C83" s="135" t="s">
        <v>69</v>
      </c>
      <c r="D83" s="48"/>
      <c r="E83" s="136" t="str">
        <f>VLOOKUP(C74,'Formato descripción HU'!B$1:O90,14,0)</f>
        <v>Revisión de datos ingresados</v>
      </c>
      <c r="F83" s="61"/>
      <c r="G83" s="61"/>
      <c r="H83" s="61"/>
      <c r="I83" s="61"/>
      <c r="J83" s="61"/>
      <c r="K83" s="61"/>
      <c r="L83" s="61"/>
      <c r="M83" s="61"/>
      <c r="N83" s="61"/>
      <c r="O83" s="62"/>
      <c r="P83" s="134"/>
    </row>
    <row r="84" ht="15.75" customHeight="1">
      <c r="A84" s="96"/>
      <c r="B84" s="129"/>
      <c r="C84" s="56"/>
      <c r="D84" s="57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/>
      <c r="P84" s="134"/>
    </row>
    <row r="85" ht="15.75" customHeight="1">
      <c r="A85" s="96"/>
      <c r="B85" s="105"/>
      <c r="C85" s="126"/>
      <c r="D85" s="126"/>
      <c r="E85" s="126"/>
      <c r="F85" s="126"/>
      <c r="G85" s="126"/>
      <c r="H85" s="126"/>
      <c r="I85" s="127"/>
      <c r="J85" s="126"/>
      <c r="K85" s="126"/>
      <c r="L85" s="126"/>
      <c r="M85" s="126"/>
      <c r="N85" s="126"/>
      <c r="O85" s="126"/>
      <c r="P85" s="112"/>
    </row>
    <row r="86" ht="15.75" customHeight="1">
      <c r="A86" s="96"/>
      <c r="B86" s="129"/>
      <c r="C86" s="137" t="s">
        <v>70</v>
      </c>
      <c r="D86" s="48"/>
      <c r="E86" s="138" t="str">
        <f>VLOOKUP(C74,'Formato descripción HU'!B$1:O90,12,0)</f>
        <v>El usuario ingresará datos necesarios para la gestión de contratos según los requisitos especificados, estos datos se almacenarán en una base de datos que puede revisarse fuera del aplicativo</v>
      </c>
      <c r="F86" s="50"/>
      <c r="G86" s="50"/>
      <c r="H86" s="48"/>
      <c r="I86" s="131"/>
      <c r="J86" s="137" t="s">
        <v>13</v>
      </c>
      <c r="K86" s="48"/>
      <c r="L86" s="146" t="str">
        <f>VLOOKUP(C74,'Formato descripción HU'!B$1:O90,13,0)</f>
        <v/>
      </c>
      <c r="M86" s="50"/>
      <c r="N86" s="50"/>
      <c r="O86" s="48"/>
      <c r="P86" s="134"/>
    </row>
    <row r="87" ht="15.75" customHeight="1">
      <c r="A87" s="96"/>
      <c r="B87" s="129"/>
      <c r="C87" s="53"/>
      <c r="D87" s="54"/>
      <c r="E87" s="53"/>
      <c r="H87" s="54"/>
      <c r="I87" s="131"/>
      <c r="J87" s="53"/>
      <c r="K87" s="54"/>
      <c r="L87" s="53"/>
      <c r="O87" s="54"/>
      <c r="P87" s="134"/>
    </row>
    <row r="88" ht="15.75" customHeight="1">
      <c r="A88" s="96"/>
      <c r="B88" s="129"/>
      <c r="C88" s="56"/>
      <c r="D88" s="57"/>
      <c r="E88" s="56"/>
      <c r="F88" s="58"/>
      <c r="G88" s="58"/>
      <c r="H88" s="57"/>
      <c r="I88" s="131"/>
      <c r="J88" s="56"/>
      <c r="K88" s="57"/>
      <c r="L88" s="56"/>
      <c r="M88" s="58"/>
      <c r="N88" s="58"/>
      <c r="O88" s="57"/>
      <c r="P88" s="134"/>
    </row>
    <row r="89" ht="15.75" customHeight="1">
      <c r="B89" s="140"/>
      <c r="C89" s="141"/>
      <c r="D89" s="141"/>
      <c r="E89" s="141"/>
      <c r="F89" s="141"/>
      <c r="G89" s="141"/>
      <c r="H89" s="141"/>
      <c r="I89" s="142"/>
      <c r="J89" s="141"/>
      <c r="K89" s="141"/>
      <c r="L89" s="141"/>
      <c r="M89" s="141"/>
      <c r="N89" s="141"/>
      <c r="O89" s="141"/>
      <c r="P89" s="143"/>
    </row>
    <row r="90" ht="15.75" customHeight="1">
      <c r="A90" s="96"/>
    </row>
    <row r="91">
      <c r="A91" s="96"/>
      <c r="B91" s="147" t="s">
        <v>62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</row>
    <row r="92" ht="15.75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ht="15.75" customHeight="1">
      <c r="A93" s="96"/>
      <c r="B93" s="99"/>
      <c r="C93" s="103"/>
      <c r="D93" s="103"/>
      <c r="E93" s="102"/>
      <c r="F93" s="102"/>
      <c r="G93" s="103"/>
      <c r="H93" s="102"/>
      <c r="I93" s="102"/>
      <c r="J93" s="103"/>
      <c r="K93" s="103"/>
      <c r="L93" s="103"/>
      <c r="M93" s="103"/>
      <c r="N93" s="103"/>
      <c r="O93" s="103"/>
      <c r="P93" s="104"/>
    </row>
    <row r="94" ht="15.75" customHeight="1">
      <c r="A94" s="96"/>
      <c r="B94" s="105"/>
      <c r="C94" s="148" t="s">
        <v>1</v>
      </c>
      <c r="D94" s="149"/>
      <c r="E94" s="150" t="s">
        <v>63</v>
      </c>
      <c r="F94" s="6"/>
      <c r="G94" s="131"/>
      <c r="H94" s="151" t="s">
        <v>11</v>
      </c>
      <c r="I94" s="6"/>
      <c r="J94" s="110"/>
      <c r="K94" s="111"/>
      <c r="L94" s="111"/>
      <c r="M94" s="111"/>
      <c r="N94" s="111"/>
      <c r="O94" s="111"/>
      <c r="P94" s="112"/>
    </row>
    <row r="95" ht="15.75" customHeight="1">
      <c r="A95" s="96"/>
      <c r="B95" s="105"/>
      <c r="C95" s="152" t="s">
        <v>51</v>
      </c>
      <c r="D95" s="149"/>
      <c r="E95" s="153" t="str">
        <f>VLOOKUP(C95,'Formato descripción HU'!B$1:O111,5,0)</f>
        <v>Administrador</v>
      </c>
      <c r="F95" s="6"/>
      <c r="G95" s="131"/>
      <c r="H95" s="154" t="str">
        <f>VLOOKUP(C95,'Formato descripción HU'!B$1:O111,11,0)</f>
        <v>No iniciado</v>
      </c>
      <c r="I95" s="6"/>
      <c r="J95" s="110"/>
      <c r="K95" s="111"/>
      <c r="L95" s="111"/>
      <c r="M95" s="111"/>
      <c r="N95" s="111"/>
      <c r="O95" s="111"/>
      <c r="P95" s="112"/>
    </row>
    <row r="96" ht="15.75" customHeight="1">
      <c r="A96" s="96"/>
      <c r="B96" s="105"/>
      <c r="C96" s="111"/>
      <c r="D96" s="111"/>
      <c r="E96" s="126"/>
      <c r="F96" s="126"/>
      <c r="G96" s="111"/>
      <c r="H96" s="126"/>
      <c r="I96" s="126"/>
      <c r="J96" s="111"/>
      <c r="K96" s="111"/>
      <c r="L96" s="111"/>
      <c r="M96" s="111"/>
      <c r="N96" s="111"/>
      <c r="O96" s="111"/>
      <c r="P96" s="112"/>
    </row>
    <row r="97" ht="15.75" customHeight="1">
      <c r="A97" s="96"/>
      <c r="B97" s="105"/>
      <c r="C97" s="155" t="s">
        <v>64</v>
      </c>
      <c r="D97" s="149"/>
      <c r="E97" s="150" t="s">
        <v>10</v>
      </c>
      <c r="F97" s="6"/>
      <c r="G97" s="131"/>
      <c r="H97" s="150" t="s">
        <v>65</v>
      </c>
      <c r="I97" s="6"/>
      <c r="J97" s="110"/>
      <c r="K97" s="111"/>
      <c r="L97" s="111"/>
      <c r="M97" s="111"/>
      <c r="N97" s="111"/>
      <c r="O97" s="111"/>
      <c r="P97" s="112"/>
    </row>
    <row r="98" ht="15.75" customHeight="1">
      <c r="A98" s="96"/>
      <c r="B98" s="105"/>
      <c r="C98" s="156">
        <f>VLOOKUP('Historia de Usuario'!C95,'Formato descripción HU'!B$1:O111,8,0)</f>
        <v>10</v>
      </c>
      <c r="D98" s="149"/>
      <c r="E98" s="153" t="str">
        <f>VLOOKUP(C95,'Formato descripción HU'!B$1:O111,10,0)</f>
        <v>Alta</v>
      </c>
      <c r="F98" s="6"/>
      <c r="G98" s="131"/>
      <c r="H98" s="153" t="str">
        <f>VLOOKUP(C95,'Formato descripción HU'!B$1:O111,7,0)</f>
        <v>Isabela Zambrano</v>
      </c>
      <c r="I98" s="6"/>
      <c r="J98" s="110"/>
      <c r="K98" s="111"/>
      <c r="L98" s="111"/>
      <c r="M98" s="111"/>
      <c r="N98" s="111"/>
      <c r="O98" s="111"/>
      <c r="P98" s="112"/>
    </row>
    <row r="99" ht="15.75" customHeight="1">
      <c r="A99" s="96"/>
      <c r="B99" s="105"/>
      <c r="C99" s="124"/>
      <c r="D99" s="124"/>
      <c r="E99" s="126"/>
      <c r="F99" s="127"/>
      <c r="G99" s="124"/>
      <c r="H99" s="126"/>
      <c r="I99" s="126"/>
      <c r="J99" s="124"/>
      <c r="K99" s="111"/>
      <c r="L99" s="124"/>
      <c r="M99" s="124"/>
      <c r="N99" s="124"/>
      <c r="O99" s="124"/>
      <c r="P99" s="112"/>
    </row>
    <row r="100" ht="15.75" customHeight="1">
      <c r="A100" s="96"/>
      <c r="B100" s="129"/>
      <c r="C100" s="157" t="s">
        <v>66</v>
      </c>
      <c r="D100" s="132" t="str">
        <f>VLOOKUP(C95,'Formato descripción HU'!B$1:O111,3,0)</f>
        <v>Generar informes con filtros y datos clave</v>
      </c>
      <c r="E100" s="48"/>
      <c r="F100" s="131"/>
      <c r="G100" s="157" t="s">
        <v>67</v>
      </c>
      <c r="H100" s="158" t="str">
        <f>VLOOKUP(C95,'Formato descripción HU'!B$1:O111,4,0)</f>
        <v>Para que el administrador pueda analizar información específica y tomar decisiones adecuadas</v>
      </c>
      <c r="I100" s="50"/>
      <c r="J100" s="48"/>
      <c r="K100" s="131"/>
      <c r="L100" s="157" t="s">
        <v>68</v>
      </c>
      <c r="M100" s="159" t="str">
        <f>VLOOKUP(C95,'Formato descripción HU'!B$1:O111,6,0)</f>
        <v>Seleccionar tipo de informe, aplicar filtros (fechas, contratos activos, montos) y exportar el informe en formato PDF o Excel</v>
      </c>
      <c r="N100" s="50"/>
      <c r="O100" s="48"/>
      <c r="P100" s="134"/>
    </row>
    <row r="101" ht="15.75" customHeight="1">
      <c r="A101" s="96"/>
      <c r="B101" s="129"/>
      <c r="C101" s="52"/>
      <c r="D101" s="53"/>
      <c r="E101" s="54"/>
      <c r="F101" s="131"/>
      <c r="G101" s="52"/>
      <c r="H101" s="53"/>
      <c r="J101" s="54"/>
      <c r="K101" s="131"/>
      <c r="L101" s="52"/>
      <c r="M101" s="53"/>
      <c r="O101" s="54"/>
      <c r="P101" s="134"/>
    </row>
    <row r="102" ht="15.75" customHeight="1">
      <c r="A102" s="96"/>
      <c r="B102" s="129"/>
      <c r="C102" s="55"/>
      <c r="D102" s="56"/>
      <c r="E102" s="57"/>
      <c r="F102" s="131"/>
      <c r="G102" s="55"/>
      <c r="H102" s="56"/>
      <c r="I102" s="58"/>
      <c r="J102" s="57"/>
      <c r="K102" s="131"/>
      <c r="L102" s="55"/>
      <c r="M102" s="56"/>
      <c r="N102" s="58"/>
      <c r="O102" s="57"/>
      <c r="P102" s="134"/>
    </row>
    <row r="103" ht="15.75" customHeight="1">
      <c r="A103" s="96"/>
      <c r="B103" s="105"/>
      <c r="C103" s="126"/>
      <c r="D103" s="126"/>
      <c r="E103" s="126"/>
      <c r="F103" s="124"/>
      <c r="G103" s="126"/>
      <c r="H103" s="126"/>
      <c r="I103" s="126"/>
      <c r="J103" s="126"/>
      <c r="K103" s="124"/>
      <c r="L103" s="126"/>
      <c r="M103" s="126"/>
      <c r="N103" s="126"/>
      <c r="O103" s="126"/>
      <c r="P103" s="112"/>
    </row>
    <row r="104" ht="15.75" customHeight="1">
      <c r="A104" s="96"/>
      <c r="B104" s="129"/>
      <c r="C104" s="160" t="s">
        <v>69</v>
      </c>
      <c r="D104" s="48"/>
      <c r="E104" s="161" t="str">
        <f>VLOOKUP(C95,'Formato descripción HU'!B$1:O111,14,0)</f>
        <v>Elaboración de Informes</v>
      </c>
      <c r="F104" s="61"/>
      <c r="G104" s="61"/>
      <c r="H104" s="61"/>
      <c r="I104" s="61"/>
      <c r="J104" s="61"/>
      <c r="K104" s="61"/>
      <c r="L104" s="61"/>
      <c r="M104" s="61"/>
      <c r="N104" s="61"/>
      <c r="O104" s="62"/>
      <c r="P104" s="134"/>
    </row>
    <row r="105" ht="15.75" customHeight="1">
      <c r="A105" s="96"/>
      <c r="B105" s="129"/>
      <c r="C105" s="56"/>
      <c r="D105" s="57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5"/>
      <c r="P105" s="134"/>
    </row>
    <row r="106" ht="15.75" customHeight="1">
      <c r="A106" s="96"/>
      <c r="B106" s="105"/>
      <c r="C106" s="127"/>
      <c r="D106" s="127"/>
      <c r="E106" s="162"/>
      <c r="F106" s="162"/>
      <c r="G106" s="162"/>
      <c r="H106" s="162"/>
      <c r="I106" s="127"/>
      <c r="J106" s="127"/>
      <c r="K106" s="127"/>
      <c r="L106" s="127"/>
      <c r="M106" s="127"/>
      <c r="N106" s="127"/>
      <c r="O106" s="127"/>
      <c r="P106" s="112"/>
    </row>
    <row r="107" ht="15.75" customHeight="1">
      <c r="A107" s="96"/>
      <c r="B107" s="105"/>
      <c r="C107" s="163" t="s">
        <v>70</v>
      </c>
      <c r="D107" s="48"/>
      <c r="E107" s="164" t="str">
        <f>VLOOKUP(C95,'Formato descripción HU'!B$1:O111,12,0)</f>
        <v>Se verifica generando un informe de prueba con datos de ejemplo. El sistema debe mostrar correctamente los datos filtrados y permitir la exportación.</v>
      </c>
      <c r="F107" s="50"/>
      <c r="G107" s="50"/>
      <c r="H107" s="48"/>
      <c r="I107" s="111"/>
      <c r="J107" s="163" t="s">
        <v>13</v>
      </c>
      <c r="K107" s="48"/>
      <c r="L107" s="165" t="str">
        <f>VLOOKUP(C95,'Formato descripción HU'!B$1:O111,13,0)</f>
        <v/>
      </c>
      <c r="M107" s="50"/>
      <c r="N107" s="50"/>
      <c r="O107" s="48"/>
      <c r="P107" s="112"/>
    </row>
    <row r="108" ht="15.75" customHeight="1">
      <c r="A108" s="96"/>
      <c r="B108" s="105"/>
      <c r="C108" s="53"/>
      <c r="D108" s="54"/>
      <c r="E108" s="53"/>
      <c r="H108" s="54"/>
      <c r="I108" s="111"/>
      <c r="J108" s="53"/>
      <c r="K108" s="54"/>
      <c r="L108" s="53"/>
      <c r="O108" s="54"/>
      <c r="P108" s="112"/>
    </row>
    <row r="109" ht="15.75" customHeight="1">
      <c r="A109" s="96"/>
      <c r="B109" s="105"/>
      <c r="C109" s="56"/>
      <c r="D109" s="57"/>
      <c r="E109" s="56"/>
      <c r="F109" s="58"/>
      <c r="G109" s="58"/>
      <c r="H109" s="57"/>
      <c r="I109" s="111"/>
      <c r="J109" s="56"/>
      <c r="K109" s="57"/>
      <c r="L109" s="56"/>
      <c r="M109" s="58"/>
      <c r="N109" s="58"/>
      <c r="O109" s="57"/>
      <c r="P109" s="112"/>
    </row>
    <row r="110" ht="15.75" customHeight="1">
      <c r="B110" s="140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3"/>
    </row>
    <row r="111" ht="15.75" customHeight="1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ht="15.75" customHeight="1">
      <c r="B112" s="14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107">
    <mergeCell ref="E43:H45"/>
    <mergeCell ref="J43:K45"/>
    <mergeCell ref="E40:O41"/>
    <mergeCell ref="C40:D41"/>
    <mergeCell ref="C43:D45"/>
    <mergeCell ref="L43:O45"/>
    <mergeCell ref="B48:P48"/>
    <mergeCell ref="E51:F51"/>
    <mergeCell ref="E52:F52"/>
    <mergeCell ref="D57:E59"/>
    <mergeCell ref="G57:G59"/>
    <mergeCell ref="L57:L59"/>
    <mergeCell ref="M57:O59"/>
    <mergeCell ref="E61:O62"/>
    <mergeCell ref="H57:J59"/>
    <mergeCell ref="C57:C59"/>
    <mergeCell ref="C61:D62"/>
    <mergeCell ref="C64:D66"/>
    <mergeCell ref="E64:H66"/>
    <mergeCell ref="J64:K66"/>
    <mergeCell ref="L64:O66"/>
    <mergeCell ref="B69:P69"/>
    <mergeCell ref="B70:P70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E34:F34"/>
    <mergeCell ref="D36:E38"/>
    <mergeCell ref="G36:G38"/>
    <mergeCell ref="H36:J38"/>
    <mergeCell ref="L36:L38"/>
    <mergeCell ref="M36:O38"/>
    <mergeCell ref="C36:C38"/>
    <mergeCell ref="E30:F30"/>
    <mergeCell ref="H30:I30"/>
    <mergeCell ref="E31:F31"/>
    <mergeCell ref="H31:I31"/>
    <mergeCell ref="E33:F33"/>
    <mergeCell ref="H33:I33"/>
    <mergeCell ref="H34:I34"/>
    <mergeCell ref="H51:I51"/>
    <mergeCell ref="H52:I52"/>
    <mergeCell ref="E54:F54"/>
    <mergeCell ref="H54:I54"/>
    <mergeCell ref="E55:F55"/>
    <mergeCell ref="H55:I55"/>
    <mergeCell ref="E73:F73"/>
    <mergeCell ref="E74:F74"/>
    <mergeCell ref="H73:I73"/>
    <mergeCell ref="H74:I74"/>
    <mergeCell ref="E76:F76"/>
    <mergeCell ref="H76:I76"/>
    <mergeCell ref="E77:F77"/>
    <mergeCell ref="H77:I77"/>
    <mergeCell ref="D79:E81"/>
    <mergeCell ref="G79:G81"/>
    <mergeCell ref="L79:L81"/>
    <mergeCell ref="M79:O81"/>
    <mergeCell ref="E83:O84"/>
    <mergeCell ref="H79:J81"/>
    <mergeCell ref="C79:C81"/>
    <mergeCell ref="C83:D84"/>
    <mergeCell ref="C86:D88"/>
    <mergeCell ref="E86:H88"/>
    <mergeCell ref="J86:K88"/>
    <mergeCell ref="L86:O88"/>
    <mergeCell ref="B91:P91"/>
    <mergeCell ref="H94:I94"/>
    <mergeCell ref="E94:F94"/>
    <mergeCell ref="E95:F95"/>
    <mergeCell ref="H95:I95"/>
    <mergeCell ref="E97:F97"/>
    <mergeCell ref="H97:I97"/>
    <mergeCell ref="E98:F98"/>
    <mergeCell ref="H98:I98"/>
    <mergeCell ref="C104:D105"/>
    <mergeCell ref="C107:D109"/>
    <mergeCell ref="E107:H109"/>
    <mergeCell ref="J107:K109"/>
    <mergeCell ref="L107:O109"/>
    <mergeCell ref="B112:P112"/>
    <mergeCell ref="C100:C102"/>
    <mergeCell ref="D100:E102"/>
    <mergeCell ref="G100:G102"/>
    <mergeCell ref="H100:J102"/>
    <mergeCell ref="L100:L102"/>
    <mergeCell ref="M100:O102"/>
    <mergeCell ref="E104:O105"/>
  </mergeCells>
  <conditionalFormatting sqref="H10:I11 H31:I32 H52 H74">
    <cfRule type="cellIs" dxfId="0" priority="1" operator="equal">
      <formula>"Atrasado"</formula>
    </cfRule>
  </conditionalFormatting>
  <conditionalFormatting sqref="H10:I11 H31:I32 H52 H74">
    <cfRule type="cellIs" dxfId="1" priority="2" operator="equal">
      <formula>"Terminado"</formula>
    </cfRule>
  </conditionalFormatting>
  <conditionalFormatting sqref="H10:I11 H31:I32 H52 H74">
    <cfRule type="cellIs" dxfId="2" priority="3" operator="equal">
      <formula>"En proceso"</formula>
    </cfRule>
  </conditionalFormatting>
  <conditionalFormatting sqref="H10:I11 H31:I32 H52 H74">
    <cfRule type="cellIs" dxfId="1" priority="4" operator="equal">
      <formula>"No Iniciado"</formula>
    </cfRule>
  </conditionalFormatting>
  <dataValidations>
    <dataValidation type="list" allowBlank="1" showErrorMessage="1" sqref="C10:C11 C31:C32 C52:C53 C74:C75 C94:C96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