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trlProps/ctrlProp3.xml" ContentType="application/vnd.ms-excel.controlproperties+xml"/>
  <Override PartName="/xl/slicers/slicer3.xml" ContentType="application/vnd.ms-excel.slicer+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JNdifor\Desktop\EXCEL PROJECT DEC 24\"/>
    </mc:Choice>
  </mc:AlternateContent>
  <bookViews>
    <workbookView xWindow="0" yWindow="0" windowWidth="19200" windowHeight="6470" activeTab="4"/>
  </bookViews>
  <sheets>
    <sheet name="Sheet2" sheetId="3" r:id="rId1"/>
    <sheet name="Sheet5" sheetId="6" r:id="rId2"/>
    <sheet name="Sales Data" sheetId="1" r:id="rId3"/>
    <sheet name="Sunburst" sheetId="7" r:id="rId4"/>
    <sheet name="DASHBORAD" sheetId="2" r:id="rId5"/>
  </sheets>
  <definedNames>
    <definedName name="_xlchart.0" hidden="1">Sheet2!$A$65:$A$69</definedName>
    <definedName name="_xlchart.1" hidden="1">Sheet2!$B$65:$B$69</definedName>
    <definedName name="_xlchart.10" hidden="1">Sunburst!$E$5:$F$16</definedName>
    <definedName name="_xlchart.11" hidden="1">Sunburst!$G$4</definedName>
    <definedName name="_xlchart.12" hidden="1">Sunburst!$G$5:$G$16</definedName>
    <definedName name="_xlchart.2" hidden="1">Sunburst!$E$5:$F$16</definedName>
    <definedName name="_xlchart.3" hidden="1">Sunburst!$G$4</definedName>
    <definedName name="_xlchart.4" hidden="1">Sunburst!$G$5:$G$16</definedName>
    <definedName name="_xlchart.5" hidden="1">Sheet2!$A$65:$A$69</definedName>
    <definedName name="_xlchart.6" hidden="1">Sheet2!$B$65:$B$69</definedName>
    <definedName name="_xlchart.7" hidden="1">Sunburst!$E$5:$F$16</definedName>
    <definedName name="_xlchart.8" hidden="1">Sunburst!$G$4</definedName>
    <definedName name="_xlchart.9" hidden="1">Sunburst!$G$5:$G$16</definedName>
    <definedName name="Slicer_Month">#N/A</definedName>
    <definedName name="Slicer_Year">#N/A</definedName>
    <definedName name="Slicer_Year1">#N/A</definedName>
  </definedNames>
  <calcPr calcId="162913"/>
  <pivotCaches>
    <pivotCache cacheId="0" r:id="rId6"/>
  </pivotCaches>
  <fileRecoveryPr repairLoad="1"/>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3" i="3" l="1"/>
  <c r="D32" i="3"/>
  <c r="D31" i="3"/>
  <c r="D30" i="3"/>
  <c r="D29" i="3"/>
  <c r="D28" i="3"/>
  <c r="D27" i="3"/>
  <c r="D26" i="3"/>
  <c r="D25" i="3"/>
  <c r="D24" i="3"/>
  <c r="D23" i="3"/>
  <c r="D22" i="3"/>
  <c r="Q23" i="3" l="1"/>
  <c r="Q24" i="3"/>
  <c r="Q25" i="3"/>
  <c r="Q26" i="3"/>
  <c r="Q27" i="3"/>
  <c r="Q28" i="3"/>
  <c r="Q29" i="3"/>
  <c r="Q30" i="3"/>
  <c r="Q31" i="3"/>
  <c r="Q32" i="3"/>
  <c r="Q33" i="3"/>
  <c r="Q22" i="3"/>
  <c r="E5" i="6" l="1"/>
  <c r="F5" i="6"/>
  <c r="E6" i="6"/>
  <c r="F6" i="6"/>
  <c r="E7" i="6"/>
  <c r="F7" i="6"/>
  <c r="E8" i="6"/>
  <c r="F8" i="6"/>
  <c r="F4" i="6"/>
  <c r="E4" i="6"/>
  <c r="H2" i="6"/>
  <c r="I2" i="6" s="1"/>
  <c r="J2" i="6" s="1"/>
  <c r="D14" i="3" l="1"/>
  <c r="D12" i="3"/>
  <c r="C6" i="3"/>
  <c r="J6" i="1" l="1"/>
  <c r="J3" i="1"/>
  <c r="J2" i="1"/>
  <c r="D4" i="3"/>
  <c r="B6" i="3"/>
  <c r="A6" i="3"/>
  <c r="D6" i="3" l="1"/>
</calcChain>
</file>

<file path=xl/sharedStrings.xml><?xml version="1.0" encoding="utf-8"?>
<sst xmlns="http://schemas.openxmlformats.org/spreadsheetml/2006/main" count="6615" uniqueCount="322">
  <si>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</si>
  <si>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</si>
  <si>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</si>
  <si>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</si>
  <si>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</si>
  <si>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</si>
  <si>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</si>
  <si>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</si>
  <si>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</si>
  <si>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</si>
  <si>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</si>
  <si>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</si>
  <si>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</si>
  <si>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</si>
  <si>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</si>
  <si>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</si>
  <si>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</si>
  <si>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</si>
  <si>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</si>
  <si>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</si>
  <si>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</si>
  <si>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</si>
  <si>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</si>
  <si>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</si>
  <si>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</si>
  <si>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</si>
  <si>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</si>
  <si>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</si>
  <si>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</si>
  <si>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</si>
  <si>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</si>
  <si>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</si>
  <si>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</si>
  <si>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</si>
  <si>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</si>
  <si>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</si>
  <si>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</si>
  <si>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</si>
  <si>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</si>
  <si>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</si>
  <si>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</si>
  <si>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</si>
  <si>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</si>
  <si>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</si>
  <si>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</si>
  <si>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</si>
  <si>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</si>
  <si>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</si>
  <si>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</si>
  <si>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</si>
  <si>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</si>
  <si>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</si>
  <si>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</si>
  <si>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</si>
  <si>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</si>
  <si>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</si>
  <si>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</si>
  <si>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</si>
  <si>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</si>
  <si>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</si>
  <si>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</si>
  <si>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</si>
  <si>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</si>
  <si>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</si>
  <si>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</si>
  <si>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</si>
  <si>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</si>
  <si>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</si>
  <si>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</si>
  <si>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</si>
  <si>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</si>
  <si>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</si>
  <si>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</si>
  <si>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</si>
  <si>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</si>
  <si>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</si>
  <si>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</si>
  <si>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</si>
  <si>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</si>
  <si>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</si>
  <si>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</si>
  <si>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</si>
  <si>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</si>
  <si>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</si>
  <si>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</si>
  <si>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</si>
  <si>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</si>
  <si>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</si>
  <si>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</si>
  <si>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</si>
  <si>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</si>
  <si>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</si>
  <si>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</si>
  <si>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</si>
  <si>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</si>
  <si>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</si>
  <si>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</si>
  <si>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</si>
  <si>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</si>
  <si>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</si>
  <si>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</si>
  <si>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</si>
  <si>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</si>
  <si>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</si>
  <si>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</si>
  <si>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</si>
  <si>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</si>
  <si>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</si>
  <si>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</si>
  <si>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</si>
  <si>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</si>
  <si>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</si>
  <si>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</si>
  <si>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</si>
  <si>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</si>
  <si>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</si>
  <si>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</si>
  <si>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</si>
  <si>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</si>
  <si>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</si>
  <si>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</si>
  <si>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</si>
  <si>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</si>
  <si>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</si>
  <si>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</si>
  <si>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</si>
  <si>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</si>
  <si>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</si>
  <si>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</si>
  <si>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</si>
  <si>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</si>
  <si>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</si>
  <si>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</si>
  <si>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</si>
  <si>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</si>
  <si>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</si>
  <si>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</si>
  <si>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</si>
  <si>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</si>
  <si>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</si>
  <si>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</si>
  <si>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</si>
  <si>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</si>
  <si>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</si>
  <si>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</si>
  <si>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</si>
  <si>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</si>
  <si>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</si>
  <si>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</si>
  <si>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</si>
  <si>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</si>
  <si>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</si>
  <si>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</si>
  <si>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</si>
  <si>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</si>
  <si>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</si>
  <si>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</si>
  <si>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</si>
  <si>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</si>
  <si>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</si>
  <si>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</si>
  <si>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</si>
  <si>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</si>
  <si>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</si>
  <si>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</si>
  <si>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</si>
  <si>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</si>
  <si>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</si>
  <si>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</si>
  <si>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</si>
  <si>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</si>
  <si>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</si>
  <si>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</si>
  <si>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</si>
  <si>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</si>
  <si>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</si>
  <si>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</si>
  <si>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</si>
  <si>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</si>
  <si>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</si>
  <si>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</si>
  <si>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</si>
  <si>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</si>
  <si>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</si>
  <si>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</si>
  <si>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</si>
  <si>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</si>
  <si>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</si>
  <si>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</si>
  <si>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</si>
  <si>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</si>
  <si>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</si>
  <si>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</si>
  <si>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</si>
  <si>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</si>
  <si>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</si>
  <si>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</si>
  <si>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</si>
  <si>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</si>
  <si>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</si>
  <si>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</si>
  <si>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</si>
  <si>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</si>
  <si>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</si>
  <si>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</si>
  <si>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</si>
  <si>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</si>
  <si>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</si>
  <si>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</si>
  <si>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</si>
  <si>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</si>
  <si>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</si>
  <si>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</si>
  <si>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</si>
  <si>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</si>
  <si>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</si>
  <si>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</si>
  <si>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</si>
  <si>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</si>
  <si>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</si>
  <si>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</si>
  <si>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</si>
  <si>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</si>
  <si>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</si>
  <si>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</si>
  <si>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</si>
  <si>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</si>
  <si>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</si>
  <si>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</si>
  <si>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</si>
  <si>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</si>
  <si>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</si>
  <si>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</si>
  <si>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</si>
  <si>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</si>
  <si>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</si>
  <si>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</si>
  <si>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</si>
  <si>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</si>
  <si>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</si>
  <si>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</si>
  <si>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</si>
  <si>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</si>
  <si>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</si>
  <si>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</si>
  <si>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</si>
  <si>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</si>
  <si>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</si>
  <si>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</si>
  <si>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</si>
  <si>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</si>
  <si>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</si>
  <si>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</si>
  <si>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</si>
  <si>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</si>
  <si>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</si>
  <si>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</si>
  <si>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</si>
  <si>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</si>
  <si>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</si>
  <si>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</si>
  <si>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</si>
  <si>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</si>
  <si>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</si>
  <si>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</si>
  <si>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</si>
  <si>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</si>
  <si>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</si>
  <si>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</si>
  <si>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</si>
  <si>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</si>
  <si>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</si>
  <si>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</si>
  <si>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</si>
  <si>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</si>
  <si>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</si>
  <si>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</si>
  <si>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</si>
  <si>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</si>
  <si>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</si>
  <si>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</si>
  <si>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</si>
  <si>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</si>
  <si>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</si>
  <si>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</si>
  <si>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</si>
  <si>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</si>
  <si>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</si>
  <si>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</si>
  <si>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</si>
  <si>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</si>
  <si>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</si>
  <si>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</si>
  <si>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</si>
  <si>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</si>
  <si>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</si>
  <si>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</si>
  <si>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</si>
  <si>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</si>
  <si>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</si>
  <si>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</si>
  <si>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</si>
  <si>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</si>
  <si>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</si>
  <si>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</si>
  <si>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</si>
  <si>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</si>
  <si>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</si>
  <si>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</si>
  <si>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</si>
  <si>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</si>
  <si>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</si>
  <si>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</si>
  <si>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</si>
  <si>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</si>
  <si>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Profit %</t>
  </si>
  <si>
    <t xml:space="preserve"> </t>
  </si>
  <si>
    <t>Sum of Sales in (000)</t>
  </si>
  <si>
    <t>Sum of Profit (000)</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</si>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</sst>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164" formatCode="_ * #,##0.00_ ;_ * \-#,##0.00_ ;_ * &quot;-&quot;??_ ;_ @_ "/>
    <numFmt numFmtId="165" formatCode="_ * #,##0_ ;_ * \-#,##0_ ;_ * &quot;-&quot;??_ ;_ @_ "/>
    <numFmt numFmtId="166" formatCode="&quot;$&quot;#,##0"/>
    <numFmt numFmtId="167" formatCode="_(&quot;$&quot;* #,##0_);_(&quot;$&quot;* \(#,##0\);_(&quot;$&quot;* &quot;-&quot;??_);_(@_)"/>
    <numFmt numFmtId="168" formatCode="#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4" tint="0.7999816888943144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theme="4" tint="0.3999755851924192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9">
    <xf numFmtId="0" fontId="0" fillId="0" borderId="0" xfId="0"/>
    <xf numFmtId="0" fontId="2" fillId="2" borderId="0" xfId="0" applyFont="1" applyFill="1"/>
    <xf numFmtId="164" fontId="0" fillId="0" borderId="0" xfId="1" applyFont="1"/>
    <xf numFmtId="14" fontId="0" fillId="0" borderId="0" xfId="0" applyNumberFormat="1"/>
    <xf numFmtId="165" fontId="0" fillId="0" borderId="0" xfId="1" applyNumberFormat="1"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4" borderId="6" xfId="0" applyFill="1" applyBorder="1"/>
    <xf numFmtId="9" fontId="0" fillId="0" borderId="6" xfId="3" applyFont="1" applyBorder="1"/>
    <xf numFmtId="165" fontId="0" fillId="0" borderId="5" xfId="1" applyNumberFormat="1" applyFont="1" applyBorder="1"/>
    <xf numFmtId="165" fontId="0" fillId="0" borderId="0" xfId="1" applyNumberFormat="1" applyFont="1" applyBorder="1"/>
    <xf numFmtId="0" fontId="0" fillId="0" borderId="6" xfId="0" applyBorder="1"/>
    <xf numFmtId="167" fontId="0" fillId="0" borderId="5" xfId="2" applyNumberFormat="1" applyFont="1" applyBorder="1"/>
    <xf numFmtId="167" fontId="0" fillId="0" borderId="0" xfId="2" applyNumberFormat="1" applyFont="1" applyBorder="1"/>
    <xf numFmtId="10" fontId="0" fillId="0" borderId="6" xfId="0" applyNumberFormat="1" applyBorder="1"/>
    <xf numFmtId="0" fontId="0" fillId="0" borderId="7" xfId="0" applyBorder="1"/>
    <xf numFmtId="0" fontId="0" fillId="0" borderId="8" xfId="0" applyBorder="1"/>
    <xf numFmtId="0" fontId="0" fillId="0" borderId="9" xfId="0" applyBorder="1"/>
    <xf numFmtId="166" fontId="0" fillId="0" borderId="11" xfId="0" applyNumberFormat="1" applyBorder="1"/>
    <xf numFmtId="0" fontId="0" fillId="0" borderId="2" xfId="0" pivotButton="1" applyBorder="1"/>
    <xf numFmtId="166" fontId="0" fillId="0" borderId="10" xfId="0" applyNumberFormat="1" applyBorder="1"/>
    <xf numFmtId="166" fontId="0" fillId="0" borderId="12" xfId="0" applyNumberFormat="1" applyBorder="1"/>
    <xf numFmtId="0" fontId="2" fillId="3" borderId="13" xfId="0" applyFont="1" applyFill="1" applyBorder="1"/>
    <xf numFmtId="0" fontId="0" fillId="0" borderId="5" xfId="0" applyBorder="1" applyAlignment="1">
      <alignment horizontal="left"/>
    </xf>
    <xf numFmtId="0" fontId="0" fillId="0" borderId="7" xfId="0" applyBorder="1" applyAlignment="1">
      <alignment horizontal="left"/>
    </xf>
    <xf numFmtId="166" fontId="0" fillId="0" borderId="0" xfId="0" applyNumberFormat="1" applyBorder="1"/>
    <xf numFmtId="166" fontId="0" fillId="0" borderId="0" xfId="0" applyNumberFormat="1" applyBorder="1" applyAlignment="1">
      <alignment horizontal="left"/>
    </xf>
    <xf numFmtId="0" fontId="0" fillId="0" borderId="0" xfId="0" applyBorder="1" applyAlignment="1">
      <alignment horizontal="left"/>
    </xf>
    <xf numFmtId="167" fontId="0" fillId="0" borderId="0" xfId="2" applyNumberFormat="1" applyFont="1" applyBorder="1" applyAlignment="1">
      <alignment horizontal="left"/>
    </xf>
    <xf numFmtId="0" fontId="0" fillId="0" borderId="1" xfId="0" applyBorder="1"/>
    <xf numFmtId="0" fontId="2" fillId="3" borderId="1" xfId="0" applyFont="1" applyFill="1" applyBorder="1"/>
    <xf numFmtId="165" fontId="0" fillId="0" borderId="2"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165" fontId="0" fillId="0" borderId="7" xfId="0" applyNumberFormat="1" applyBorder="1"/>
    <xf numFmtId="165" fontId="0" fillId="0" borderId="9" xfId="0" applyNumberFormat="1" applyBorder="1"/>
    <xf numFmtId="9" fontId="0" fillId="0" borderId="0" xfId="3" applyFont="1" applyBorder="1"/>
    <xf numFmtId="165" fontId="0" fillId="0" borderId="10" xfId="0" applyNumberFormat="1" applyBorder="1"/>
    <xf numFmtId="165" fontId="0" fillId="0" borderId="12" xfId="0" applyNumberFormat="1" applyBorder="1"/>
    <xf numFmtId="165" fontId="0" fillId="0" borderId="11" xfId="0" applyNumberFormat="1" applyBorder="1"/>
    <xf numFmtId="0" fontId="0" fillId="0" borderId="1" xfId="0" pivotButton="1" applyBorder="1"/>
    <xf numFmtId="0" fontId="0" fillId="0" borderId="10" xfId="0" applyBorder="1" applyAlignment="1">
      <alignment horizontal="left"/>
    </xf>
    <xf numFmtId="0" fontId="0" fillId="0" borderId="12" xfId="0" applyBorder="1" applyAlignment="1">
      <alignment horizontal="left"/>
    </xf>
    <xf numFmtId="0" fontId="0" fillId="0" borderId="11" xfId="0" applyBorder="1" applyAlignment="1">
      <alignment horizontal="left"/>
    </xf>
    <xf numFmtId="9" fontId="0" fillId="0" borderId="10" xfId="0" applyNumberFormat="1" applyBorder="1"/>
    <xf numFmtId="9" fontId="0" fillId="0" borderId="12" xfId="0" applyNumberFormat="1" applyBorder="1"/>
    <xf numFmtId="9" fontId="0" fillId="0" borderId="11" xfId="0" applyNumberFormat="1" applyBorder="1"/>
    <xf numFmtId="9" fontId="2" fillId="0" borderId="10" xfId="0" applyNumberFormat="1" applyFont="1" applyBorder="1"/>
    <xf numFmtId="9" fontId="2" fillId="0" borderId="12" xfId="0" applyNumberFormat="1" applyFont="1" applyBorder="1"/>
    <xf numFmtId="9" fontId="2" fillId="0" borderId="11" xfId="0" applyNumberFormat="1" applyFont="1" applyBorder="1"/>
    <xf numFmtId="0" fontId="0" fillId="0" borderId="1" xfId="0" applyBorder="1" applyAlignment="1">
      <alignment horizontal="left"/>
    </xf>
    <xf numFmtId="166" fontId="0" fillId="0" borderId="14" xfId="0" applyNumberFormat="1" applyBorder="1"/>
    <xf numFmtId="166" fontId="0" fillId="0" borderId="15" xfId="0" applyNumberFormat="1" applyBorder="1"/>
    <xf numFmtId="0" fontId="0" fillId="0" borderId="14" xfId="0" applyBorder="1"/>
    <xf numFmtId="0" fontId="0" fillId="0" borderId="15" xfId="0" applyBorder="1"/>
    <xf numFmtId="166" fontId="0" fillId="0" borderId="16" xfId="0" applyNumberFormat="1" applyBorder="1"/>
    <xf numFmtId="0" fontId="0" fillId="0" borderId="16" xfId="0" applyBorder="1"/>
    <xf numFmtId="0" fontId="0" fillId="0" borderId="10" xfId="0" applyBorder="1" applyAlignment="1">
      <alignment horizontal="left" indent="1"/>
    </xf>
    <xf numFmtId="0" fontId="0" fillId="0" borderId="12" xfId="0" applyBorder="1" applyAlignment="1">
      <alignment horizontal="left" indent="1"/>
    </xf>
    <xf numFmtId="0" fontId="0" fillId="0" borderId="11" xfId="0" applyBorder="1" applyAlignment="1">
      <alignment horizontal="left" indent="1"/>
    </xf>
    <xf numFmtId="9" fontId="0" fillId="0" borderId="0" xfId="3" applyFont="1"/>
    <xf numFmtId="168" fontId="0" fillId="0" borderId="2" xfId="0" applyNumberFormat="1" applyBorder="1"/>
    <xf numFmtId="168" fontId="0" fillId="0" borderId="4" xfId="0" applyNumberFormat="1" applyBorder="1"/>
    <xf numFmtId="168" fontId="0" fillId="0" borderId="5" xfId="0" applyNumberFormat="1" applyBorder="1"/>
    <xf numFmtId="168" fontId="0" fillId="0" borderId="6" xfId="0" applyNumberFormat="1" applyBorder="1"/>
    <xf numFmtId="168" fontId="0" fillId="0" borderId="7" xfId="0" applyNumberFormat="1" applyBorder="1"/>
    <xf numFmtId="168" fontId="0" fillId="0" borderId="9" xfId="0" applyNumberFormat="1" applyBorder="1"/>
    <xf numFmtId="0" fontId="2" fillId="5" borderId="0" xfId="0" applyFont="1" applyFill="1" applyBorder="1"/>
    <xf numFmtId="0" fontId="0" fillId="0" borderId="5" xfId="0" pivotButton="1" applyBorder="1"/>
    <xf numFmtId="0" fontId="0" fillId="0" borderId="0" xfId="0" pivotButton="1" applyBorder="1"/>
    <xf numFmtId="0" fontId="2" fillId="0" borderId="0" xfId="0" applyFont="1" applyBorder="1"/>
    <xf numFmtId="0" fontId="2" fillId="0" borderId="17" xfId="0" applyFont="1" applyBorder="1"/>
    <xf numFmtId="0" fontId="3" fillId="3" borderId="17" xfId="0" applyFont="1" applyFill="1" applyBorder="1"/>
    <xf numFmtId="3" fontId="0" fillId="0" borderId="2" xfId="0" applyNumberFormat="1" applyBorder="1"/>
    <xf numFmtId="3" fontId="0" fillId="0" borderId="5" xfId="0" applyNumberFormat="1" applyBorder="1"/>
  </cellXfs>
  <cellStyles count="4">
    <cellStyle name="Comma" xfId="1" builtinId="3"/>
    <cellStyle name="Currency" xfId="2" builtinId="4"/>
    <cellStyle name="Normal" xfId="0" builtinId="0"/>
    <cellStyle name="Percent" xfId="3" builtinId="5"/>
  </cellStyles>
  <dxfs count="427">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4" formatCode="_(&quot;$&quot;* #,##0.00_);_(&quot;$&quot;* \(#,##0.00\);_(&quot;$&quot;* &quot;-&quot;??_);_(@_)"/>
    </dxf>
    <dxf>
      <numFmt numFmtId="172" formatCode="_(&quot;$&quot;* #,##0.0_);_(&quot;$&quot;* \(#,##0.0\);_(&quot;$&quot;* &quot;-&quot;??_);_(@_)"/>
    </dxf>
    <dxf>
      <numFmt numFmtId="167" formatCode="_(&quot;$&quot;* #,##0_);_(&quot;$&quot;* \(#,##0\);_(&quot;$&quot;* &quot;-&quot;??_);_(@_)"/>
    </dxf>
    <dxf>
      <numFmt numFmtId="0" formatCode="General"/>
    </dxf>
    <dxf>
      <numFmt numFmtId="1" formatCode="0"/>
    </dxf>
    <dxf>
      <numFmt numFmtId="164" formatCode="_ * #,##0.00_ ;_ * \-#,##0.00_ ;_ * &quot;-&quot;??_ ;_ @_ "/>
    </dxf>
    <dxf>
      <numFmt numFmtId="169" formatCode="_ * #,##0.0_ ;_ * \-#,##0.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4" formatCode="_(&quot;$&quot;* #,##0.00_);_(&quot;$&quot;* \(#,##0.00\);_(&quot;$&quot;* &quot;-&quot;??_);_(@_)"/>
    </dxf>
    <dxf>
      <numFmt numFmtId="172" formatCode="_(&quot;$&quot;* #,##0.0_);_(&quot;$&quot;* \(#,##0.0\);_(&quot;$&quot;* &quot;-&quot;??_);_(@_)"/>
    </dxf>
    <dxf>
      <numFmt numFmtId="167" formatCode="_(&quot;$&quot;* #,##0_);_(&quot;$&quot;* \(#,##0\);_(&quot;$&quot;* &quot;-&quot;??_);_(@_)"/>
    </dxf>
    <dxf>
      <numFmt numFmtId="0" formatCode="General"/>
    </dxf>
    <dxf>
      <numFmt numFmtId="1" formatCode="0"/>
    </dxf>
    <dxf>
      <numFmt numFmtId="164" formatCode="_ * #,##0.00_ ;_ * \-#,##0.00_ ;_ * &quot;-&quot;??_ ;_ @_ "/>
    </dxf>
    <dxf>
      <numFmt numFmtId="169" formatCode="_ * #,##0.0_ ;_ * \-#,##0.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73" formatCode="0.0%"/>
    </dxf>
    <dxf>
      <numFmt numFmtId="13" formatCode="0%"/>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4" formatCode="_(&quot;$&quot;* #,##0.00_);_(&quot;$&quot;* \(#,##0.00\);_(&quot;$&quot;* &quot;-&quot;??_);_(@_)"/>
    </dxf>
    <dxf>
      <numFmt numFmtId="172" formatCode="_(&quot;$&quot;* #,##0.0_);_(&quot;$&quot;* \(#,##0.0\);_(&quot;$&quot;* &quot;-&quot;??_);_(@_)"/>
    </dxf>
    <dxf>
      <numFmt numFmtId="167" formatCode="_(&quot;$&quot;* #,##0_);_(&quot;$&quot;* \(#,##0\);_(&quot;$&quot;* &quot;-&quot;??_);_(@_)"/>
    </dxf>
    <dxf>
      <numFmt numFmtId="0" formatCode="General"/>
    </dxf>
    <dxf>
      <numFmt numFmtId="1" formatCode="0"/>
    </dxf>
    <dxf>
      <numFmt numFmtId="164" formatCode="_ * #,##0.00_ ;_ * \-#,##0.00_ ;_ * &quot;-&quot;??_ ;_ @_ "/>
    </dxf>
    <dxf>
      <numFmt numFmtId="169" formatCode="_ * #,##0.0_ ;_ * \-#,##0.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73" formatCode="0.0%"/>
    </dxf>
    <dxf>
      <numFmt numFmtId="13" formatCode="0%"/>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4" formatCode="_(&quot;$&quot;* #,##0.00_);_(&quot;$&quot;* \(#,##0.00\);_(&quot;$&quot;* &quot;-&quot;??_);_(@_)"/>
    </dxf>
    <dxf>
      <numFmt numFmtId="172" formatCode="_(&quot;$&quot;* #,##0.0_);_(&quot;$&quot;* \(#,##0.0\);_(&quot;$&quot;* &quot;-&quot;??_);_(@_)"/>
    </dxf>
    <dxf>
      <numFmt numFmtId="167" formatCode="_(&quot;$&quot;* #,##0_);_(&quot;$&quot;* \(#,##0\);_(&quot;$&quot;* &quot;-&quot;??_);_(@_)"/>
    </dxf>
    <dxf>
      <numFmt numFmtId="0" formatCode="General"/>
    </dxf>
    <dxf>
      <numFmt numFmtId="1" formatCode="0"/>
    </dxf>
    <dxf>
      <numFmt numFmtId="164" formatCode="_ * #,##0.00_ ;_ * \-#,##0.00_ ;_ * &quot;-&quot;??_ ;_ @_ "/>
    </dxf>
    <dxf>
      <numFmt numFmtId="169" formatCode="_ * #,##0.0_ ;_ * \-#,##0.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4" formatCode="_(&quot;$&quot;* #,##0.00_);_(&quot;$&quot;* \(#,##0.00\);_(&quot;$&quot;* &quot;-&quot;??_);_(@_)"/>
    </dxf>
    <dxf>
      <numFmt numFmtId="172" formatCode="_(&quot;$&quot;* #,##0.0_);_(&quot;$&quot;* \(#,##0.0\);_(&quot;$&quot;* &quot;-&quot;??_);_(@_)"/>
    </dxf>
    <dxf>
      <numFmt numFmtId="167" formatCode="_(&quot;$&quot;* #,##0_);_(&quot;$&quot;* \(#,##0\);_(&quot;$&quot;* &quot;-&quot;??_);_(@_)"/>
    </dxf>
    <dxf>
      <numFmt numFmtId="0" formatCode="General"/>
    </dxf>
    <dxf>
      <numFmt numFmtId="1" formatCode="0"/>
    </dxf>
    <dxf>
      <numFmt numFmtId="164" formatCode="_ * #,##0.00_ ;_ * \-#,##0.00_ ;_ * &quot;-&quot;??_ ;_ @_ "/>
    </dxf>
    <dxf>
      <numFmt numFmtId="169" formatCode="_ * #,##0.0_ ;_ * \-#,##0.0_ ;_ * &quot;-&quot;??_ ;_ @_ "/>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numFmt numFmtId="173" formatCode="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sz val="10"/>
        <color theme="1"/>
        <name val="Comic Sans MS"/>
        <scheme val="none"/>
      </font>
      <border>
        <bottom style="thin">
          <color theme="4"/>
        </bottom>
        <vertical/>
        <horizontal/>
      </border>
    </dxf>
    <dxf>
      <font>
        <b/>
        <i val="0"/>
        <sz val="10"/>
        <color theme="1"/>
        <name val="Comic Sans MS"/>
        <scheme val="none"/>
      </font>
      <border diagonalUp="0" diagonalDown="0">
        <left/>
        <right/>
        <top/>
        <bottom/>
        <vertical/>
        <horizontal/>
      </border>
    </dxf>
    <dxf>
      <numFmt numFmtId="3" formatCode="#,##0"/>
      <border diagonalUp="0" diagonalDown="0">
        <left style="medium">
          <color indexed="64"/>
        </left>
        <right/>
        <top/>
        <bottom/>
        <vertical/>
        <horizontal/>
      </border>
    </dxf>
    <dxf>
      <font>
        <b val="0"/>
        <i val="0"/>
        <strike val="0"/>
        <condense val="0"/>
        <extend val="0"/>
        <outline val="0"/>
        <shadow val="0"/>
        <u val="none"/>
        <vertAlign val="baseline"/>
        <sz val="11"/>
        <color auto="1"/>
        <name val="Calibri"/>
        <scheme val="minor"/>
      </font>
      <fill>
        <patternFill patternType="solid">
          <fgColor theme="4" tint="0.79998168889431442"/>
          <bgColor theme="4" tint="0.79998168889431442"/>
        </patternFill>
      </fill>
    </dxf>
    <dxf>
      <border outline="0">
        <bottom style="thin">
          <color theme="4" tint="0.39997558519241921"/>
        </bottom>
      </border>
    </dxf>
    <dxf>
      <border outline="0">
        <left style="medium">
          <color indexed="64"/>
        </left>
        <right style="medium">
          <color indexed="64"/>
        </right>
        <bottom style="medium">
          <color indexed="64"/>
        </bottom>
      </border>
    </dxf>
    <dxf>
      <font>
        <b/>
        <i val="0"/>
        <strike val="0"/>
        <condense val="0"/>
        <extend val="0"/>
        <outline val="0"/>
        <shadow val="0"/>
        <u val="none"/>
        <vertAlign val="baseline"/>
        <sz val="11"/>
        <color theme="1"/>
        <name val="Calibri"/>
        <scheme val="minor"/>
      </font>
    </dxf>
    <dxf>
      <numFmt numFmtId="169" formatCode="_ * #,##0.0_ ;_ * \-#,##0.0_ ;_ * &quot;-&quot;??_ ;_ @_ "/>
    </dxf>
    <dxf>
      <numFmt numFmtId="165" formatCode="_ * #,##0_ ;_ * \-#,##0_ ;_ * &quot;-&quot;??_ ;_ @_ "/>
    </dxf>
    <dxf>
      <numFmt numFmtId="170" formatCode="&quot;$&quot;#,##0.00"/>
    </dxf>
    <dxf>
      <numFmt numFmtId="171" formatCode="&quot;$&quot;#,##0.0"/>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175" formatCode="dd/mm/yyyy"/>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solid">
          <fgColor indexed="64"/>
          <bgColor rgb="FFFFFF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9" formatCode="_ * #,##0.0_ ;_ * \-#,##0.0_ ;_ * &quot;-&quot;??_ ;_ @_ "/>
    </dxf>
    <dxf>
      <numFmt numFmtId="164" formatCode="_ * #,##0.00_ ;_ * \-#,##0.00_ ;_ * &quot;-&quot;??_ ;_ @_ "/>
    </dxf>
    <dxf>
      <numFmt numFmtId="1" formatCode="0"/>
    </dxf>
    <dxf>
      <numFmt numFmtId="0" formatCode="General"/>
    </dxf>
    <dxf>
      <numFmt numFmtId="167" formatCode="_(&quot;$&quot;* #,##0_);_(&quot;$&quot;* \(#,##0\);_(&quot;$&quot;* &quot;-&quot;??_);_(@_)"/>
    </dxf>
    <dxf>
      <numFmt numFmtId="172" formatCode="_(&quot;$&quot;* #,##0.0_);_(&quot;$&quot;* \(#,##0.0\);_(&quot;$&quot;* &quot;-&quot;??_);_(@_)"/>
    </dxf>
    <dxf>
      <numFmt numFmtId="34" formatCode="_(&quot;$&quot;* #,##0.00_);_(&quot;$&quot;* \(#,##0.0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numFmt numFmtId="13" formatCode="0%"/>
    </dxf>
    <dxf>
      <numFmt numFmtId="173" formatCode="0.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9" formatCode="_ * #,##0.0_ ;_ * \-#,##0.0_ ;_ * &quot;-&quot;??_ ;_ @_ "/>
    </dxf>
    <dxf>
      <numFmt numFmtId="164" formatCode="_ * #,##0.00_ ;_ * \-#,##0.00_ ;_ * &quot;-&quot;??_ ;_ @_ "/>
    </dxf>
    <dxf>
      <numFmt numFmtId="1" formatCode="0"/>
    </dxf>
    <dxf>
      <numFmt numFmtId="0" formatCode="General"/>
    </dxf>
    <dxf>
      <numFmt numFmtId="167" formatCode="_(&quot;$&quot;* #,##0_);_(&quot;$&quot;* \(#,##0\);_(&quot;$&quot;* &quot;-&quot;??_);_(@_)"/>
    </dxf>
    <dxf>
      <numFmt numFmtId="172" formatCode="_(&quot;$&quot;* #,##0.0_);_(&quot;$&quot;* \(#,##0.0\);_(&quot;$&quot;* &quot;-&quot;??_);_(@_)"/>
    </dxf>
    <dxf>
      <numFmt numFmtId="34" formatCode="_(&quot;$&quot;* #,##0.00_);_(&quot;$&quot;* \(#,##0.0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numFmt numFmtId="13" formatCode="0%"/>
    </dxf>
    <dxf>
      <numFmt numFmtId="173" formatCode="0.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9" formatCode="_ * #,##0.0_ ;_ * \-#,##0.0_ ;_ * &quot;-&quot;??_ ;_ @_ "/>
    </dxf>
    <dxf>
      <numFmt numFmtId="164" formatCode="_ * #,##0.00_ ;_ * \-#,##0.00_ ;_ * &quot;-&quot;??_ ;_ @_ "/>
    </dxf>
    <dxf>
      <numFmt numFmtId="1" formatCode="0"/>
    </dxf>
    <dxf>
      <numFmt numFmtId="0" formatCode="General"/>
    </dxf>
    <dxf>
      <numFmt numFmtId="167" formatCode="_(&quot;$&quot;* #,##0_);_(&quot;$&quot;* \(#,##0\);_(&quot;$&quot;* &quot;-&quot;??_);_(@_)"/>
    </dxf>
    <dxf>
      <numFmt numFmtId="172" formatCode="_(&quot;$&quot;* #,##0.0_);_(&quot;$&quot;* \(#,##0.0\);_(&quot;$&quot;* &quot;-&quot;??_);_(@_)"/>
    </dxf>
    <dxf>
      <numFmt numFmtId="34" formatCode="_(&quot;$&quot;* #,##0.00_);_(&quot;$&quot;* \(#,##0.0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73" formatCode="0.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9" formatCode="_ * #,##0.0_ ;_ * \-#,##0.0_ ;_ * &quot;-&quot;??_ ;_ @_ "/>
    </dxf>
    <dxf>
      <numFmt numFmtId="164" formatCode="_ * #,##0.00_ ;_ * \-#,##0.00_ ;_ * &quot;-&quot;??_ ;_ @_ "/>
    </dxf>
    <dxf>
      <numFmt numFmtId="1" formatCode="0"/>
    </dxf>
    <dxf>
      <numFmt numFmtId="0" formatCode="General"/>
    </dxf>
    <dxf>
      <numFmt numFmtId="167" formatCode="_(&quot;$&quot;* #,##0_);_(&quot;$&quot;* \(#,##0\);_(&quot;$&quot;* &quot;-&quot;??_);_(@_)"/>
    </dxf>
    <dxf>
      <numFmt numFmtId="172" formatCode="_(&quot;$&quot;* #,##0.0_);_(&quot;$&quot;* \(#,##0.0\);_(&quot;$&quot;* &quot;-&quot;??_);_(@_)"/>
    </dxf>
    <dxf>
      <numFmt numFmtId="34" formatCode="_(&quot;$&quot;* #,##0.00_);_(&quot;$&quot;* \(#,##0.0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numFmt numFmtId="168" formatCode="#0,"/>
    </dxf>
    <dxf>
      <numFmt numFmtId="3" formatCode="#,##0"/>
    </dxf>
    <dxf>
      <numFmt numFmtId="165" formatCode="_ * #,##0_ ;_ * \-#,##0_ ;_ * &quot;-&quot;??_ ;_ @_ "/>
    </dxf>
    <dxf>
      <numFmt numFmtId="169" formatCode="_ * #,##0.0_ ;_ * \-#,##0.0_ ;_ * &quot;-&quot;??_ ;_ @_ "/>
    </dxf>
    <dxf>
      <numFmt numFmtId="164" formatCode="_ * #,##0.00_ ;_ * \-#,##0.00_ ;_ * &quot;-&quot;??_ ;_ @_ "/>
    </dxf>
    <dxf>
      <numFmt numFmtId="174"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9" formatCode="_ * #,##0.0_ ;_ * \-#,##0.0_ ;_ * &quot;-&quot;??_ ;_ @_ "/>
    </dxf>
    <dxf>
      <numFmt numFmtId="164" formatCode="_ * #,##0.00_ ;_ * \-#,##0.00_ ;_ * &quot;-&quot;??_ ;_ @_ "/>
    </dxf>
    <dxf>
      <numFmt numFmtId="1" formatCode="0"/>
    </dxf>
    <dxf>
      <numFmt numFmtId="0" formatCode="General"/>
    </dxf>
    <dxf>
      <numFmt numFmtId="167" formatCode="_(&quot;$&quot;* #,##0_);_(&quot;$&quot;* \(#,##0\);_(&quot;$&quot;* &quot;-&quot;??_);_(@_)"/>
    </dxf>
    <dxf>
      <numFmt numFmtId="172" formatCode="_(&quot;$&quot;* #,##0.0_);_(&quot;$&quot;* \(#,##0.0\);_(&quot;$&quot;* &quot;-&quot;??_);_(@_)"/>
    </dxf>
    <dxf>
      <numFmt numFmtId="34" formatCode="_(&quot;$&quot;* #,##0.00_);_(&quot;$&quot;* \(#,##0.0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71" formatCode="&quot;$&quot;#,##0.0"/>
    </dxf>
    <dxf>
      <numFmt numFmtId="170" formatCode="&quot;$&quot;#,##0.00"/>
    </dxf>
    <dxf>
      <numFmt numFmtId="165" formatCode="_ * #,##0_ ;_ * \-#,##0_ ;_ * &quot;-&quot;??_ ;_ @_ "/>
    </dxf>
    <dxf>
      <numFmt numFmtId="169" formatCode="_ * #,##0.0_ ;_ * \-#,##0.0_ ;_ * &quot;-&quot;??_ ;_ @_ "/>
    </dxf>
    <dxf>
      <font>
        <b/>
        <i val="0"/>
        <sz val="10"/>
        <color theme="1"/>
        <name val="Comic Sans MS"/>
        <scheme val="none"/>
      </font>
      <border>
        <bottom style="thin">
          <color theme="4"/>
        </bottom>
        <vertical/>
        <horizontal/>
      </border>
    </dxf>
    <dxf>
      <font>
        <b/>
        <i val="0"/>
        <sz val="10"/>
        <color theme="1"/>
        <name val="Comic Sans MS"/>
        <scheme val="none"/>
      </font>
      <border diagonalUp="0" diagonalDown="0">
        <left/>
        <right/>
        <top/>
        <bottom/>
        <vertical/>
        <horizontal/>
      </border>
    </dxf>
    <dxf>
      <font>
        <b/>
        <i val="0"/>
        <sz val="10"/>
        <color theme="1"/>
        <name val="Comic Sans MS"/>
        <scheme val="none"/>
      </font>
      <border>
        <bottom style="thin">
          <color theme="4"/>
        </bottom>
        <vertical/>
        <horizontal/>
      </border>
    </dxf>
    <dxf>
      <font>
        <b/>
        <i val="0"/>
        <sz val="10"/>
        <color theme="1"/>
        <name val="Comic Sans MS"/>
        <scheme val="none"/>
      </font>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DASHBOARD" pivot="0" table="0" count="10">
      <tableStyleElement type="wholeTable" dxfId="426"/>
      <tableStyleElement type="headerRow" dxfId="425"/>
    </tableStyle>
    <tableStyle name="DASHBOARD 2" pivot="0" table="0" count="10">
      <tableStyleElement type="wholeTable" dxfId="192"/>
      <tableStyleElement type="headerRow" dxfId="191"/>
    </tableStyle>
    <tableStyle name="DASHBORAD" pivot="0" table="0" count="10">
      <tableStyleElement type="wholeTable" dxfId="424"/>
      <tableStyleElement type="headerRow" dxfId="423"/>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DASHBOARD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DASHBORA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Data_Dashboard.xlsx]Sheet2!PivotTable4</c:name>
    <c:fmtId val="4"/>
  </c:pivotSource>
  <c:chart>
    <c:title>
      <c:tx>
        <c:rich>
          <a:bodyPr rot="0" spcFirstLastPara="1" vertOverflow="ellipsis" vert="horz" wrap="square" anchor="ctr" anchorCtr="1"/>
          <a:lstStyle/>
          <a:p>
            <a:pPr>
              <a:defRPr sz="1100" b="0" i="0" u="none" strike="noStrike" kern="1200" cap="none" spc="20" baseline="0">
                <a:solidFill>
                  <a:sysClr val="windowText" lastClr="000000"/>
                </a:solidFill>
                <a:latin typeface="Comic Sans MS" panose="030F0702030302020204" pitchFamily="66" charset="0"/>
                <a:ea typeface="+mn-ea"/>
                <a:cs typeface="+mn-cs"/>
              </a:defRPr>
            </a:pPr>
            <a:r>
              <a:rPr lang="en-US" sz="1100">
                <a:solidFill>
                  <a:sysClr val="windowText" lastClr="000000"/>
                </a:solidFill>
                <a:latin typeface="Comic Sans MS" panose="030F0702030302020204" pitchFamily="66" charset="0"/>
              </a:rPr>
              <a:t>Sales (%) by Country</a:t>
            </a:r>
          </a:p>
        </c:rich>
      </c:tx>
      <c:layout>
        <c:manualLayout>
          <c:xMode val="edge"/>
          <c:yMode val="edge"/>
          <c:x val="0.43014172386727989"/>
          <c:y val="7.1523691982418647E-2"/>
        </c:manualLayout>
      </c:layout>
      <c:overlay val="0"/>
      <c:spPr>
        <a:noFill/>
        <a:ln>
          <a:noFill/>
        </a:ln>
        <a:effectLst/>
      </c:spPr>
      <c:txPr>
        <a:bodyPr rot="0" spcFirstLastPara="1" vertOverflow="ellipsis" vert="horz" wrap="square" anchor="ctr" anchorCtr="1"/>
        <a:lstStyle/>
        <a:p>
          <a:pPr>
            <a:defRPr sz="1100" b="0" i="0" u="none" strike="noStrike" kern="1200" cap="none" spc="2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24146061480729994"/>
          <c:y val="0.26147888466687397"/>
          <c:w val="0.40363392985056507"/>
          <c:h val="0.71316987145218202"/>
        </c:manualLayout>
      </c:layout>
      <c:doughnutChart>
        <c:varyColors val="1"/>
        <c:ser>
          <c:idx val="0"/>
          <c:order val="0"/>
          <c:tx>
            <c:strRef>
              <c:f>Sheet2!$B$43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3-529A-4EB5-AF98-9AC35010781D}"/>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2-529A-4EB5-AF98-9AC35010781D}"/>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1-529A-4EB5-AF98-9AC35010781D}"/>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8-529A-4EB5-AF98-9AC35010781D}"/>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7-529A-4EB5-AF98-9AC35010781D}"/>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6-529A-4EB5-AF98-9AC35010781D}"/>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5-529A-4EB5-AF98-9AC35010781D}"/>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4-529A-4EB5-AF98-9AC35010781D}"/>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Sheet2!$A$44:$A$51</c:f>
              <c:strCache>
                <c:ptCount val="8"/>
                <c:pt idx="0">
                  <c:v>Canada</c:v>
                </c:pt>
                <c:pt idx="1">
                  <c:v>England</c:v>
                </c:pt>
                <c:pt idx="2">
                  <c:v>France</c:v>
                </c:pt>
                <c:pt idx="3">
                  <c:v>Germany</c:v>
                </c:pt>
                <c:pt idx="4">
                  <c:v>India</c:v>
                </c:pt>
                <c:pt idx="5">
                  <c:v>Italy</c:v>
                </c:pt>
                <c:pt idx="6">
                  <c:v>Japan</c:v>
                </c:pt>
                <c:pt idx="7">
                  <c:v>USA</c:v>
                </c:pt>
              </c:strCache>
            </c:strRef>
          </c:cat>
          <c:val>
            <c:numRef>
              <c:f>Sheet2!$B$44:$B$51</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529A-4EB5-AF98-9AC35010781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309465474823022"/>
          <c:y val="0.18185746868421884"/>
          <c:w val="0.22912757760003732"/>
          <c:h val="0.818142531315781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title pos="t" align="ctr" overlay="0">
      <cx:tx>
        <cx:rich>
          <a:bodyPr spcFirstLastPara="1" vertOverflow="ellipsis" wrap="square" lIns="0" tIns="0" rIns="0" bIns="0" anchor="ctr" anchorCtr="1"/>
          <a:lstStyle/>
          <a:p>
            <a:pPr algn="ctr">
              <a:defRPr/>
            </a:pPr>
            <a:r>
              <a:rPr lang="en-US" sz="1100" b="0">
                <a:solidFill>
                  <a:sysClr val="windowText" lastClr="000000"/>
                </a:solidFill>
                <a:latin typeface="Comic Sans MS" panose="030F0702030302020204" pitchFamily="66" charset="0"/>
              </a:rPr>
              <a:t>Sales Breakdown (%) by segment </a:t>
            </a:r>
          </a:p>
        </cx:rich>
      </cx:tx>
    </cx:title>
    <cx:plotArea>
      <cx:plotAreaRegion>
        <cx:series layoutId="treemap" uniqueId="{D861E47C-361E-4EB0-B4E4-BA23BBCFD2FD}">
          <cx:dataLabels>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Data_Dashboard.xlsx]Sheet2!PivotTable12</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a:solidFill>
                  <a:sysClr val="windowText" lastClr="000000"/>
                </a:solidFill>
                <a:latin typeface="Comic Sans MS" panose="030F0702030302020204" pitchFamily="66" charset="0"/>
              </a:rPr>
              <a:t>Profit ($) generated over Months </a:t>
            </a:r>
            <a:r>
              <a:rPr lang="en-US" sz="1000" baseline="0">
                <a:solidFill>
                  <a:sysClr val="windowText" lastClr="000000"/>
                </a:solidFill>
                <a:latin typeface="Comic Sans MS" panose="030F0702030302020204" pitchFamily="66" charset="0"/>
              </a:rPr>
              <a:t> </a:t>
            </a:r>
            <a:endParaRPr lang="en-US" sz="1000">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cked"/>
        <c:varyColors val="0"/>
        <c:ser>
          <c:idx val="0"/>
          <c:order val="0"/>
          <c:tx>
            <c:strRef>
              <c:f>Sheet2!$B$78</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Sheet2!$A$79:$A$104</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Sheet2!$B$79:$B$104</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E312-464C-AB26-9CF78582A18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31001808"/>
        <c:axId val="530996816"/>
      </c:lineChart>
      <c:catAx>
        <c:axId val="5310018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30996816"/>
        <c:crosses val="autoZero"/>
        <c:auto val="1"/>
        <c:lblAlgn val="ctr"/>
        <c:lblOffset val="100"/>
        <c:noMultiLvlLbl val="0"/>
      </c:catAx>
      <c:valAx>
        <c:axId val="53099681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3100180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Data_Dashboard.xlsx]Sheet2!PivotTable14</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a:solidFill>
                  <a:sysClr val="windowText" lastClr="000000"/>
                </a:solidFill>
                <a:latin typeface="Comic Sans MS" panose="030F0702030302020204" pitchFamily="66" charset="0"/>
              </a:rPr>
              <a:t>Units Sold Split By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Sheet2!$B$110</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CE7-46C4-BF28-00715A73BFA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CE7-46C4-BF28-00715A73BFA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CE7-46C4-BF28-00715A73BFA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CE7-46C4-BF28-00715A73BFAA}"/>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BCE7-46C4-BF28-00715A73BFAA}"/>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BCE7-46C4-BF28-00715A73BF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Sheet2!$A$111:$A$116</c:f>
              <c:strCache>
                <c:ptCount val="6"/>
                <c:pt idx="0">
                  <c:v>Amarilla</c:v>
                </c:pt>
                <c:pt idx="1">
                  <c:v>Carretera</c:v>
                </c:pt>
                <c:pt idx="2">
                  <c:v>Montana</c:v>
                </c:pt>
                <c:pt idx="3">
                  <c:v>Paseo</c:v>
                </c:pt>
                <c:pt idx="4">
                  <c:v>Velo</c:v>
                </c:pt>
                <c:pt idx="5">
                  <c:v>VTT</c:v>
                </c:pt>
              </c:strCache>
            </c:strRef>
          </c:cat>
          <c:val>
            <c:numRef>
              <c:f>Sheet2!$B$111:$B$116</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9077-4CA4-AB3A-3DC170799CE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Sheet2!$N$22:$N$33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Sheet2!$O$22:$O$33</c:f>
              <c:numCache>
                <c:formatCode>_ * #,##0_ ;_ * \-#,##0_ ;_ * "-"??_ ;_ @_ </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690C-4F57-B611-0FBD7F74D8C3}"/>
            </c:ext>
          </c:extLst>
        </c:ser>
        <c:ser>
          <c:idx val="1"/>
          <c:order val="1"/>
          <c:spPr>
            <a:solidFill>
              <a:schemeClr val="accent2"/>
            </a:solidFill>
            <a:ln>
              <a:noFill/>
            </a:ln>
            <a:effectLst/>
          </c:spPr>
          <c:invertIfNegative val="0"/>
          <c:cat>
            <c:strRef>
              <c:f>Sheet2!$N$22:$N$33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Sheet2!$P$22:$P$33</c:f>
              <c:numCache>
                <c:formatCode>_ * #,##0_ ;_ * \-#,##0_ ;_ * "-"??_ ;_ @_ </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6="http://schemas.microsoft.com/office/drawing/2014/chart" uri="{C3380CC4-5D6E-409C-BE32-E72D297353CC}">
              <c16:uniqueId val="{00000001-690C-4F57-B611-0FBD7F74D8C3}"/>
            </c:ext>
          </c:extLst>
        </c:ser>
        <c:ser>
          <c:idx val="2"/>
          <c:order val="2"/>
          <c:spPr>
            <a:solidFill>
              <a:schemeClr val="accent3"/>
            </a:solidFill>
            <a:ln>
              <a:noFill/>
            </a:ln>
            <a:effectLst/>
          </c:spPr>
          <c:invertIfNegative val="0"/>
          <c:cat>
            <c:strRef>
              <c:f>Sheet2!$N$22:$N$33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Sheet2!$Q$22:$Q$33</c:f>
              <c:numCache>
                <c:formatCode>0%</c:formatCode>
                <c:ptCount val="12"/>
                <c:pt idx="0">
                  <c:v>0.17037623818221914</c:v>
                </c:pt>
                <c:pt idx="1">
                  <c:v>0.13275210477699209</c:v>
                </c:pt>
                <c:pt idx="2">
                  <c:v>0.14181863567519037</c:v>
                </c:pt>
                <c:pt idx="3">
                  <c:v>0.14209257682988113</c:v>
                </c:pt>
                <c:pt idx="4">
                  <c:v>0.13851144290353981</c:v>
                </c:pt>
                <c:pt idx="5">
                  <c:v>0.11645615502989221</c:v>
                </c:pt>
                <c:pt idx="6">
                  <c:v>0.14722723693701342</c:v>
                </c:pt>
                <c:pt idx="7">
                  <c:v>0.15272354054795653</c:v>
                </c:pt>
                <c:pt idx="8">
                  <c:v>0.1435357344565284</c:v>
                </c:pt>
                <c:pt idx="9">
                  <c:v>0.10720634171664579</c:v>
                </c:pt>
                <c:pt idx="10">
                  <c:v>0.16324986015278545</c:v>
                </c:pt>
                <c:pt idx="11">
                  <c:v>0.13935244999916752</c:v>
                </c:pt>
              </c:numCache>
            </c:numRef>
          </c:val>
          <c:extLst>
            <c:ext xmlns:c16="http://schemas.microsoft.com/office/drawing/2014/chart" uri="{C3380CC4-5D6E-409C-BE32-E72D297353CC}">
              <c16:uniqueId val="{00000002-690C-4F57-B611-0FBD7F74D8C3}"/>
            </c:ext>
          </c:extLst>
        </c:ser>
        <c:dLbls>
          <c:showLegendKey val="0"/>
          <c:showVal val="0"/>
          <c:showCatName val="0"/>
          <c:showSerName val="0"/>
          <c:showPercent val="0"/>
          <c:showBubbleSize val="0"/>
        </c:dLbls>
        <c:gapWidth val="150"/>
        <c:overlap val="100"/>
        <c:axId val="530976848"/>
        <c:axId val="530986832"/>
      </c:barChart>
      <c:catAx>
        <c:axId val="53097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986832"/>
        <c:crosses val="autoZero"/>
        <c:auto val="1"/>
        <c:lblAlgn val="ctr"/>
        <c:lblOffset val="100"/>
        <c:noMultiLvlLbl val="0"/>
      </c:catAx>
      <c:valAx>
        <c:axId val="530986832"/>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97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latin typeface="Comic Sans MS" panose="030F0702030302020204" pitchFamily="66" charset="0"/>
              </a:rPr>
              <a:t>Sales (000) &amp; Profit (%) by Month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stacked"/>
        <c:varyColors val="0"/>
        <c:ser>
          <c:idx val="0"/>
          <c:order val="0"/>
          <c:tx>
            <c:strRef>
              <c:f>Sheet2!$B$21</c:f>
              <c:strCache>
                <c:ptCount val="1"/>
                <c:pt idx="0">
                  <c:v>Sum of Sales in (000)</c:v>
                </c:pt>
              </c:strCache>
            </c:strRef>
          </c:tx>
          <c:spPr>
            <a:solidFill>
              <a:schemeClr val="accent1"/>
            </a:solidFill>
            <a:ln>
              <a:noFill/>
            </a:ln>
            <a:effectLst/>
          </c:spPr>
          <c:invertIfNegative val="0"/>
          <c:cat>
            <c:strRef>
              <c:f>Sheet2!$A$22:$A$33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Sheet2!$B$22:$B$33</c:f>
              <c:numCache>
                <c:formatCode>#0,</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6362-4D81-BF2B-9C9BE5118D11}"/>
            </c:ext>
          </c:extLst>
        </c:ser>
        <c:ser>
          <c:idx val="1"/>
          <c:order val="1"/>
          <c:tx>
            <c:strRef>
              <c:f>Sheet2!$C$21</c:f>
              <c:strCache>
                <c:ptCount val="1"/>
                <c:pt idx="0">
                  <c:v>Sum of Profit (000)</c:v>
                </c:pt>
              </c:strCache>
            </c:strRef>
          </c:tx>
          <c:spPr>
            <a:solidFill>
              <a:schemeClr val="accent2"/>
            </a:solidFill>
            <a:ln>
              <a:noFill/>
            </a:ln>
            <a:effectLst/>
          </c:spPr>
          <c:invertIfNegative val="0"/>
          <c:cat>
            <c:strRef>
              <c:f>Sheet2!$A$22:$A$33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Sheet2!$C$22:$C$33</c:f>
              <c:numCache>
                <c:formatCode>#0,</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6="http://schemas.microsoft.com/office/drawing/2014/chart" uri="{C3380CC4-5D6E-409C-BE32-E72D297353CC}">
              <c16:uniqueId val="{00000001-6362-4D81-BF2B-9C9BE5118D11}"/>
            </c:ext>
          </c:extLst>
        </c:ser>
        <c:dLbls>
          <c:showLegendKey val="0"/>
          <c:showVal val="0"/>
          <c:showCatName val="0"/>
          <c:showSerName val="0"/>
          <c:showPercent val="0"/>
          <c:showBubbleSize val="0"/>
        </c:dLbls>
        <c:gapWidth val="150"/>
        <c:overlap val="100"/>
        <c:axId val="1214339952"/>
        <c:axId val="1214337456"/>
      </c:barChart>
      <c:catAx>
        <c:axId val="121433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337456"/>
        <c:crosses val="autoZero"/>
        <c:auto val="1"/>
        <c:lblAlgn val="ctr"/>
        <c:lblOffset val="100"/>
        <c:noMultiLvlLbl val="0"/>
      </c:catAx>
      <c:valAx>
        <c:axId val="12143374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339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ysClr val="windowText" lastClr="000000"/>
                </a:solidFill>
                <a:latin typeface="Comic Sans MS" panose="030F0702030302020204" pitchFamily="66" charset="0"/>
                <a:ea typeface="+mn-ea"/>
                <a:cs typeface="+mn-cs"/>
              </a:defRPr>
            </a:pPr>
            <a:r>
              <a:rPr lang="en-US" sz="1000">
                <a:solidFill>
                  <a:sysClr val="windowText" lastClr="000000"/>
                </a:solidFill>
                <a:latin typeface="Comic Sans MS" panose="030F0702030302020204" pitchFamily="66" charset="0"/>
              </a:rPr>
              <a:t>Sales ($) generated by Customers</a:t>
            </a: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ysClr val="windowText" lastClr="000000"/>
              </a:solidFill>
              <a:latin typeface="Comic Sans MS" panose="030F0702030302020204" pitchFamily="66" charset="0"/>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Sheet5!$E$4:$E$8</c:f>
              <c:strCache>
                <c:ptCount val="5"/>
                <c:pt idx="0">
                  <c:v>CUST_ID_058</c:v>
                </c:pt>
                <c:pt idx="1">
                  <c:v>CUST_ID_059</c:v>
                </c:pt>
                <c:pt idx="2">
                  <c:v>CUST_ID_060</c:v>
                </c:pt>
                <c:pt idx="3">
                  <c:v>CUST_ID_061</c:v>
                </c:pt>
                <c:pt idx="4">
                  <c:v>CUST_ID_062</c:v>
                </c:pt>
              </c:strCache>
            </c:strRef>
          </c:cat>
          <c:val>
            <c:numRef>
              <c:f>Sheet5!$F$4:$F$8</c:f>
              <c:numCache>
                <c:formatCode>_ * #,##0_ ;_ * \-#,##0_ ;_ * "-"??_ ;_ @_ </c:formatCode>
                <c:ptCount val="5"/>
                <c:pt idx="0">
                  <c:v>513497.5</c:v>
                </c:pt>
                <c:pt idx="1">
                  <c:v>1140656.7100000002</c:v>
                </c:pt>
                <c:pt idx="2">
                  <c:v>165020.04</c:v>
                </c:pt>
                <c:pt idx="3">
                  <c:v>1144029</c:v>
                </c:pt>
                <c:pt idx="4">
                  <c:v>1257183</c:v>
                </c:pt>
              </c:numCache>
            </c:numRef>
          </c:val>
          <c:extLst>
            <c:ext xmlns:c16="http://schemas.microsoft.com/office/drawing/2014/chart" uri="{C3380CC4-5D6E-409C-BE32-E72D297353CC}">
              <c16:uniqueId val="{00000000-22A4-4C02-BB33-FA27C23F4213}"/>
            </c:ext>
          </c:extLst>
        </c:ser>
        <c:dLbls>
          <c:showLegendKey val="0"/>
          <c:showVal val="0"/>
          <c:showCatName val="0"/>
          <c:showSerName val="0"/>
          <c:showPercent val="0"/>
          <c:showBubbleSize val="0"/>
        </c:dLbls>
        <c:gapWidth val="182"/>
        <c:axId val="566139440"/>
        <c:axId val="566139856"/>
      </c:barChart>
      <c:catAx>
        <c:axId val="566139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39856"/>
        <c:crosses val="autoZero"/>
        <c:auto val="1"/>
        <c:lblAlgn val="ctr"/>
        <c:lblOffset val="100"/>
        <c:noMultiLvlLbl val="0"/>
      </c:catAx>
      <c:valAx>
        <c:axId val="566139856"/>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39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_xlchart.4</cx:f>
      </cx:numDim>
    </cx:data>
  </cx:chartData>
  <cx:chart>
    <cx:plotArea>
      <cx:plotAreaRegion>
        <cx:series layoutId="sunburst" uniqueId="{E556BF40-05A3-492D-A511-EB5E46B928FE}">
          <cx:tx>
            <cx:txData>
              <cx:f>_xlchart.3</cx:f>
              <cx:v>Sales</cx:v>
            </cx:txData>
          </cx:tx>
          <cx:dataLabels>
            <cx:txPr>
              <a:bodyPr spcFirstLastPara="1" vertOverflow="ellipsis" wrap="square" lIns="0" tIns="0" rIns="0" bIns="0" anchor="ctr" anchorCtr="1">
                <a:spAutoFit/>
              </a:bodyPr>
              <a:lstStyle/>
              <a:p>
                <a:pPr>
                  <a:defRPr sz="600" b="1">
                    <a:solidFill>
                      <a:sysClr val="windowText" lastClr="000000"/>
                    </a:solidFill>
                  </a:defRPr>
                </a:pPr>
                <a:endParaRPr lang="en-US" sz="600" b="1">
                  <a:solidFill>
                    <a:sysClr val="windowText" lastClr="000000"/>
                  </a:solidFill>
                </a:endParaRPr>
              </a:p>
            </cx:txPr>
            <cx:visibility seriesName="0" categoryName="1" value="1"/>
            <cx:separator>
</cx:separator>
          </cx:dataLabels>
          <cx:dataId val="0"/>
        </cx:series>
      </cx:plotAreaRegion>
    </cx:plotArea>
  </cx:chart>
  <cx:spPr>
    <a:noFill/>
  </cx:spPr>
  <cx:clrMapOvr bg1="lt1" tx1="dk1" bg2="lt2" tx2="dk2" accent1="accent1" accent2="accent2" accent3="accent3" accent4="accent4" accent5="accent5" accent6="accent6" hlink="hlink" folHlink="folHlink"/>
</cx: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lumMod val="60000"/>
              <a:lumOff val="40000"/>
            </a:schemeClr>
          </a:solidFill>
          <a:ln>
            <a:solidFill>
              <a:schemeClr val="accent1">
                <a:lumMod val="60000"/>
                <a:lumOff val="40000"/>
              </a:schemeClr>
            </a:solidFill>
          </a:ln>
          <a:effectLst/>
        </c:spPr>
        <c:marker>
          <c:symbol val="none"/>
        </c:marker>
      </c:pivotFmt>
      <c:pivotFmt>
        <c:idx val="5"/>
        <c:spPr>
          <a:solidFill>
            <a:schemeClr val="accent2">
              <a:lumMod val="40000"/>
              <a:lumOff val="6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53FEFC0-5B8D-425E-9899-C2BB5BD206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40000"/>
              <a:lumOff val="60000"/>
            </a:schemeClr>
          </a:solidFill>
          <a:ln>
            <a:solidFill>
              <a:schemeClr val="accent1">
                <a:lumMod val="60000"/>
                <a:lumOff val="40000"/>
              </a:scheme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fld id="{F4E03E76-10D7-4A90-BC1C-D021CACC6361}" type="CELLRANGE">
                  <a:rPr lang="en-US"/>
                  <a:pPr>
                    <a:defRPr sz="8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87FFD47-D261-4B46-92E2-68B6A317EC50}"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EE6DDB4-6EA7-48C5-957D-9AB1C87197A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D9A3F86-E954-4035-9896-BBE72EDFADD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BE06D71-D10B-41CD-A274-68CF9429A23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03D4FAB-CCA1-4485-AF01-097685BE024C}"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278EE4-F512-4565-B8D6-C43EC08ABF17}"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88181E9-1BCE-4CD8-A3D5-BA1D0EEF7E8D}"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983A658-CD8C-460D-9759-4202C193890C}"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D81BCC-A72E-4EF9-B998-AC416F8D80A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20720F5-F88C-49EF-8E23-A58DFB1AFBE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bg1"/>
          </a:solidFill>
          <a:ln>
            <a:noFill/>
          </a:ln>
          <a:effectLst/>
        </c:spPr>
        <c:marker>
          <c:symbol val="none"/>
        </c:marker>
      </c:pivotFmt>
      <c:pivotFmt>
        <c:idx val="21"/>
        <c:spPr>
          <a:solidFill>
            <a:schemeClr val="accent1"/>
          </a:solidFill>
          <a:ln>
            <a:noFill/>
          </a:ln>
          <a:effectLst/>
        </c:spPr>
        <c:marker>
          <c:symbol val="none"/>
        </c:marker>
      </c:pivotFmt>
    </c:pivotFmts>
    <c:plotArea>
      <c:layout>
        <c:manualLayout>
          <c:layoutTarget val="inner"/>
          <c:xMode val="edge"/>
          <c:yMode val="edge"/>
          <c:x val="0.23813226653607444"/>
          <c:y val="0.19896878151563638"/>
          <c:w val="0.44200613474602352"/>
          <c:h val="0.63335050836912021"/>
        </c:manualLayout>
      </c:layout>
      <c:barChart>
        <c:barDir val="col"/>
        <c:grouping val="stacked"/>
        <c:varyColors val="0"/>
        <c:ser>
          <c:idx val="0"/>
          <c:order val="0"/>
          <c:tx>
            <c:v>Sum of Sales</c:v>
          </c:tx>
          <c:spPr>
            <a:solidFill>
              <a:schemeClr val="bg1"/>
            </a:solidFill>
            <a:ln>
              <a:noFill/>
            </a:ln>
            <a:effectLst/>
          </c:spPr>
          <c:invertIfNegative val="0"/>
          <c:cat>
            <c:strLit>
              <c:ptCount val="1"/>
              <c:pt idx="0">
                <c:v>Jan</c:v>
              </c:pt>
            </c:strLit>
          </c:cat>
          <c:val>
            <c:numLit>
              <c:formatCode>General</c:formatCode>
              <c:ptCount val="1"/>
              <c:pt idx="0">
                <c:v>10870125.610000003</c:v>
              </c:pt>
            </c:numLit>
          </c:val>
          <c:extLst>
            <c:ext xmlns:c16="http://schemas.microsoft.com/office/drawing/2014/chart" uri="{C3380CC4-5D6E-409C-BE32-E72D297353CC}">
              <c16:uniqueId val="{00000000-6A30-40BC-9527-2BDDFCAA4C0F}"/>
            </c:ext>
          </c:extLst>
        </c:ser>
        <c:ser>
          <c:idx val="1"/>
          <c:order val="1"/>
          <c:tx>
            <c:v>Sum of Profit</c:v>
          </c:tx>
          <c:spPr>
            <a:solidFill>
              <a:schemeClr val="accent2"/>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0-575D-4868-BE95-749A9532096C}"/>
              </c:ext>
            </c:extLst>
          </c:dPt>
          <c:cat>
            <c:strLit>
              <c:ptCount val="1"/>
              <c:pt idx="0">
                <c:v>Jan</c:v>
              </c:pt>
            </c:strLit>
          </c:cat>
          <c:val>
            <c:numLit>
              <c:formatCode>General</c:formatCode>
              <c:ptCount val="1"/>
              <c:pt idx="0">
                <c:v>1852011.1099999992</c:v>
              </c:pt>
            </c:numLit>
          </c:val>
          <c:extLst>
            <c:ext xmlns:c16="http://schemas.microsoft.com/office/drawing/2014/chart" uri="{C3380CC4-5D6E-409C-BE32-E72D297353CC}">
              <c16:uniqueId val="{00000001-6A30-40BC-9527-2BDDFCAA4C0F}"/>
            </c:ext>
          </c:extLst>
        </c:ser>
        <c:dLbls>
          <c:showLegendKey val="0"/>
          <c:showVal val="0"/>
          <c:showCatName val="0"/>
          <c:showSerName val="0"/>
          <c:showPercent val="0"/>
          <c:showBubbleSize val="0"/>
        </c:dLbls>
        <c:gapWidth val="150"/>
        <c:overlap val="100"/>
        <c:axId val="374073088"/>
        <c:axId val="374069344"/>
      </c:barChart>
      <c:catAx>
        <c:axId val="374073088"/>
        <c:scaling>
          <c:orientation val="minMax"/>
        </c:scaling>
        <c:delete val="1"/>
        <c:axPos val="b"/>
        <c:numFmt formatCode="General" sourceLinked="1"/>
        <c:majorTickMark val="none"/>
        <c:minorTickMark val="none"/>
        <c:tickLblPos val="nextTo"/>
        <c:crossAx val="374069344"/>
        <c:crosses val="autoZero"/>
        <c:auto val="1"/>
        <c:lblAlgn val="ctr"/>
        <c:lblOffset val="100"/>
        <c:noMultiLvlLbl val="0"/>
      </c:catAx>
      <c:valAx>
        <c:axId val="374069344"/>
        <c:scaling>
          <c:orientation val="minMax"/>
        </c:scaling>
        <c:delete val="1"/>
        <c:axPos val="l"/>
        <c:numFmt formatCode="General" sourceLinked="1"/>
        <c:majorTickMark val="none"/>
        <c:minorTickMark val="none"/>
        <c:tickLblPos val="nextTo"/>
        <c:crossAx val="374073088"/>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ysClr val="windowText" lastClr="000000"/>
                </a:solidFill>
                <a:latin typeface="Comic Sans MS" panose="030F0702030302020204" pitchFamily="66" charset="0"/>
                <a:ea typeface="+mn-ea"/>
                <a:cs typeface="+mn-cs"/>
              </a:defRPr>
            </a:pPr>
            <a:r>
              <a:rPr lang="en-US" sz="1000">
                <a:solidFill>
                  <a:sysClr val="windowText" lastClr="000000"/>
                </a:solidFill>
                <a:latin typeface="Comic Sans MS" panose="030F0702030302020204" pitchFamily="66" charset="0"/>
              </a:rPr>
              <a:t>Sales ($) generated by Customers</a:t>
            </a: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ysClr val="windowText" lastClr="000000"/>
              </a:solidFill>
              <a:latin typeface="Comic Sans MS" panose="030F0702030302020204" pitchFamily="66" charset="0"/>
              <a:ea typeface="+mn-ea"/>
              <a:cs typeface="+mn-cs"/>
            </a:defRPr>
          </a:pPr>
          <a:endParaRPr lang="en-US"/>
        </a:p>
      </c:txPr>
    </c:title>
    <c:autoTitleDeleted val="0"/>
    <c:plotArea>
      <c:layout>
        <c:manualLayout>
          <c:layoutTarget val="inner"/>
          <c:xMode val="edge"/>
          <c:yMode val="edge"/>
          <c:x val="0.17608274389430134"/>
          <c:y val="0.17266050878255604"/>
          <c:w val="0.74451060990257578"/>
          <c:h val="0.70241419341813038"/>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Sheet5!$E$4:$E$8</c:f>
              <c:strCache>
                <c:ptCount val="5"/>
                <c:pt idx="0">
                  <c:v>CUST_ID_058</c:v>
                </c:pt>
                <c:pt idx="1">
                  <c:v>CUST_ID_059</c:v>
                </c:pt>
                <c:pt idx="2">
                  <c:v>CUST_ID_060</c:v>
                </c:pt>
                <c:pt idx="3">
                  <c:v>CUST_ID_061</c:v>
                </c:pt>
                <c:pt idx="4">
                  <c:v>CUST_ID_062</c:v>
                </c:pt>
              </c:strCache>
            </c:strRef>
          </c:cat>
          <c:val>
            <c:numRef>
              <c:f>Sheet5!$F$4:$F$8</c:f>
              <c:numCache>
                <c:formatCode>_ * #,##0_ ;_ * \-#,##0_ ;_ * "-"??_ ;_ @_ </c:formatCode>
                <c:ptCount val="5"/>
                <c:pt idx="0">
                  <c:v>513497.5</c:v>
                </c:pt>
                <c:pt idx="1">
                  <c:v>1140656.7100000002</c:v>
                </c:pt>
                <c:pt idx="2">
                  <c:v>165020.04</c:v>
                </c:pt>
                <c:pt idx="3">
                  <c:v>1144029</c:v>
                </c:pt>
                <c:pt idx="4">
                  <c:v>1257183</c:v>
                </c:pt>
              </c:numCache>
            </c:numRef>
          </c:val>
          <c:extLst>
            <c:ext xmlns:c16="http://schemas.microsoft.com/office/drawing/2014/chart" uri="{C3380CC4-5D6E-409C-BE32-E72D297353CC}">
              <c16:uniqueId val="{00000000-DE82-4A90-93CE-43BD02E476DF}"/>
            </c:ext>
          </c:extLst>
        </c:ser>
        <c:dLbls>
          <c:dLblPos val="outEnd"/>
          <c:showLegendKey val="0"/>
          <c:showVal val="1"/>
          <c:showCatName val="0"/>
          <c:showSerName val="0"/>
          <c:showPercent val="0"/>
          <c:showBubbleSize val="0"/>
        </c:dLbls>
        <c:gapWidth val="182"/>
        <c:axId val="566139440"/>
        <c:axId val="566139856"/>
      </c:barChart>
      <c:catAx>
        <c:axId val="566139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566139856"/>
        <c:crosses val="autoZero"/>
        <c:auto val="1"/>
        <c:lblAlgn val="ctr"/>
        <c:lblOffset val="100"/>
        <c:noMultiLvlLbl val="0"/>
      </c:catAx>
      <c:valAx>
        <c:axId val="566139856"/>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5661394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Data_Dashboard.xlsx]Sheet2!PivotTable4</c:name>
    <c:fmtId val="7"/>
  </c:pivotSource>
  <c:chart>
    <c:title>
      <c:tx>
        <c:rich>
          <a:bodyPr rot="0" spcFirstLastPara="1" vertOverflow="ellipsis" vert="horz" wrap="square" anchor="ctr" anchorCtr="1"/>
          <a:lstStyle/>
          <a:p>
            <a:pPr>
              <a:defRPr sz="1100" b="0" i="0" u="none" strike="noStrike" kern="1200" cap="none" spc="20" baseline="0">
                <a:solidFill>
                  <a:sysClr val="windowText" lastClr="000000"/>
                </a:solidFill>
                <a:latin typeface="Comic Sans MS" panose="030F0702030302020204" pitchFamily="66" charset="0"/>
                <a:ea typeface="+mn-ea"/>
                <a:cs typeface="+mn-cs"/>
              </a:defRPr>
            </a:pPr>
            <a:r>
              <a:rPr lang="en-US" sz="1100">
                <a:solidFill>
                  <a:sysClr val="windowText" lastClr="000000"/>
                </a:solidFill>
                <a:latin typeface="Comic Sans MS" panose="030F0702030302020204" pitchFamily="66" charset="0"/>
              </a:rPr>
              <a:t>Sales (%) by Country</a:t>
            </a:r>
          </a:p>
        </c:rich>
      </c:tx>
      <c:layout>
        <c:manualLayout>
          <c:xMode val="edge"/>
          <c:yMode val="edge"/>
          <c:x val="0.43014172386727989"/>
          <c:y val="7.1523691982418647E-2"/>
        </c:manualLayout>
      </c:layout>
      <c:overlay val="0"/>
      <c:spPr>
        <a:noFill/>
        <a:ln>
          <a:noFill/>
        </a:ln>
        <a:effectLst/>
      </c:spPr>
      <c:txPr>
        <a:bodyPr rot="0" spcFirstLastPara="1" vertOverflow="ellipsis" vert="horz" wrap="square" anchor="ctr" anchorCtr="1"/>
        <a:lstStyle/>
        <a:p>
          <a:pPr>
            <a:defRPr sz="1100" b="0" i="0" u="none" strike="noStrike" kern="1200" cap="none" spc="2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4.1924475217859955E-2"/>
          <c:y val="0.15831126414664404"/>
          <c:w val="0.57996821163015877"/>
          <c:h val="0.80375015823986629"/>
        </c:manualLayout>
      </c:layout>
      <c:doughnutChart>
        <c:varyColors val="1"/>
        <c:ser>
          <c:idx val="0"/>
          <c:order val="0"/>
          <c:tx>
            <c:strRef>
              <c:f>Sheet2!$B$43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266-4B6F-9FCE-E2689F54894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266-4B6F-9FCE-E2689F54894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266-4B6F-9FCE-E2689F54894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266-4B6F-9FCE-E2689F54894A}"/>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266-4B6F-9FCE-E2689F54894A}"/>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266-4B6F-9FCE-E2689F54894A}"/>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8266-4B6F-9FCE-E2689F54894A}"/>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8266-4B6F-9FCE-E2689F54894A}"/>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Sheet2!$A$44:$A$51</c:f>
              <c:strCache>
                <c:ptCount val="8"/>
                <c:pt idx="0">
                  <c:v>Canada</c:v>
                </c:pt>
                <c:pt idx="1">
                  <c:v>England</c:v>
                </c:pt>
                <c:pt idx="2">
                  <c:v>France</c:v>
                </c:pt>
                <c:pt idx="3">
                  <c:v>Germany</c:v>
                </c:pt>
                <c:pt idx="4">
                  <c:v>India</c:v>
                </c:pt>
                <c:pt idx="5">
                  <c:v>Italy</c:v>
                </c:pt>
                <c:pt idx="6">
                  <c:v>Japan</c:v>
                </c:pt>
                <c:pt idx="7">
                  <c:v>USA</c:v>
                </c:pt>
              </c:strCache>
            </c:strRef>
          </c:cat>
          <c:val>
            <c:numRef>
              <c:f>Sheet2!$B$44:$B$51</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8266-4B6F-9FCE-E2689F5489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309465474823022"/>
          <c:y val="0.18185746868421884"/>
          <c:w val="0.22912757760003732"/>
          <c:h val="0.818142531315781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x:chartSpace xmlns:a="http://schemas.openxmlformats.org/drawingml/2006/main" xmlns:r="http://schemas.openxmlformats.org/officeDocument/2006/relationships" xmlns:cx="http://schemas.microsoft.com/office/drawing/2014/chartex">
  <cx:chartData>
    <cx:data id="0">
      <cx:strDim type="cat">
        <cx:f>_xlchart.5</cx:f>
      </cx:strDim>
      <cx:numDim type="size">
        <cx:f>_xlchart.6</cx:f>
      </cx:numDim>
    </cx:data>
  </cx:chartData>
  <cx:chart>
    <cx:title pos="t" align="ctr" overlay="0">
      <cx:tx>
        <cx:rich>
          <a:bodyPr spcFirstLastPara="1" vertOverflow="ellipsis" wrap="square" lIns="0" tIns="0" rIns="0" bIns="0" anchor="ctr" anchorCtr="1"/>
          <a:lstStyle/>
          <a:p>
            <a:pPr algn="ctr">
              <a:defRPr/>
            </a:pPr>
            <a:r>
              <a:rPr lang="en-US" sz="1100" b="0">
                <a:solidFill>
                  <a:sysClr val="windowText" lastClr="000000"/>
                </a:solidFill>
                <a:latin typeface="Comic Sans MS" panose="030F0702030302020204" pitchFamily="66" charset="0"/>
              </a:rPr>
              <a:t>Sales Breakdown (%) by segment </a:t>
            </a:r>
          </a:p>
        </cx:rich>
      </cx:tx>
    </cx:title>
    <cx:plotArea>
      <cx:plotAreaRegion>
        <cx:series layoutId="treemap" uniqueId="{D861E47C-361E-4EB0-B4E4-BA23BBCFD2FD}">
          <cx:dataLabels>
            <cx:visibility seriesName="0" categoryName="1" value="1"/>
            <cx:separator>
</cx:separator>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Data_Dashboard.xlsx]Sheet2!PivotTable12</c:name>
    <c:fmtId val="9"/>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a:solidFill>
                  <a:sysClr val="windowText" lastClr="000000"/>
                </a:solidFill>
                <a:latin typeface="Comic Sans MS" panose="030F0702030302020204" pitchFamily="66" charset="0"/>
              </a:rPr>
              <a:t>Profit ($) generated over Months </a:t>
            </a:r>
            <a:r>
              <a:rPr lang="en-US" sz="1000" baseline="0">
                <a:solidFill>
                  <a:sysClr val="windowText" lastClr="000000"/>
                </a:solidFill>
                <a:latin typeface="Comic Sans MS" panose="030F0702030302020204" pitchFamily="66" charset="0"/>
              </a:rPr>
              <a:t> </a:t>
            </a:r>
            <a:endParaRPr lang="en-US" sz="1000">
              <a:solidFill>
                <a:sysClr val="windowText" lastClr="000000"/>
              </a:solidFill>
              <a:latin typeface="Comic Sans MS" panose="030F0702030302020204" pitchFamily="66" charset="0"/>
            </a:endParaRPr>
          </a:p>
        </c:rich>
      </c:tx>
      <c:layout>
        <c:manualLayout>
          <c:xMode val="edge"/>
          <c:yMode val="edge"/>
          <c:x val="0.27491442188147536"/>
          <c:y val="0.1802573888970370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manualLayout>
          <c:layoutTarget val="inner"/>
          <c:xMode val="edge"/>
          <c:yMode val="edge"/>
          <c:x val="0.12028719436386241"/>
          <c:y val="0.15394873174361681"/>
          <c:w val="0.85076543721508491"/>
          <c:h val="0.45470821891235924"/>
        </c:manualLayout>
      </c:layout>
      <c:lineChart>
        <c:grouping val="stacked"/>
        <c:varyColors val="0"/>
        <c:ser>
          <c:idx val="0"/>
          <c:order val="0"/>
          <c:tx>
            <c:strRef>
              <c:f>Sheet2!$B$78</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Sheet2!$A$79:$A$104</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Sheet2!$B$79:$B$104</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DB50-4F91-8A2C-210221557FE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31001808"/>
        <c:axId val="530996816"/>
      </c:lineChart>
      <c:catAx>
        <c:axId val="5310018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30996816"/>
        <c:crosses val="autoZero"/>
        <c:auto val="1"/>
        <c:lblAlgn val="ctr"/>
        <c:lblOffset val="100"/>
        <c:noMultiLvlLbl val="0"/>
      </c:catAx>
      <c:valAx>
        <c:axId val="53099681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53100180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Data_Dashboard.xlsx]Sheet2!PivotTable14</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a:solidFill>
                  <a:sysClr val="windowText" lastClr="000000"/>
                </a:solidFill>
                <a:latin typeface="Comic Sans MS" panose="030F0702030302020204" pitchFamily="66" charset="0"/>
              </a:rPr>
              <a:t>Units Sold Split By (%)</a:t>
            </a:r>
          </a:p>
        </c:rich>
      </c:tx>
      <c:layout>
        <c:manualLayout>
          <c:xMode val="edge"/>
          <c:yMode val="edge"/>
          <c:x val="0.15129642048241226"/>
          <c:y val="2.827225363995989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6288541211133395"/>
          <c:y val="0.17844541191783089"/>
          <c:w val="0.43570681274356732"/>
          <c:h val="0.71788965806898297"/>
        </c:manualLayout>
      </c:layout>
      <c:pieChart>
        <c:varyColors val="1"/>
        <c:ser>
          <c:idx val="0"/>
          <c:order val="0"/>
          <c:tx>
            <c:strRef>
              <c:f>Sheet2!$B$110</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418B-4D5A-A775-CDFF352F8E0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418B-4D5A-A775-CDFF352F8E0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418B-4D5A-A775-CDFF352F8E0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418B-4D5A-A775-CDFF352F8E0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418B-4D5A-A775-CDFF352F8E0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418B-4D5A-A775-CDFF352F8E0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Sheet2!$A$111:$A$116</c:f>
              <c:strCache>
                <c:ptCount val="6"/>
                <c:pt idx="0">
                  <c:v>Amarilla</c:v>
                </c:pt>
                <c:pt idx="1">
                  <c:v>Carretera</c:v>
                </c:pt>
                <c:pt idx="2">
                  <c:v>Montana</c:v>
                </c:pt>
                <c:pt idx="3">
                  <c:v>Paseo</c:v>
                </c:pt>
                <c:pt idx="4">
                  <c:v>Velo</c:v>
                </c:pt>
                <c:pt idx="5">
                  <c:v>VTT</c:v>
                </c:pt>
              </c:strCache>
            </c:strRef>
          </c:cat>
          <c:val>
            <c:numRef>
              <c:f>Sheet2!$B$111:$B$116</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418B-4D5A-A775-CDFF352F8E0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691410368575722"/>
          <c:y val="0.20626520276514737"/>
          <c:w val="0.2888978621262086"/>
          <c:h val="0.718314295220139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Data_Dashboard.xlsx]Sheet2!PivotTable5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latin typeface="Comic Sans MS" panose="030F0702030302020204" pitchFamily="66" charset="0"/>
              </a:rPr>
              <a:t>Sales (000) &amp; Profit (%) by Month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lumMod val="60000"/>
              <a:lumOff val="40000"/>
            </a:schemeClr>
          </a:solidFill>
          <a:ln>
            <a:noFill/>
          </a:ln>
          <a:effectLst/>
        </c:spPr>
        <c:marker>
          <c:symbol val="none"/>
        </c:marker>
      </c:pivotFmt>
      <c:pivotFmt>
        <c:idx val="5"/>
        <c:spPr>
          <a:solidFill>
            <a:schemeClr val="accent2">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0AB1BEB-BDEC-4309-9349-22A1F679BAA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9"/>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D3F035A-B500-410A-A404-D038FE2DD4E0}"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0"/>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FAED706B-1210-4FC0-9D7C-CDCC2954EA8E}"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1"/>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7DB9430D-4E31-48C5-BE79-75C0401028D7}"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2"/>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E1FF4AAE-32B7-4F27-AAC1-EFDD1B0F156E}"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3"/>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19F1D9D3-E409-4FAE-9A11-C18D672B5D4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4"/>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03E112F2-A872-4E78-B66F-29CABAC83DF3}"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5"/>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7DC02D0-8AAD-43DE-816F-66A495D6EAE7}"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6"/>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35C00820-01B0-4D7A-8CF8-6C216C536D94}"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7"/>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83969C6-314F-4B4C-9399-18157E9E4035}"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8"/>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1D3FDAC-4F55-4F4E-8657-17A7203E9946}"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9"/>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C722918-C609-4F50-A6B3-4F40886A6051}"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20"/>
        <c:spPr>
          <a:solidFill>
            <a:schemeClr val="accent2">
              <a:lumMod val="40000"/>
              <a:lumOff val="60000"/>
            </a:schemeClr>
          </a:solidFill>
          <a:ln>
            <a:noFill/>
          </a:ln>
          <a:effectLst/>
        </c:spPr>
        <c:dLbl>
          <c:idx val="0"/>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0DDEB6DA-1301-4F17-8179-60ACDD61D661}"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s>
    <c:plotArea>
      <c:layout>
        <c:manualLayout>
          <c:layoutTarget val="inner"/>
          <c:xMode val="edge"/>
          <c:yMode val="edge"/>
          <c:x val="0.12563979980642928"/>
          <c:y val="0.15726886969968409"/>
          <c:w val="0.84408497520985692"/>
          <c:h val="0.68365726590007037"/>
        </c:manualLayout>
      </c:layout>
      <c:barChart>
        <c:barDir val="col"/>
        <c:grouping val="stacked"/>
        <c:varyColors val="0"/>
        <c:ser>
          <c:idx val="0"/>
          <c:order val="0"/>
          <c:tx>
            <c:strRef>
              <c:f>Sheet2!$D$22:$D$33</c:f>
              <c:strCache>
                <c:ptCount val="1"/>
                <c:pt idx="0">
                  <c:v>Sum of Sales in (000)</c:v>
                </c:pt>
              </c:strCache>
            </c:strRef>
          </c:tx>
          <c:spPr>
            <a:solidFill>
              <a:schemeClr val="accent1">
                <a:lumMod val="60000"/>
                <a:lumOff val="40000"/>
              </a:schemeClr>
            </a:solidFill>
            <a:ln>
              <a:noFill/>
            </a:ln>
            <a:effectLst/>
          </c:spPr>
          <c:invertIfNegative val="0"/>
          <c:cat>
            <c:strRef>
              <c:f>Sheet2!$D$22:$D$33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Sheet2!$D$22:$D$33</c:f>
              <c:numCache>
                <c:formatCode>#0,</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145B-4F51-B20E-C7EF948E828A}"/>
            </c:ext>
          </c:extLst>
        </c:ser>
        <c:ser>
          <c:idx val="1"/>
          <c:order val="1"/>
          <c:tx>
            <c:strRef>
              <c:f>Sheet2!$D$22:$D$33</c:f>
              <c:strCache>
                <c:ptCount val="1"/>
                <c:pt idx="0">
                  <c:v>Sum of Profit (000)</c:v>
                </c:pt>
              </c:strCache>
            </c:strRef>
          </c:tx>
          <c:spPr>
            <a:solidFill>
              <a:schemeClr val="accent2">
                <a:lumMod val="40000"/>
                <a:lumOff val="60000"/>
              </a:schemeClr>
            </a:solidFill>
            <a:ln>
              <a:noFill/>
            </a:ln>
            <a:effectLst/>
          </c:spPr>
          <c:invertIfNegative val="0"/>
          <c:dLbls>
            <c:dLbl>
              <c:idx val="0"/>
              <c:layout/>
              <c:tx>
                <c:rich>
                  <a:bodyPr/>
                  <a:lstStyle/>
                  <a:p>
                    <a:fld id="{DD3F035A-B500-410A-A404-D038FE2DD4E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145B-4F51-B20E-C7EF948E828A}"/>
                </c:ext>
              </c:extLst>
            </c:dLbl>
            <c:dLbl>
              <c:idx val="1"/>
              <c:layout/>
              <c:tx>
                <c:rich>
                  <a:bodyPr/>
                  <a:lstStyle/>
                  <a:p>
                    <a:fld id="{FAED706B-1210-4FC0-9D7C-CDCC2954EA8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145B-4F51-B20E-C7EF948E828A}"/>
                </c:ext>
              </c:extLst>
            </c:dLbl>
            <c:dLbl>
              <c:idx val="2"/>
              <c:layout/>
              <c:tx>
                <c:rich>
                  <a:bodyPr/>
                  <a:lstStyle/>
                  <a:p>
                    <a:fld id="{7DB9430D-4E31-48C5-BE79-75C0401028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145B-4F51-B20E-C7EF948E828A}"/>
                </c:ext>
              </c:extLst>
            </c:dLbl>
            <c:dLbl>
              <c:idx val="3"/>
              <c:layout/>
              <c:tx>
                <c:rich>
                  <a:bodyPr/>
                  <a:lstStyle/>
                  <a:p>
                    <a:fld id="{E1FF4AAE-32B7-4F27-AAC1-EFDD1B0F15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145B-4F51-B20E-C7EF948E828A}"/>
                </c:ext>
              </c:extLst>
            </c:dLbl>
            <c:dLbl>
              <c:idx val="4"/>
              <c:layout/>
              <c:tx>
                <c:rich>
                  <a:bodyPr/>
                  <a:lstStyle/>
                  <a:p>
                    <a:fld id="{19F1D9D3-E409-4FAE-9A11-C18D672B5D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145B-4F51-B20E-C7EF948E828A}"/>
                </c:ext>
              </c:extLst>
            </c:dLbl>
            <c:dLbl>
              <c:idx val="5"/>
              <c:layout/>
              <c:tx>
                <c:rich>
                  <a:bodyPr/>
                  <a:lstStyle/>
                  <a:p>
                    <a:fld id="{03E112F2-A872-4E78-B66F-29CABAC83DF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145B-4F51-B20E-C7EF948E828A}"/>
                </c:ext>
              </c:extLst>
            </c:dLbl>
            <c:dLbl>
              <c:idx val="6"/>
              <c:layout/>
              <c:tx>
                <c:rich>
                  <a:bodyPr/>
                  <a:lstStyle/>
                  <a:p>
                    <a:fld id="{A7DC02D0-8AAD-43DE-816F-66A495D6EA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145B-4F51-B20E-C7EF948E828A}"/>
                </c:ext>
              </c:extLst>
            </c:dLbl>
            <c:dLbl>
              <c:idx val="7"/>
              <c:layout/>
              <c:tx>
                <c:rich>
                  <a:bodyPr/>
                  <a:lstStyle/>
                  <a:p>
                    <a:fld id="{35C00820-01B0-4D7A-8CF8-6C216C536D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145B-4F51-B20E-C7EF948E828A}"/>
                </c:ext>
              </c:extLst>
            </c:dLbl>
            <c:dLbl>
              <c:idx val="8"/>
              <c:layout/>
              <c:tx>
                <c:rich>
                  <a:bodyPr/>
                  <a:lstStyle/>
                  <a:p>
                    <a:fld id="{C83969C6-314F-4B4C-9399-18157E9E40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145B-4F51-B20E-C7EF948E828A}"/>
                </c:ext>
              </c:extLst>
            </c:dLbl>
            <c:dLbl>
              <c:idx val="9"/>
              <c:layout/>
              <c:tx>
                <c:rich>
                  <a:bodyPr/>
                  <a:lstStyle/>
                  <a:p>
                    <a:fld id="{D1D3FDAC-4F55-4F4E-8657-17A7203E99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D-145B-4F51-B20E-C7EF948E828A}"/>
                </c:ext>
              </c:extLst>
            </c:dLbl>
            <c:dLbl>
              <c:idx val="10"/>
              <c:layout/>
              <c:tx>
                <c:rich>
                  <a:bodyPr/>
                  <a:lstStyle/>
                  <a:p>
                    <a:fld id="{CC722918-C609-4F50-A6B3-4F40886A60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E-145B-4F51-B20E-C7EF948E828A}"/>
                </c:ext>
              </c:extLst>
            </c:dLbl>
            <c:dLbl>
              <c:idx val="11"/>
              <c:layout/>
              <c:tx>
                <c:rich>
                  <a:bodyPr/>
                  <a:lstStyle/>
                  <a:p>
                    <a:fld id="{0DDEB6DA-1301-4F17-8179-60ACDD61D66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F-145B-4F51-B20E-C7EF948E828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Sheet2!$D$22:$D$33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Sheet2!$D$22:$D$33</c:f>
              <c:numCache>
                <c:formatCode>#0,</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5="http://schemas.microsoft.com/office/drawing/2012/chart" uri="{02D57815-91ED-43cb-92C2-25804820EDAC}">
              <c15:datalabelsRange>
                <c15:f>Sheet2!$D$22:$D$33</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145B-4F51-B20E-C7EF948E828A}"/>
            </c:ext>
          </c:extLst>
        </c:ser>
        <c:dLbls>
          <c:showLegendKey val="0"/>
          <c:showVal val="0"/>
          <c:showCatName val="0"/>
          <c:showSerName val="0"/>
          <c:showPercent val="0"/>
          <c:showBubbleSize val="0"/>
        </c:dLbls>
        <c:gapWidth val="150"/>
        <c:overlap val="100"/>
        <c:axId val="1214339952"/>
        <c:axId val="1214337456"/>
      </c:barChart>
      <c:catAx>
        <c:axId val="121433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214337456"/>
        <c:crosses val="autoZero"/>
        <c:auto val="1"/>
        <c:lblAlgn val="ctr"/>
        <c:lblOffset val="100"/>
        <c:noMultiLvlLbl val="0"/>
      </c:catAx>
      <c:valAx>
        <c:axId val="12143374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21433995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x:chartSpace xmlns:a="http://schemas.openxmlformats.org/drawingml/2006/main" xmlns:r="http://schemas.openxmlformats.org/officeDocument/2006/relationships" xmlns:cx="http://schemas.microsoft.com/office/drawing/2014/chartex">
  <cx:chartData>
    <cx:data id="0">
      <cx:strDim type="cat">
        <cx:f>_xlchart.7</cx:f>
      </cx:strDim>
      <cx:numDim type="size">
        <cx:f>_xlchart.9</cx:f>
      </cx:numDim>
    </cx:data>
  </cx:chartData>
  <cx:chart>
    <cx:plotArea>
      <cx:plotAreaRegion>
        <cx:plotSurface>
          <cx:spPr>
            <a:noFill/>
            <a:ln>
              <a:noFill/>
            </a:ln>
          </cx:spPr>
        </cx:plotSurface>
        <cx:series layoutId="sunburst" uniqueId="{E556BF40-05A3-492D-A511-EB5E46B928FE}">
          <cx:tx>
            <cx:txData>
              <cx:f>_xlchart.8</cx:f>
              <cx:v>Sales</cx:v>
            </cx:txData>
          </cx:tx>
          <cx:dataLabels>
            <cx:txPr>
              <a:bodyPr spcFirstLastPara="1" vertOverflow="ellipsis" wrap="square" lIns="0" tIns="0" rIns="0" bIns="0" anchor="ctr" anchorCtr="1">
                <a:spAutoFit/>
              </a:bodyPr>
              <a:lstStyle/>
              <a:p>
                <a:pPr>
                  <a:defRPr sz="600" b="1">
                    <a:solidFill>
                      <a:sysClr val="windowText" lastClr="000000"/>
                    </a:solidFill>
                  </a:defRPr>
                </a:pPr>
                <a:endParaRPr lang="en-US" sz="600" b="1">
                  <a:solidFill>
                    <a:sysClr val="windowText" lastClr="000000"/>
                  </a:solidFill>
                </a:endParaRPr>
              </a:p>
            </cx:txPr>
            <cx:visibility seriesName="0" categoryName="1" value="1"/>
            <cx:separator>
</cx:separator>
          </cx:dataLabels>
          <cx:dataId val="0"/>
        </cx:series>
      </cx:plotAreaRegion>
    </cx:plotArea>
  </cx:chart>
  <cx:spPr>
    <a:noFill/>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4">
  <cs:axisTitle>
    <cs:lnRef idx="0"/>
    <cs:fillRef idx="0"/>
    <cs:effectRef idx="0"/>
    <cs:fontRef idx="minor">
      <a:schemeClr val="tx1">
        <a:lumMod val="65000"/>
        <a:lumOff val="35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solidFill>
        <a:schemeClr val="phClr"/>
      </a:solidFill>
      <a:ln w="50800">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ajor">
      <a:schemeClr val="dk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6">
  <cs:axisTitle>
    <cs:lnRef idx="0"/>
    <cs:fillRef idx="0"/>
    <cs:effectRef idx="0"/>
    <cs:fontRef idx="major">
      <a:schemeClr val="dk1">
        <a:lumMod val="50000"/>
        <a:lumOff val="50000"/>
      </a:schemeClr>
    </cs:fontRef>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850" kern="12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50800">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ajor">
      <a:schemeClr val="dk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65000"/>
        <a:lumOff val="35000"/>
      </a:schemeClr>
    </cs:fontRef>
    <cs:spPr>
      <a:solidFill>
        <a:schemeClr val="lt1">
          <a:alpha val="50000"/>
        </a:schemeClr>
      </a:solidFill>
    </cs:spPr>
    <cs:defRPr sz="900" kern="1200"/>
    <cs:bodyPr/>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dk1">
        <a:lumMod val="50000"/>
        <a:lumOff val="50000"/>
      </a:schemeClr>
    </cs:fontRef>
    <cs:defRPr sz="1600" b="1" kern="1200" spc="0" normalizeH="0" baseline="0"/>
    <cs:body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4">
  <cs:axisTitle>
    <cs:lnRef idx="0"/>
    <cs:fillRef idx="0"/>
    <cs:effectRef idx="0"/>
    <cs:fontRef idx="minor">
      <a:schemeClr val="tx1">
        <a:lumMod val="65000"/>
        <a:lumOff val="35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solidFill>
        <a:schemeClr val="phClr"/>
      </a:solidFill>
      <a:ln w="50800">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ajor">
      <a:schemeClr val="dk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86">
  <cs:axisTitle>
    <cs:lnRef idx="0"/>
    <cs:fillRef idx="0"/>
    <cs:effectRef idx="0"/>
    <cs:fontRef idx="major">
      <a:schemeClr val="dk1">
        <a:lumMod val="50000"/>
        <a:lumOff val="50000"/>
      </a:schemeClr>
    </cs:fontRef>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850" kern="12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50800">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ajor">
      <a:schemeClr val="dk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65000"/>
        <a:lumOff val="35000"/>
      </a:schemeClr>
    </cs:fontRef>
    <cs:spPr>
      <a:solidFill>
        <a:schemeClr val="lt1">
          <a:alpha val="50000"/>
        </a:schemeClr>
      </a:solidFill>
    </cs:spPr>
    <cs:defRPr sz="900" kern="1200"/>
    <cs:bodyPr/>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dk1">
        <a:lumMod val="50000"/>
        <a:lumOff val="50000"/>
      </a:schemeClr>
    </cs:fontRef>
    <cs:defRPr sz="1600" b="1" kern="1200" spc="0" normalizeH="0" baseline="0"/>
    <cs:body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1" max="150" min="1" page="5" val="8"/>
</file>

<file path=xl/ctrlProps/ctrlProp2.xml><?xml version="1.0" encoding="utf-8"?>
<formControlPr xmlns="http://schemas.microsoft.com/office/spreadsheetml/2009/9/main" objectType="Scroll" dx="31" fmlaLink="$G$2" max="150" min="1" page="5" val="58"/>
</file>

<file path=xl/ctrlProps/ctrlProp3.xml><?xml version="1.0" encoding="utf-8"?>
<formControlPr xmlns="http://schemas.microsoft.com/office/spreadsheetml/2009/9/main" objectType="Scroll" dx="31" fmlaLink="Sheet5!$G$2" max="150" min="1" page="5" val="5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3.xml"/><Relationship Id="rId5" Type="http://schemas.openxmlformats.org/officeDocument/2006/relationships/image" Target="../media/image5.png"/><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628650</xdr:colOff>
          <xdr:row>202</xdr:row>
          <xdr:rowOff>0</xdr:rowOff>
        </xdr:from>
        <xdr:to>
          <xdr:col>2</xdr:col>
          <xdr:colOff>882650</xdr:colOff>
          <xdr:row>217</xdr:row>
          <xdr:rowOff>44450</xdr:rowOff>
        </xdr:to>
        <xdr:sp macro="" textlink="">
          <xdr:nvSpPr>
            <xdr:cNvPr id="3073" name="Scroll Bar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438149</xdr:colOff>
      <xdr:row>41</xdr:row>
      <xdr:rowOff>158750</xdr:rowOff>
    </xdr:from>
    <xdr:to>
      <xdr:col>5</xdr:col>
      <xdr:colOff>241300</xdr:colOff>
      <xdr:row>51</xdr:row>
      <xdr:rowOff>73024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88900</xdr:colOff>
      <xdr:row>57</xdr:row>
      <xdr:rowOff>171450</xdr:rowOff>
    </xdr:from>
    <xdr:to>
      <xdr:col>6</xdr:col>
      <xdr:colOff>508000</xdr:colOff>
      <xdr:row>72</xdr:row>
      <xdr:rowOff>0</xdr:rowOff>
    </xdr:to>
    <mc:AlternateContent xmlns:mc="http://schemas.openxmlformats.org/markup-compatibility/2006">
      <mc:Choice xmlns:cx="http://schemas.microsoft.com/office/drawing/2014/chartex" Requires="cx">
        <xdr:graphicFrame macro="">
          <xdr:nvGraphicFramePr>
            <xdr:cNvPr id="4" name="Chart 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517525</xdr:colOff>
      <xdr:row>76</xdr:row>
      <xdr:rowOff>187325</xdr:rowOff>
    </xdr:from>
    <xdr:to>
      <xdr:col>9</xdr:col>
      <xdr:colOff>3175</xdr:colOff>
      <xdr:row>91</xdr:row>
      <xdr:rowOff>155575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114300</xdr:colOff>
      <xdr:row>108</xdr:row>
      <xdr:rowOff>158750</xdr:rowOff>
    </xdr:from>
    <xdr:to>
      <xdr:col>5</xdr:col>
      <xdr:colOff>330200</xdr:colOff>
      <xdr:row>120</xdr:row>
      <xdr:rowOff>31750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63500</xdr:colOff>
      <xdr:row>123</xdr:row>
      <xdr:rowOff>88901</xdr:rowOff>
    </xdr:from>
    <xdr:to>
      <xdr:col>2</xdr:col>
      <xdr:colOff>381000</xdr:colOff>
      <xdr:row>135</xdr:row>
      <xdr:rowOff>158751</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3500" y="22987001"/>
              <a:ext cx="2165350" cy="229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927100</xdr:colOff>
      <xdr:row>124</xdr:row>
      <xdr:rowOff>1</xdr:rowOff>
    </xdr:from>
    <xdr:to>
      <xdr:col>4</xdr:col>
      <xdr:colOff>584200</xdr:colOff>
      <xdr:row>130</xdr:row>
      <xdr:rowOff>158751</xdr:rowOff>
    </xdr:to>
    <mc:AlternateContent xmlns:mc="http://schemas.openxmlformats.org/markup-compatibility/2006" xmlns:a14="http://schemas.microsoft.com/office/drawing/2010/main">
      <mc:Choice Requires="a14">
        <xdr:graphicFrame macro="">
          <xdr:nvGraphicFramePr>
            <xdr:cNvPr id="9"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673350" y="23082251"/>
              <a:ext cx="18288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260350</xdr:colOff>
      <xdr:row>33</xdr:row>
      <xdr:rowOff>142875</xdr:rowOff>
    </xdr:from>
    <xdr:to>
      <xdr:col>19</xdr:col>
      <xdr:colOff>431800</xdr:colOff>
      <xdr:row>48</xdr:row>
      <xdr:rowOff>98425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527050</xdr:colOff>
      <xdr:row>19</xdr:row>
      <xdr:rowOff>149225</xdr:rowOff>
    </xdr:from>
    <xdr:to>
      <xdr:col>11</xdr:col>
      <xdr:colOff>304800</xdr:colOff>
      <xdr:row>34</xdr:row>
      <xdr:rowOff>111125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2</xdr:row>
          <xdr:rowOff>158750</xdr:rowOff>
        </xdr:from>
        <xdr:to>
          <xdr:col>6</xdr:col>
          <xdr:colOff>234950</xdr:colOff>
          <xdr:row>11</xdr:row>
          <xdr:rowOff>133350</xdr:rowOff>
        </xdr:to>
        <xdr:sp macro="" textlink="">
          <xdr:nvSpPr>
            <xdr:cNvPr id="5122" name="Scroll Bar 2" hidden="1">
              <a:extLst>
                <a:ext uri="{63B3BB69-23CF-44E3-9099-C40C66FF867C}">
                  <a14:compatExt spid="_x0000_s512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593725</xdr:colOff>
      <xdr:row>3</xdr:row>
      <xdr:rowOff>161925</xdr:rowOff>
    </xdr:from>
    <xdr:to>
      <xdr:col>15</xdr:col>
      <xdr:colOff>41275</xdr:colOff>
      <xdr:row>18</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184149</xdr:colOff>
      <xdr:row>1</xdr:row>
      <xdr:rowOff>187325</xdr:rowOff>
    </xdr:from>
    <xdr:to>
      <xdr:col>15</xdr:col>
      <xdr:colOff>114300</xdr:colOff>
      <xdr:row>16</xdr:row>
      <xdr:rowOff>149225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381000</xdr:colOff>
      <xdr:row>20</xdr:row>
      <xdr:rowOff>177801</xdr:rowOff>
    </xdr:from>
    <xdr:to>
      <xdr:col>9</xdr:col>
      <xdr:colOff>101600</xdr:colOff>
      <xdr:row>23</xdr:row>
      <xdr:rowOff>31751</xdr:rowOff>
    </xdr:to>
    <mc:AlternateContent xmlns:mc="http://schemas.openxmlformats.org/markup-compatibility/2006">
      <mc:Choice xmlns:sle15="http://schemas.microsoft.com/office/drawing/2012/slicer" Requires="sle15">
        <xdr:graphicFrame macro="">
          <xdr:nvGraphicFramePr>
            <xdr:cNvPr id="3"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5041900" y="2774951"/>
              <a:ext cx="1828800" cy="4127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113771</xdr:colOff>
      <xdr:row>1</xdr:row>
      <xdr:rowOff>10583</xdr:rowOff>
    </xdr:from>
    <xdr:to>
      <xdr:col>20</xdr:col>
      <xdr:colOff>546344</xdr:colOff>
      <xdr:row>37</xdr:row>
      <xdr:rowOff>61116</xdr:rowOff>
    </xdr:to>
    <xdr:sp macro="" textlink="">
      <xdr:nvSpPr>
        <xdr:cNvPr id="21" name="Rounded Rectangle 20"/>
        <xdr:cNvSpPr/>
      </xdr:nvSpPr>
      <xdr:spPr>
        <a:xfrm>
          <a:off x="727604" y="190500"/>
          <a:ext cx="12095407" cy="6527533"/>
        </a:xfrm>
        <a:prstGeom prst="roundRect">
          <a:avLst>
            <a:gd name="adj" fmla="val 2660"/>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189250</xdr:colOff>
      <xdr:row>1</xdr:row>
      <xdr:rowOff>94804</xdr:rowOff>
    </xdr:from>
    <xdr:to>
      <xdr:col>8</xdr:col>
      <xdr:colOff>257735</xdr:colOff>
      <xdr:row>6</xdr:row>
      <xdr:rowOff>133935</xdr:rowOff>
    </xdr:to>
    <xdr:sp macro="" textlink="">
      <xdr:nvSpPr>
        <xdr:cNvPr id="22" name="Rounded Rectangle 21"/>
        <xdr:cNvSpPr/>
      </xdr:nvSpPr>
      <xdr:spPr>
        <a:xfrm>
          <a:off x="803083" y="274721"/>
          <a:ext cx="4365319" cy="938714"/>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3200" b="1">
              <a:solidFill>
                <a:sysClr val="windowText" lastClr="000000"/>
              </a:solidFill>
            </a:rPr>
            <a:t>    SALES DASHBOARD</a:t>
          </a:r>
          <a:endParaRPr lang="en-US" sz="3200" b="1"/>
        </a:p>
      </xdr:txBody>
    </xdr:sp>
    <xdr:clientData/>
  </xdr:twoCellAnchor>
  <xdr:twoCellAnchor>
    <xdr:from>
      <xdr:col>8</xdr:col>
      <xdr:colOff>311216</xdr:colOff>
      <xdr:row>1</xdr:row>
      <xdr:rowOff>116054</xdr:rowOff>
    </xdr:from>
    <xdr:to>
      <xdr:col>11</xdr:col>
      <xdr:colOff>311216</xdr:colOff>
      <xdr:row>6</xdr:row>
      <xdr:rowOff>157831</xdr:rowOff>
    </xdr:to>
    <xdr:sp macro="" textlink="">
      <xdr:nvSpPr>
        <xdr:cNvPr id="23" name="Rounded Rectangle 22"/>
        <xdr:cNvSpPr/>
      </xdr:nvSpPr>
      <xdr:spPr>
        <a:xfrm>
          <a:off x="5221883" y="295971"/>
          <a:ext cx="1841500" cy="941360"/>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354114</xdr:colOff>
      <xdr:row>1</xdr:row>
      <xdr:rowOff>116054</xdr:rowOff>
    </xdr:from>
    <xdr:to>
      <xdr:col>14</xdr:col>
      <xdr:colOff>354114</xdr:colOff>
      <xdr:row>6</xdr:row>
      <xdr:rowOff>157831</xdr:rowOff>
    </xdr:to>
    <xdr:sp macro="" textlink="">
      <xdr:nvSpPr>
        <xdr:cNvPr id="24" name="Rounded Rectangle 23"/>
        <xdr:cNvSpPr/>
      </xdr:nvSpPr>
      <xdr:spPr>
        <a:xfrm>
          <a:off x="7106281" y="295971"/>
          <a:ext cx="1841500" cy="941360"/>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425207</xdr:colOff>
      <xdr:row>1</xdr:row>
      <xdr:rowOff>116054</xdr:rowOff>
    </xdr:from>
    <xdr:to>
      <xdr:col>17</xdr:col>
      <xdr:colOff>425207</xdr:colOff>
      <xdr:row>6</xdr:row>
      <xdr:rowOff>157831</xdr:rowOff>
    </xdr:to>
    <xdr:sp macro="" textlink="">
      <xdr:nvSpPr>
        <xdr:cNvPr id="25" name="Rounded Rectangle 24"/>
        <xdr:cNvSpPr/>
      </xdr:nvSpPr>
      <xdr:spPr>
        <a:xfrm>
          <a:off x="9018874" y="295971"/>
          <a:ext cx="1841500" cy="941360"/>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464013</xdr:colOff>
      <xdr:row>1</xdr:row>
      <xdr:rowOff>97680</xdr:rowOff>
    </xdr:from>
    <xdr:to>
      <xdr:col>20</xdr:col>
      <xdr:colOff>464013</xdr:colOff>
      <xdr:row>6</xdr:row>
      <xdr:rowOff>136811</xdr:rowOff>
    </xdr:to>
    <xdr:sp macro="" textlink="">
      <xdr:nvSpPr>
        <xdr:cNvPr id="26" name="Rounded Rectangle 25"/>
        <xdr:cNvSpPr/>
      </xdr:nvSpPr>
      <xdr:spPr>
        <a:xfrm>
          <a:off x="10899180" y="277597"/>
          <a:ext cx="1841500" cy="938714"/>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199832</xdr:colOff>
      <xdr:row>7</xdr:row>
      <xdr:rowOff>120315</xdr:rowOff>
    </xdr:from>
    <xdr:to>
      <xdr:col>4</xdr:col>
      <xdr:colOff>521230</xdr:colOff>
      <xdr:row>11</xdr:row>
      <xdr:rowOff>156390</xdr:rowOff>
    </xdr:to>
    <xdr:sp macro="" textlink="">
      <xdr:nvSpPr>
        <xdr:cNvPr id="27" name="Rounded Rectangle 26"/>
        <xdr:cNvSpPr/>
      </xdr:nvSpPr>
      <xdr:spPr>
        <a:xfrm>
          <a:off x="813665" y="1379732"/>
          <a:ext cx="2162898" cy="755741"/>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158123</xdr:colOff>
      <xdr:row>12</xdr:row>
      <xdr:rowOff>132743</xdr:rowOff>
    </xdr:from>
    <xdr:to>
      <xdr:col>4</xdr:col>
      <xdr:colOff>562939</xdr:colOff>
      <xdr:row>28</xdr:row>
      <xdr:rowOff>96923</xdr:rowOff>
    </xdr:to>
    <xdr:sp macro="" textlink="">
      <xdr:nvSpPr>
        <xdr:cNvPr id="28" name="Rounded Rectangle 27"/>
        <xdr:cNvSpPr/>
      </xdr:nvSpPr>
      <xdr:spPr>
        <a:xfrm>
          <a:off x="771956" y="2291743"/>
          <a:ext cx="2246316" cy="2842847"/>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158123</xdr:colOff>
      <xdr:row>29</xdr:row>
      <xdr:rowOff>75923</xdr:rowOff>
    </xdr:from>
    <xdr:to>
      <xdr:col>4</xdr:col>
      <xdr:colOff>479522</xdr:colOff>
      <xdr:row>36</xdr:row>
      <xdr:rowOff>87307</xdr:rowOff>
    </xdr:to>
    <xdr:sp macro="" textlink="">
      <xdr:nvSpPr>
        <xdr:cNvPr id="29" name="Rounded Rectangle 28"/>
        <xdr:cNvSpPr/>
      </xdr:nvSpPr>
      <xdr:spPr>
        <a:xfrm>
          <a:off x="771956" y="5293506"/>
          <a:ext cx="2162899" cy="1270801"/>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562939</xdr:colOff>
      <xdr:row>29</xdr:row>
      <xdr:rowOff>75922</xdr:rowOff>
    </xdr:from>
    <xdr:to>
      <xdr:col>12</xdr:col>
      <xdr:colOff>441019</xdr:colOff>
      <xdr:row>36</xdr:row>
      <xdr:rowOff>87305</xdr:rowOff>
    </xdr:to>
    <xdr:sp macro="" textlink="">
      <xdr:nvSpPr>
        <xdr:cNvPr id="30" name="Rounded Rectangle 29"/>
        <xdr:cNvSpPr/>
      </xdr:nvSpPr>
      <xdr:spPr>
        <a:xfrm>
          <a:off x="3018272" y="5293505"/>
          <a:ext cx="4788747" cy="1270800"/>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554641</xdr:colOff>
      <xdr:row>29</xdr:row>
      <xdr:rowOff>75921</xdr:rowOff>
    </xdr:from>
    <xdr:to>
      <xdr:col>20</xdr:col>
      <xdr:colOff>432721</xdr:colOff>
      <xdr:row>36</xdr:row>
      <xdr:rowOff>87304</xdr:rowOff>
    </xdr:to>
    <xdr:sp macro="" textlink="">
      <xdr:nvSpPr>
        <xdr:cNvPr id="31" name="Rounded Rectangle 30"/>
        <xdr:cNvSpPr/>
      </xdr:nvSpPr>
      <xdr:spPr>
        <a:xfrm>
          <a:off x="7920641" y="5293504"/>
          <a:ext cx="4788747" cy="1270800"/>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53542</xdr:colOff>
      <xdr:row>7</xdr:row>
      <xdr:rowOff>134058</xdr:rowOff>
    </xdr:from>
    <xdr:to>
      <xdr:col>9</xdr:col>
      <xdr:colOff>112017</xdr:colOff>
      <xdr:row>28</xdr:row>
      <xdr:rowOff>96922</xdr:rowOff>
    </xdr:to>
    <xdr:sp macro="" textlink="">
      <xdr:nvSpPr>
        <xdr:cNvPr id="32" name="Rounded Rectangle 31"/>
        <xdr:cNvSpPr/>
      </xdr:nvSpPr>
      <xdr:spPr>
        <a:xfrm>
          <a:off x="3122709" y="1393475"/>
          <a:ext cx="2513808" cy="3741114"/>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264583</xdr:colOff>
      <xdr:row>7</xdr:row>
      <xdr:rowOff>110125</xdr:rowOff>
    </xdr:from>
    <xdr:to>
      <xdr:col>16</xdr:col>
      <xdr:colOff>91271</xdr:colOff>
      <xdr:row>17</xdr:row>
      <xdr:rowOff>56445</xdr:rowOff>
    </xdr:to>
    <xdr:sp macro="" textlink="">
      <xdr:nvSpPr>
        <xdr:cNvPr id="33" name="Rounded Rectangle 32"/>
        <xdr:cNvSpPr/>
      </xdr:nvSpPr>
      <xdr:spPr>
        <a:xfrm>
          <a:off x="5789083" y="1369542"/>
          <a:ext cx="4515105" cy="1745486"/>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184177</xdr:colOff>
      <xdr:row>7</xdr:row>
      <xdr:rowOff>152226</xdr:rowOff>
    </xdr:from>
    <xdr:to>
      <xdr:col>20</xdr:col>
      <xdr:colOff>400970</xdr:colOff>
      <xdr:row>17</xdr:row>
      <xdr:rowOff>157814</xdr:rowOff>
    </xdr:to>
    <xdr:sp macro="" textlink="">
      <xdr:nvSpPr>
        <xdr:cNvPr id="34" name="Rounded Rectangle 33"/>
        <xdr:cNvSpPr/>
      </xdr:nvSpPr>
      <xdr:spPr>
        <a:xfrm>
          <a:off x="10005510" y="1411643"/>
          <a:ext cx="2672127" cy="1804754"/>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247650</xdr:colOff>
      <xdr:row>17</xdr:row>
      <xdr:rowOff>139701</xdr:rowOff>
    </xdr:from>
    <xdr:to>
      <xdr:col>16</xdr:col>
      <xdr:colOff>129822</xdr:colOff>
      <xdr:row>28</xdr:row>
      <xdr:rowOff>122323</xdr:rowOff>
    </xdr:to>
    <xdr:sp macro="" textlink="">
      <xdr:nvSpPr>
        <xdr:cNvPr id="35" name="Rounded Rectangle 34"/>
        <xdr:cNvSpPr/>
      </xdr:nvSpPr>
      <xdr:spPr>
        <a:xfrm>
          <a:off x="5734050" y="3270251"/>
          <a:ext cx="4149372" cy="2008272"/>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215928</xdr:colOff>
      <xdr:row>17</xdr:row>
      <xdr:rowOff>165122</xdr:rowOff>
    </xdr:from>
    <xdr:to>
      <xdr:col>20</xdr:col>
      <xdr:colOff>432721</xdr:colOff>
      <xdr:row>28</xdr:row>
      <xdr:rowOff>96922</xdr:rowOff>
    </xdr:to>
    <xdr:sp macro="" textlink="">
      <xdr:nvSpPr>
        <xdr:cNvPr id="36" name="Rounded Rectangle 35"/>
        <xdr:cNvSpPr/>
      </xdr:nvSpPr>
      <xdr:spPr>
        <a:xfrm>
          <a:off x="10037261" y="3223705"/>
          <a:ext cx="2672127" cy="1910884"/>
        </a:xfrm>
        <a:prstGeom prst="roundRect">
          <a:avLst/>
        </a:prstGeom>
        <a:gradFill>
          <a:gsLst>
            <a:gs pos="100000">
              <a:schemeClr val="bg1"/>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243416</xdr:colOff>
      <xdr:row>4</xdr:row>
      <xdr:rowOff>74083</xdr:rowOff>
    </xdr:from>
    <xdr:to>
      <xdr:col>6</xdr:col>
      <xdr:colOff>148167</xdr:colOff>
      <xdr:row>6</xdr:row>
      <xdr:rowOff>105833</xdr:rowOff>
    </xdr:to>
    <xdr:sp macro="" textlink="">
      <xdr:nvSpPr>
        <xdr:cNvPr id="37" name="Rectangle 36"/>
        <xdr:cNvSpPr/>
      </xdr:nvSpPr>
      <xdr:spPr>
        <a:xfrm>
          <a:off x="1471083" y="793750"/>
          <a:ext cx="2360084" cy="3915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1"/>
              </a:solidFill>
              <a:latin typeface="Comic Sans MS" panose="030F0702030302020204" pitchFamily="66" charset="0"/>
            </a:rPr>
            <a:t>Bicycle</a:t>
          </a:r>
          <a:r>
            <a:rPr lang="en-US" sz="1600" b="1" baseline="0">
              <a:solidFill>
                <a:schemeClr val="accent1"/>
              </a:solidFill>
              <a:latin typeface="Comic Sans MS" panose="030F0702030302020204" pitchFamily="66" charset="0"/>
            </a:rPr>
            <a:t> Shop</a:t>
          </a:r>
          <a:endParaRPr lang="en-US" sz="1600" b="1">
            <a:latin typeface="Comic Sans MS" panose="030F0702030302020204" pitchFamily="66" charset="0"/>
          </a:endParaRPr>
        </a:p>
      </xdr:txBody>
    </xdr:sp>
    <xdr:clientData/>
  </xdr:twoCellAnchor>
  <xdr:twoCellAnchor editAs="oneCell">
    <xdr:from>
      <xdr:col>1</xdr:col>
      <xdr:colOff>232835</xdr:colOff>
      <xdr:row>1</xdr:row>
      <xdr:rowOff>145440</xdr:rowOff>
    </xdr:from>
    <xdr:to>
      <xdr:col>2</xdr:col>
      <xdr:colOff>246145</xdr:colOff>
      <xdr:row>5</xdr:row>
      <xdr:rowOff>52918</xdr:rowOff>
    </xdr:to>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6668" y="325357"/>
          <a:ext cx="627144" cy="627144"/>
        </a:xfrm>
        <a:prstGeom prst="rect">
          <a:avLst/>
        </a:prstGeom>
      </xdr:spPr>
    </xdr:pic>
    <xdr:clientData/>
  </xdr:twoCellAnchor>
  <xdr:twoCellAnchor>
    <xdr:from>
      <xdr:col>8</xdr:col>
      <xdr:colOff>448798</xdr:colOff>
      <xdr:row>1</xdr:row>
      <xdr:rowOff>168970</xdr:rowOff>
    </xdr:from>
    <xdr:to>
      <xdr:col>10</xdr:col>
      <xdr:colOff>529167</xdr:colOff>
      <xdr:row>4</xdr:row>
      <xdr:rowOff>21166</xdr:rowOff>
    </xdr:to>
    <xdr:sp macro="" textlink="">
      <xdr:nvSpPr>
        <xdr:cNvPr id="40" name="Rectangle 39"/>
        <xdr:cNvSpPr/>
      </xdr:nvSpPr>
      <xdr:spPr>
        <a:xfrm>
          <a:off x="5359465" y="348887"/>
          <a:ext cx="1308035" cy="39194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1"/>
              </a:solidFill>
              <a:latin typeface="Comic Sans MS" panose="030F0702030302020204" pitchFamily="66" charset="0"/>
            </a:rPr>
            <a:t>Total</a:t>
          </a:r>
          <a:r>
            <a:rPr lang="en-US" sz="1600" b="1" baseline="0">
              <a:solidFill>
                <a:schemeClr val="accent1"/>
              </a:solidFill>
              <a:latin typeface="Comic Sans MS" panose="030F0702030302020204" pitchFamily="66" charset="0"/>
            </a:rPr>
            <a:t> Sales</a:t>
          </a:r>
          <a:endParaRPr lang="en-US" sz="1600" b="1">
            <a:latin typeface="Comic Sans MS" panose="030F0702030302020204" pitchFamily="66" charset="0"/>
          </a:endParaRPr>
        </a:p>
      </xdr:txBody>
    </xdr:sp>
    <xdr:clientData/>
  </xdr:twoCellAnchor>
  <xdr:twoCellAnchor editAs="oneCell">
    <xdr:from>
      <xdr:col>10</xdr:col>
      <xdr:colOff>476250</xdr:colOff>
      <xdr:row>2</xdr:row>
      <xdr:rowOff>10584</xdr:rowOff>
    </xdr:from>
    <xdr:to>
      <xdr:col>11</xdr:col>
      <xdr:colOff>251882</xdr:colOff>
      <xdr:row>4</xdr:row>
      <xdr:rowOff>40216</xdr:rowOff>
    </xdr:to>
    <xdr:pic>
      <xdr:nvPicPr>
        <xdr:cNvPr id="41" name="Picture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14583" y="370417"/>
          <a:ext cx="389466" cy="389466"/>
        </a:xfrm>
        <a:prstGeom prst="rect">
          <a:avLst/>
        </a:prstGeom>
      </xdr:spPr>
    </xdr:pic>
    <xdr:clientData/>
  </xdr:twoCellAnchor>
  <xdr:twoCellAnchor>
    <xdr:from>
      <xdr:col>8</xdr:col>
      <xdr:colOff>349251</xdr:colOff>
      <xdr:row>4</xdr:row>
      <xdr:rowOff>0</xdr:rowOff>
    </xdr:from>
    <xdr:to>
      <xdr:col>11</xdr:col>
      <xdr:colOff>264583</xdr:colOff>
      <xdr:row>5</xdr:row>
      <xdr:rowOff>169334</xdr:rowOff>
    </xdr:to>
    <xdr:sp macro="" textlink="Sheet2!A6">
      <xdr:nvSpPr>
        <xdr:cNvPr id="47" name="Rectangle 46"/>
        <xdr:cNvSpPr/>
      </xdr:nvSpPr>
      <xdr:spPr>
        <a:xfrm>
          <a:off x="5259918" y="719667"/>
          <a:ext cx="1756832" cy="349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AB4D370-897A-4A66-835D-04F9AEDA03A0}" type="TxLink">
            <a:rPr lang="en-US" sz="2000" b="1" i="0" u="none" strike="noStrike">
              <a:solidFill>
                <a:srgbClr val="000000"/>
              </a:solidFill>
              <a:latin typeface="Calibri"/>
              <a:cs typeface="Calibri"/>
            </a:rPr>
            <a:pPr algn="l"/>
            <a:t> $118,726,350 </a:t>
          </a:fld>
          <a:endParaRPr lang="en-US" sz="2000" b="1">
            <a:solidFill>
              <a:sysClr val="windowText" lastClr="000000"/>
            </a:solidFill>
          </a:endParaRPr>
        </a:p>
      </xdr:txBody>
    </xdr:sp>
    <xdr:clientData/>
  </xdr:twoCellAnchor>
  <xdr:twoCellAnchor>
    <xdr:from>
      <xdr:col>11</xdr:col>
      <xdr:colOff>481115</xdr:colOff>
      <xdr:row>2</xdr:row>
      <xdr:rowOff>20805</xdr:rowOff>
    </xdr:from>
    <xdr:to>
      <xdr:col>13</xdr:col>
      <xdr:colOff>392149</xdr:colOff>
      <xdr:row>4</xdr:row>
      <xdr:rowOff>52917</xdr:rowOff>
    </xdr:to>
    <xdr:sp macro="" textlink="">
      <xdr:nvSpPr>
        <xdr:cNvPr id="49" name="Rectangle 48"/>
        <xdr:cNvSpPr/>
      </xdr:nvSpPr>
      <xdr:spPr>
        <a:xfrm>
          <a:off x="7233282" y="380638"/>
          <a:ext cx="1138700" cy="39194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1"/>
              </a:solidFill>
              <a:latin typeface="Comic Sans MS" panose="030F0702030302020204" pitchFamily="66" charset="0"/>
            </a:rPr>
            <a:t>Profit</a:t>
          </a:r>
          <a:r>
            <a:rPr lang="en-US" sz="1600" b="1" baseline="0">
              <a:solidFill>
                <a:schemeClr val="accent1"/>
              </a:solidFill>
              <a:latin typeface="Comic Sans MS" panose="030F0702030302020204" pitchFamily="66" charset="0"/>
            </a:rPr>
            <a:t> $</a:t>
          </a:r>
          <a:endParaRPr lang="en-US" sz="1600" b="1">
            <a:solidFill>
              <a:schemeClr val="accent1"/>
            </a:solidFill>
            <a:latin typeface="Comic Sans MS" panose="030F0702030302020204" pitchFamily="66" charset="0"/>
          </a:endParaRPr>
        </a:p>
      </xdr:txBody>
    </xdr:sp>
    <xdr:clientData/>
  </xdr:twoCellAnchor>
  <xdr:twoCellAnchor>
    <xdr:from>
      <xdr:col>11</xdr:col>
      <xdr:colOff>396447</xdr:colOff>
      <xdr:row>4</xdr:row>
      <xdr:rowOff>20803</xdr:rowOff>
    </xdr:from>
    <xdr:to>
      <xdr:col>14</xdr:col>
      <xdr:colOff>311779</xdr:colOff>
      <xdr:row>6</xdr:row>
      <xdr:rowOff>10220</xdr:rowOff>
    </xdr:to>
    <xdr:sp macro="" textlink="Sheet2!B6">
      <xdr:nvSpPr>
        <xdr:cNvPr id="51" name="Rectangle 50"/>
        <xdr:cNvSpPr/>
      </xdr:nvSpPr>
      <xdr:spPr>
        <a:xfrm>
          <a:off x="7148614" y="740470"/>
          <a:ext cx="1756832" cy="349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F9AE040A-47AF-499B-AA3B-749E744431A5}" type="TxLink">
            <a:rPr lang="en-US" sz="2000" b="1" i="0" u="none" strike="noStrike">
              <a:solidFill>
                <a:srgbClr val="000000"/>
              </a:solidFill>
              <a:latin typeface="Calibri"/>
              <a:cs typeface="Calibri"/>
            </a:rPr>
            <a:pPr algn="l"/>
            <a:t> $16,893,702 </a:t>
          </a:fld>
          <a:endParaRPr lang="en-US" sz="2000" b="1">
            <a:solidFill>
              <a:sysClr val="windowText" lastClr="000000"/>
            </a:solidFill>
          </a:endParaRPr>
        </a:p>
      </xdr:txBody>
    </xdr:sp>
    <xdr:clientData/>
  </xdr:twoCellAnchor>
  <xdr:twoCellAnchor editAs="oneCell">
    <xdr:from>
      <xdr:col>13</xdr:col>
      <xdr:colOff>222249</xdr:colOff>
      <xdr:row>2</xdr:row>
      <xdr:rowOff>10584</xdr:rowOff>
    </xdr:from>
    <xdr:to>
      <xdr:col>14</xdr:col>
      <xdr:colOff>317499</xdr:colOff>
      <xdr:row>4</xdr:row>
      <xdr:rowOff>63500</xdr:rowOff>
    </xdr:to>
    <xdr:pic>
      <xdr:nvPicPr>
        <xdr:cNvPr id="52" name="Picture 5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02082" y="370417"/>
          <a:ext cx="709084" cy="412750"/>
        </a:xfrm>
        <a:prstGeom prst="rect">
          <a:avLst/>
        </a:prstGeom>
      </xdr:spPr>
    </xdr:pic>
    <xdr:clientData/>
  </xdr:twoCellAnchor>
  <xdr:twoCellAnchor>
    <xdr:from>
      <xdr:col>14</xdr:col>
      <xdr:colOff>435790</xdr:colOff>
      <xdr:row>4</xdr:row>
      <xdr:rowOff>31387</xdr:rowOff>
    </xdr:from>
    <xdr:to>
      <xdr:col>17</xdr:col>
      <xdr:colOff>351122</xdr:colOff>
      <xdr:row>6</xdr:row>
      <xdr:rowOff>20804</xdr:rowOff>
    </xdr:to>
    <xdr:sp macro="" textlink="Sheet2!D6">
      <xdr:nvSpPr>
        <xdr:cNvPr id="54" name="Rectangle 53"/>
        <xdr:cNvSpPr/>
      </xdr:nvSpPr>
      <xdr:spPr>
        <a:xfrm>
          <a:off x="9029457" y="751054"/>
          <a:ext cx="1756832" cy="349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47A2899E-52ED-4B19-924B-24A2E56B7E75}" type="TxLink">
            <a:rPr lang="en-US" sz="2000" b="1" i="0" u="none" strike="noStrike">
              <a:solidFill>
                <a:srgbClr val="000000"/>
              </a:solidFill>
              <a:latin typeface="Calibri"/>
              <a:cs typeface="Calibri"/>
            </a:rPr>
            <a:pPr algn="ctr"/>
            <a:t>14.23%</a:t>
          </a:fld>
          <a:endParaRPr lang="en-US" sz="2000" b="1">
            <a:solidFill>
              <a:sysClr val="windowText" lastClr="000000"/>
            </a:solidFill>
          </a:endParaRPr>
        </a:p>
      </xdr:txBody>
    </xdr:sp>
    <xdr:clientData/>
  </xdr:twoCellAnchor>
  <xdr:twoCellAnchor>
    <xdr:from>
      <xdr:col>14</xdr:col>
      <xdr:colOff>488707</xdr:colOff>
      <xdr:row>2</xdr:row>
      <xdr:rowOff>20805</xdr:rowOff>
    </xdr:from>
    <xdr:to>
      <xdr:col>16</xdr:col>
      <xdr:colOff>349250</xdr:colOff>
      <xdr:row>3</xdr:row>
      <xdr:rowOff>158750</xdr:rowOff>
    </xdr:to>
    <xdr:sp macro="" textlink="">
      <xdr:nvSpPr>
        <xdr:cNvPr id="57" name="Rectangle 56"/>
        <xdr:cNvSpPr/>
      </xdr:nvSpPr>
      <xdr:spPr>
        <a:xfrm>
          <a:off x="9082374" y="380638"/>
          <a:ext cx="1088209" cy="3178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accent1"/>
              </a:solidFill>
              <a:latin typeface="Comic Sans MS" panose="030F0702030302020204" pitchFamily="66" charset="0"/>
              <a:cs typeface="Calibri"/>
            </a:rPr>
            <a:t>Profit %</a:t>
          </a:r>
        </a:p>
      </xdr:txBody>
    </xdr:sp>
    <xdr:clientData/>
  </xdr:twoCellAnchor>
  <xdr:twoCellAnchor>
    <xdr:from>
      <xdr:col>17</xdr:col>
      <xdr:colOff>539749</xdr:colOff>
      <xdr:row>2</xdr:row>
      <xdr:rowOff>21166</xdr:rowOff>
    </xdr:from>
    <xdr:to>
      <xdr:col>19</xdr:col>
      <xdr:colOff>560916</xdr:colOff>
      <xdr:row>4</xdr:row>
      <xdr:rowOff>21165</xdr:rowOff>
    </xdr:to>
    <xdr:sp macro="" textlink="">
      <xdr:nvSpPr>
        <xdr:cNvPr id="59" name="Rectangle 58"/>
        <xdr:cNvSpPr/>
      </xdr:nvSpPr>
      <xdr:spPr>
        <a:xfrm>
          <a:off x="10974916" y="380999"/>
          <a:ext cx="1248833" cy="3598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accent1"/>
              </a:solidFill>
              <a:latin typeface="Comic Sans MS" panose="030F0702030302020204" pitchFamily="66" charset="0"/>
              <a:cs typeface="Calibri"/>
            </a:rPr>
            <a:t>Units sold</a:t>
          </a:r>
        </a:p>
      </xdr:txBody>
    </xdr:sp>
    <xdr:clientData/>
  </xdr:twoCellAnchor>
  <xdr:twoCellAnchor>
    <xdr:from>
      <xdr:col>17</xdr:col>
      <xdr:colOff>506346</xdr:colOff>
      <xdr:row>3</xdr:row>
      <xdr:rowOff>161180</xdr:rowOff>
    </xdr:from>
    <xdr:to>
      <xdr:col>20</xdr:col>
      <xdr:colOff>421678</xdr:colOff>
      <xdr:row>5</xdr:row>
      <xdr:rowOff>150597</xdr:rowOff>
    </xdr:to>
    <xdr:sp macro="" textlink="Sheet2!C6">
      <xdr:nvSpPr>
        <xdr:cNvPr id="60" name="Rectangle 59"/>
        <xdr:cNvSpPr/>
      </xdr:nvSpPr>
      <xdr:spPr>
        <a:xfrm>
          <a:off x="10941513" y="700930"/>
          <a:ext cx="1756832" cy="349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092B249F-F88B-43E3-99F3-3B815DF6BC1F}" type="TxLink">
            <a:rPr lang="en-US" sz="2000" b="1" i="0" u="none" strike="noStrike">
              <a:solidFill>
                <a:srgbClr val="000000"/>
              </a:solidFill>
              <a:latin typeface="Calibri"/>
              <a:cs typeface="Calibri"/>
            </a:rPr>
            <a:pPr algn="l"/>
            <a:t> 1,125,806 </a:t>
          </a:fld>
          <a:endParaRPr lang="en-US" sz="2000" b="1" i="0" u="none" strike="noStrike">
            <a:solidFill>
              <a:srgbClr val="000000"/>
            </a:solidFill>
            <a:latin typeface="Calibri"/>
            <a:cs typeface="Calibri"/>
          </a:endParaRPr>
        </a:p>
      </xdr:txBody>
    </xdr:sp>
    <xdr:clientData/>
  </xdr:twoCellAnchor>
  <xdr:twoCellAnchor editAs="oneCell">
    <xdr:from>
      <xdr:col>19</xdr:col>
      <xdr:colOff>433916</xdr:colOff>
      <xdr:row>1</xdr:row>
      <xdr:rowOff>177189</xdr:rowOff>
    </xdr:from>
    <xdr:to>
      <xdr:col>20</xdr:col>
      <xdr:colOff>317498</xdr:colOff>
      <xdr:row>4</xdr:row>
      <xdr:rowOff>116417</xdr:rowOff>
    </xdr:to>
    <xdr:pic>
      <xdr:nvPicPr>
        <xdr:cNvPr id="61" name="Picture 6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096749" y="357106"/>
          <a:ext cx="497416" cy="478978"/>
        </a:xfrm>
        <a:prstGeom prst="rect">
          <a:avLst/>
        </a:prstGeom>
      </xdr:spPr>
    </xdr:pic>
    <xdr:clientData/>
  </xdr:twoCellAnchor>
  <xdr:twoCellAnchor editAs="oneCell">
    <xdr:from>
      <xdr:col>16</xdr:col>
      <xdr:colOff>359832</xdr:colOff>
      <xdr:row>2</xdr:row>
      <xdr:rowOff>20256</xdr:rowOff>
    </xdr:from>
    <xdr:to>
      <xdr:col>17</xdr:col>
      <xdr:colOff>285749</xdr:colOff>
      <xdr:row>4</xdr:row>
      <xdr:rowOff>95249</xdr:rowOff>
    </xdr:to>
    <xdr:pic>
      <xdr:nvPicPr>
        <xdr:cNvPr id="62" name="Picture 6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181165" y="380089"/>
          <a:ext cx="539751" cy="434827"/>
        </a:xfrm>
        <a:prstGeom prst="rect">
          <a:avLst/>
        </a:prstGeom>
      </xdr:spPr>
    </xdr:pic>
    <xdr:clientData/>
  </xdr:twoCellAnchor>
  <xdr:twoCellAnchor>
    <xdr:from>
      <xdr:col>16</xdr:col>
      <xdr:colOff>222251</xdr:colOff>
      <xdr:row>8</xdr:row>
      <xdr:rowOff>158749</xdr:rowOff>
    </xdr:from>
    <xdr:to>
      <xdr:col>18</xdr:col>
      <xdr:colOff>529167</xdr:colOff>
      <xdr:row>12</xdr:row>
      <xdr:rowOff>31750</xdr:rowOff>
    </xdr:to>
    <xdr:sp macro="" textlink="">
      <xdr:nvSpPr>
        <xdr:cNvPr id="64" name="Rectangle 63"/>
        <xdr:cNvSpPr/>
      </xdr:nvSpPr>
      <xdr:spPr>
        <a:xfrm>
          <a:off x="10043584" y="1598082"/>
          <a:ext cx="1534583" cy="59266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1"/>
              </a:solidFill>
              <a:latin typeface="Comic Sans MS" panose="030F0702030302020204" pitchFamily="66" charset="0"/>
            </a:rPr>
            <a:t>TOP SELLING PRODUCT</a:t>
          </a:r>
        </a:p>
      </xdr:txBody>
    </xdr:sp>
    <xdr:clientData/>
  </xdr:twoCellAnchor>
  <xdr:twoCellAnchor>
    <xdr:from>
      <xdr:col>16</xdr:col>
      <xdr:colOff>296335</xdr:colOff>
      <xdr:row>12</xdr:row>
      <xdr:rowOff>95250</xdr:rowOff>
    </xdr:from>
    <xdr:to>
      <xdr:col>19</xdr:col>
      <xdr:colOff>243417</xdr:colOff>
      <xdr:row>15</xdr:row>
      <xdr:rowOff>21167</xdr:rowOff>
    </xdr:to>
    <xdr:sp macro="" textlink="Sheet2!D12">
      <xdr:nvSpPr>
        <xdr:cNvPr id="65" name="Rectangle 64"/>
        <xdr:cNvSpPr/>
      </xdr:nvSpPr>
      <xdr:spPr>
        <a:xfrm>
          <a:off x="10117668" y="2254250"/>
          <a:ext cx="1788582" cy="4656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210353A1-C89B-4983-86B9-C5B1498CBD46}" type="TxLink">
            <a:rPr lang="en-US" sz="2000" b="1" i="0" u="none" strike="noStrike">
              <a:solidFill>
                <a:srgbClr val="000000"/>
              </a:solidFill>
              <a:latin typeface="Calibri"/>
              <a:cs typeface="Calibri"/>
            </a:rPr>
            <a:pPr algn="l"/>
            <a:t>PROD_ID_002</a:t>
          </a:fld>
          <a:endParaRPr lang="en-US" sz="2000" b="1"/>
        </a:p>
      </xdr:txBody>
    </xdr:sp>
    <xdr:clientData/>
  </xdr:twoCellAnchor>
  <xdr:twoCellAnchor>
    <xdr:from>
      <xdr:col>16</xdr:col>
      <xdr:colOff>311152</xdr:colOff>
      <xdr:row>14</xdr:row>
      <xdr:rowOff>148167</xdr:rowOff>
    </xdr:from>
    <xdr:to>
      <xdr:col>19</xdr:col>
      <xdr:colOff>582084</xdr:colOff>
      <xdr:row>17</xdr:row>
      <xdr:rowOff>0</xdr:rowOff>
    </xdr:to>
    <xdr:sp macro="" textlink="Sheet2!D14">
      <xdr:nvSpPr>
        <xdr:cNvPr id="67" name="Rectangle 66"/>
        <xdr:cNvSpPr/>
      </xdr:nvSpPr>
      <xdr:spPr>
        <a:xfrm>
          <a:off x="10132485" y="2667000"/>
          <a:ext cx="2112432" cy="3915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AE941DB-1E6E-414E-A749-95F56C3CF554}" type="TxLink">
            <a:rPr lang="en-US" sz="2000" b="1" i="0" u="none" strike="noStrike">
              <a:solidFill>
                <a:srgbClr val="000000"/>
              </a:solidFill>
              <a:latin typeface="Calibri"/>
              <a:cs typeface="Calibri"/>
            </a:rPr>
            <a:pPr algn="l"/>
            <a:t> $33,011,144 </a:t>
          </a:fld>
          <a:endParaRPr lang="en-US" sz="2000" b="1"/>
        </a:p>
      </xdr:txBody>
    </xdr:sp>
    <xdr:clientData/>
  </xdr:twoCellAnchor>
  <xdr:twoCellAnchor editAs="oneCell">
    <xdr:from>
      <xdr:col>19</xdr:col>
      <xdr:colOff>66816</xdr:colOff>
      <xdr:row>8</xdr:row>
      <xdr:rowOff>35984</xdr:rowOff>
    </xdr:from>
    <xdr:to>
      <xdr:col>20</xdr:col>
      <xdr:colOff>275165</xdr:colOff>
      <xdr:row>12</xdr:row>
      <xdr:rowOff>169333</xdr:rowOff>
    </xdr:to>
    <xdr:pic>
      <xdr:nvPicPr>
        <xdr:cNvPr id="68" name="Picture 6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729649" y="1475317"/>
          <a:ext cx="822183" cy="853016"/>
        </a:xfrm>
        <a:prstGeom prst="rect">
          <a:avLst/>
        </a:prstGeom>
      </xdr:spPr>
    </xdr:pic>
    <xdr:clientData/>
  </xdr:twoCellAnchor>
  <xdr:twoCellAnchor>
    <xdr:from>
      <xdr:col>9</xdr:col>
      <xdr:colOff>243418</xdr:colOff>
      <xdr:row>7</xdr:row>
      <xdr:rowOff>1</xdr:rowOff>
    </xdr:from>
    <xdr:to>
      <xdr:col>16</xdr:col>
      <xdr:colOff>105835</xdr:colOff>
      <xdr:row>17</xdr:row>
      <xdr:rowOff>155222</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twoCellAnchor>
  <xdr:twoCellAnchor>
    <xdr:from>
      <xdr:col>10</xdr:col>
      <xdr:colOff>0</xdr:colOff>
      <xdr:row>17</xdr:row>
      <xdr:rowOff>127000</xdr:rowOff>
    </xdr:from>
    <xdr:to>
      <xdr:col>16</xdr:col>
      <xdr:colOff>88900</xdr:colOff>
      <xdr:row>28</xdr:row>
      <xdr:rowOff>82550</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323850</xdr:colOff>
          <xdr:row>18</xdr:row>
          <xdr:rowOff>101600</xdr:rowOff>
        </xdr:from>
        <xdr:to>
          <xdr:col>9</xdr:col>
          <xdr:colOff>558800</xdr:colOff>
          <xdr:row>27</xdr:row>
          <xdr:rowOff>82550</xdr:rowOff>
        </xdr:to>
        <xdr:sp macro="" textlink="">
          <xdr:nvSpPr>
            <xdr:cNvPr id="1031" name="Scroll Bar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184151</xdr:colOff>
      <xdr:row>17</xdr:row>
      <xdr:rowOff>171450</xdr:rowOff>
    </xdr:from>
    <xdr:to>
      <xdr:col>20</xdr:col>
      <xdr:colOff>482601</xdr:colOff>
      <xdr:row>28</xdr:row>
      <xdr:rowOff>120650</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596900</xdr:colOff>
      <xdr:row>29</xdr:row>
      <xdr:rowOff>19050</xdr:rowOff>
    </xdr:from>
    <xdr:to>
      <xdr:col>20</xdr:col>
      <xdr:colOff>463550</xdr:colOff>
      <xdr:row>36</xdr:row>
      <xdr:rowOff>44450</xdr:rowOff>
    </xdr:to>
    <mc:AlternateContent xmlns:mc="http://schemas.openxmlformats.org/markup-compatibility/2006">
      <mc:Choice xmlns:cx="http://schemas.microsoft.com/office/drawing/2014/chartex" Requires="cx">
        <xdr:graphicFrame macro="">
          <xdr:nvGraphicFramePr>
            <xdr:cNvPr id="45" name="Chart 4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552450</xdr:colOff>
      <xdr:row>28</xdr:row>
      <xdr:rowOff>165099</xdr:rowOff>
    </xdr:from>
    <xdr:to>
      <xdr:col>12</xdr:col>
      <xdr:colOff>476250</xdr:colOff>
      <xdr:row>36</xdr:row>
      <xdr:rowOff>133350</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114300</xdr:colOff>
      <xdr:row>29</xdr:row>
      <xdr:rowOff>63500</xdr:rowOff>
    </xdr:from>
    <xdr:to>
      <xdr:col>4</xdr:col>
      <xdr:colOff>514350</xdr:colOff>
      <xdr:row>36</xdr:row>
      <xdr:rowOff>127000</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xdr:col>
      <xdr:colOff>373944</xdr:colOff>
      <xdr:row>13</xdr:row>
      <xdr:rowOff>35277</xdr:rowOff>
    </xdr:from>
    <xdr:to>
      <xdr:col>4</xdr:col>
      <xdr:colOff>324556</xdr:colOff>
      <xdr:row>27</xdr:row>
      <xdr:rowOff>14111</xdr:rowOff>
    </xdr:to>
    <mc:AlternateContent xmlns:mc="http://schemas.openxmlformats.org/markup-compatibility/2006" xmlns:a14="http://schemas.microsoft.com/office/drawing/2010/main">
      <mc:Choice Requires="a14">
        <xdr:graphicFrame macro="">
          <xdr:nvGraphicFramePr>
            <xdr:cNvPr id="66"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80722" y="2420055"/>
              <a:ext cx="1770945" cy="2547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289278</xdr:colOff>
      <xdr:row>7</xdr:row>
      <xdr:rowOff>169333</xdr:rowOff>
    </xdr:from>
    <xdr:to>
      <xdr:col>4</xdr:col>
      <xdr:colOff>437445</xdr:colOff>
      <xdr:row>11</xdr:row>
      <xdr:rowOff>91722</xdr:rowOff>
    </xdr:to>
    <mc:AlternateContent xmlns:mc="http://schemas.openxmlformats.org/markup-compatibility/2006" xmlns:a14="http://schemas.microsoft.com/office/drawing/2010/main">
      <mc:Choice Requires="a14">
        <xdr:graphicFrame macro="">
          <xdr:nvGraphicFramePr>
            <xdr:cNvPr id="69"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96056" y="1453444"/>
              <a:ext cx="1968500" cy="656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12</xdr:col>
      <xdr:colOff>179917</xdr:colOff>
      <xdr:row>11</xdr:row>
      <xdr:rowOff>21167</xdr:rowOff>
    </xdr:from>
    <xdr:ext cx="184731" cy="264560"/>
    <xdr:sp macro="" textlink="">
      <xdr:nvSpPr>
        <xdr:cNvPr id="2" name="TextBox 1"/>
        <xdr:cNvSpPr txBox="1"/>
      </xdr:nvSpPr>
      <xdr:spPr>
        <a:xfrm>
          <a:off x="7937500" y="200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9</xdr:col>
      <xdr:colOff>201083</xdr:colOff>
      <xdr:row>7</xdr:row>
      <xdr:rowOff>31750</xdr:rowOff>
    </xdr:from>
    <xdr:to>
      <xdr:col>16</xdr:col>
      <xdr:colOff>127000</xdr:colOff>
      <xdr:row>17</xdr:row>
      <xdr:rowOff>84667</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42334</xdr:colOff>
      <xdr:row>7</xdr:row>
      <xdr:rowOff>84666</xdr:rowOff>
    </xdr:from>
    <xdr:to>
      <xdr:col>9</xdr:col>
      <xdr:colOff>105833</xdr:colOff>
      <xdr:row>28</xdr:row>
      <xdr:rowOff>137585</xdr:rowOff>
    </xdr:to>
    <mc:AlternateContent xmlns:mc="http://schemas.openxmlformats.org/markup-compatibility/2006">
      <mc:Choice xmlns:cx="http://schemas.microsoft.com/office/drawing/2014/chartex" Requires="cx">
        <xdr:graphicFrame macro="">
          <xdr:nvGraphicFramePr>
            <xdr:cNvPr id="50" name="Chart 49"/>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331612</xdr:colOff>
      <xdr:row>8</xdr:row>
      <xdr:rowOff>28222</xdr:rowOff>
    </xdr:from>
    <xdr:to>
      <xdr:col>8</xdr:col>
      <xdr:colOff>409223</xdr:colOff>
      <xdr:row>11</xdr:row>
      <xdr:rowOff>91722</xdr:rowOff>
    </xdr:to>
    <mc:AlternateContent xmlns:mc="http://schemas.openxmlformats.org/markup-compatibility/2006">
      <mc:Choice xmlns:sle15="http://schemas.microsoft.com/office/drawing/2012/slicer" Requires="sle15">
        <xdr:graphicFrame macro="">
          <xdr:nvGraphicFramePr>
            <xdr:cNvPr id="63" name="Year 4"/>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dr:sp macro="" textlink="">
          <xdr:nvSpPr>
            <xdr:cNvPr id="0" name=""/>
            <xdr:cNvSpPr>
              <a:spLocks noTextEdit="1"/>
            </xdr:cNvSpPr>
          </xdr:nvSpPr>
          <xdr:spPr>
            <a:xfrm>
              <a:off x="3387550" y="1488722"/>
              <a:ext cx="1911173" cy="6111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Ndifor" refreshedDate="45638.186823495373" createdVersion="6" refreshedVersion="6" minRefreshableVersion="3" recordCount="70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0000000002"/>
        <n v="34095.599999999999"/>
        <n v="7137.9"/>
        <n v="4428.2700000000004"/>
        <n v="9189.18"/>
        <n v="22073.040000000001"/>
        <n v="419265"/>
        <n v="17525.97"/>
        <n v="17166.599999999999"/>
        <n v="31731.48"/>
        <n v="484060.5"/>
        <n v="746707.5"/>
        <n v="32877.9"/>
        <n v="683397"/>
        <n v="27234.899999999998"/>
        <n v="12681.9"/>
        <n v="22482.9"/>
        <n v="31133.024999999998"/>
        <n v="89966.25"/>
        <n v="97391.25"/>
        <n v="225596.25"/>
        <n v="11092.95"/>
        <n v="862785"/>
        <n v="76507.200000000012"/>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75"/>
        <n v="50052"/>
        <n v="200499"/>
        <n v="22663.08"/>
        <n v="13294.82"/>
        <n v="22127.64"/>
        <n v="3693.76"/>
        <n v="156048.75"/>
        <n v="206852.5"/>
        <n v="708439.5"/>
        <n v="215097.5"/>
        <n v="190362.5"/>
        <n v="15940.98"/>
        <n v="243591.25"/>
        <n v="827604"/>
        <n v="22302.240000000002"/>
        <n v="545334"/>
        <n v="557459"/>
        <n v="16121.4"/>
        <n v="74699.700000000012"/>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00000000006"/>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00000000003"/>
        <n v="10298.82"/>
        <n v="19401.66"/>
        <n v="573205.5"/>
        <n v="124992"/>
        <n v="608499"/>
        <n v="36753.599999999999"/>
        <n v="474858"/>
        <n v="408386.25"/>
        <n v="29308.95"/>
        <n v="28551"/>
        <n v="462861"/>
        <n v="11327.4"/>
        <n v="242613.75"/>
        <n v="382788"/>
        <n v="36208.620000000003"/>
        <n v="267561"/>
        <n v="766413"/>
        <n v="191231.25"/>
        <n v="936138"/>
        <n v="3142.7200000000003"/>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5999999999995"/>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24999999997"/>
        <n v="14666.4"/>
        <n v="387618.75"/>
        <n v="728595"/>
        <n v="27972"/>
        <n v="35172"/>
        <n v="159570"/>
        <n v="4338"/>
        <n v="9193.5"/>
        <n v="6885"/>
        <n v="10665"/>
        <n v="201285"/>
        <n v="179550"/>
        <n v="16789.5"/>
        <n v="230310"/>
        <n v="38362.5"/>
        <n v="8653.5"/>
        <n v="884205"/>
        <n v="116640"/>
        <n v="284512.5"/>
        <n v="65137.5"/>
        <n v="705600"/>
        <n v="808110"/>
        <n v="38021.399999999994"/>
        <n v="36702"/>
        <n v="27799.200000000001"/>
        <n v="222705"/>
        <n v="15774.36"/>
        <n v="5126.3999999999996"/>
        <n v="5040.96"/>
        <n v="9837.17"/>
        <n v="42713.324999999997"/>
        <n v="20687.16"/>
        <n v="246708"/>
        <n v="750537"/>
        <n v="271561.25"/>
        <n v="238609"/>
        <n v="28795.95"/>
        <n v="233091"/>
        <n v="19971.599999999999"/>
        <n v="655551.75"/>
        <n v="42997.68"/>
        <n v="25904.34000000000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399999999994"/>
        <n v="262570"/>
        <n v="83160"/>
        <n v="21076.44"/>
        <n v="44378.399999999994"/>
        <n v="28100.16"/>
        <n v="26945.599999999999"/>
        <n v="9184.56"/>
        <n v="33499.35"/>
        <n v="281053.5"/>
        <n v="545055"/>
        <n v="299171.25"/>
        <n v="7904.82"/>
        <n v="6305.76"/>
        <n v="39237"/>
        <n v="21732.6"/>
        <n v="8760.4650000000001"/>
        <n v="210627"/>
        <n v="45953.4"/>
        <n v="47119.199999999997"/>
        <n v="801444"/>
        <n v="172151.25"/>
        <n v="5961.24"/>
        <n v="16418.64"/>
        <n v="20423.25"/>
        <n v="108706.5"/>
        <n v="10575.72"/>
        <n v="52167.375"/>
        <n v="7247.1"/>
        <n v="4280.3999999999996"/>
        <n v="180416.25"/>
        <n v="44358.8"/>
        <n v="29979.599999999999"/>
        <n v="1685.6"/>
        <n v="1763.8600000000001"/>
        <n v="3586.2"/>
        <n v="41761.599999999999"/>
        <n v="22794.3"/>
        <n v="14375.76"/>
        <n v="206658"/>
        <n v="385968"/>
        <n v="260580"/>
        <n v="19517.7"/>
        <n v="29670"/>
        <n v="670477.5"/>
        <n v="360899"/>
        <n v="60200"/>
        <n v="2335.7600000000002"/>
        <n v="4472"/>
        <n v="30072.48"/>
        <n v="10420.619999999999"/>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s v="None"/>
    <n v="345"/>
    <n v="5"/>
    <n v="125"/>
    <n v="43125"/>
    <n v="0"/>
    <x v="0"/>
    <n v="43.125"/>
    <n v="41400"/>
    <n v="1725"/>
    <n v="1.7250000000000001"/>
    <d v="2021-09-22T00:00:00"/>
    <x v="0"/>
    <s v="Q3"/>
    <x v="0"/>
    <s v="James Smith"/>
    <x v="0"/>
    <x v="0"/>
  </r>
  <r>
    <x v="1"/>
    <x v="1"/>
    <x v="1"/>
    <s v="None"/>
    <n v="549"/>
    <n v="10"/>
    <n v="15"/>
    <n v="8235"/>
    <n v="0"/>
    <x v="1"/>
    <n v="8.2349999999999994"/>
    <n v="5490"/>
    <n v="2745"/>
    <n v="2.7450000000000001"/>
    <d v="2021-01-11T00:00:00"/>
    <x v="1"/>
    <s v="Q1"/>
    <x v="0"/>
    <s v="Emma Johnson"/>
    <x v="1"/>
    <x v="1"/>
  </r>
  <r>
    <x v="2"/>
    <x v="2"/>
    <x v="1"/>
    <s v="None"/>
    <n v="788"/>
    <n v="10"/>
    <n v="300"/>
    <n v="236400"/>
    <n v="0"/>
    <x v="2"/>
    <n v="236.4"/>
    <n v="197000"/>
    <n v="39400"/>
    <n v="39.4"/>
    <d v="2022-01-27T00:00:00"/>
    <x v="1"/>
    <s v="Q1"/>
    <x v="0"/>
    <s v="Noah Williams"/>
    <x v="1"/>
    <x v="2"/>
  </r>
  <r>
    <x v="3"/>
    <x v="3"/>
    <x v="1"/>
    <s v="None"/>
    <n v="1725"/>
    <n v="10"/>
    <n v="350"/>
    <n v="603750"/>
    <n v="0"/>
    <x v="3"/>
    <n v="603.75"/>
    <n v="448500"/>
    <n v="155250"/>
    <n v="155.25"/>
    <d v="2021-08-01T00:00:00"/>
    <x v="2"/>
    <s v="Q3"/>
    <x v="0"/>
    <s v="Olivia Brown"/>
    <x v="1"/>
    <x v="3"/>
  </r>
  <r>
    <x v="4"/>
    <x v="4"/>
    <x v="1"/>
    <s v="None"/>
    <n v="912"/>
    <n v="10"/>
    <n v="12"/>
    <n v="10944"/>
    <n v="0"/>
    <x v="4"/>
    <n v="10.944000000000001"/>
    <n v="2736"/>
    <n v="8208"/>
    <n v="8.2080000000000002"/>
    <d v="2022-07-08T00:00:00"/>
    <x v="3"/>
    <s v="Q3"/>
    <x v="0"/>
    <s v="Liam Jones"/>
    <x v="1"/>
    <x v="4"/>
  </r>
  <r>
    <x v="1"/>
    <x v="5"/>
    <x v="1"/>
    <s v="None"/>
    <n v="2152"/>
    <n v="10"/>
    <n v="15"/>
    <n v="32280"/>
    <n v="0"/>
    <x v="5"/>
    <n v="32.28"/>
    <n v="21520"/>
    <n v="10760"/>
    <n v="10.76"/>
    <d v="2022-09-28T00:00:00"/>
    <x v="0"/>
    <s v="Q3"/>
    <x v="0"/>
    <s v="Ava Davis"/>
    <x v="1"/>
    <x v="5"/>
  </r>
  <r>
    <x v="0"/>
    <x v="6"/>
    <x v="2"/>
    <s v="None"/>
    <n v="345"/>
    <n v="120"/>
    <n v="125"/>
    <n v="43125"/>
    <n v="0"/>
    <x v="0"/>
    <n v="43.125"/>
    <n v="41400"/>
    <n v="1725"/>
    <n v="1.7250000000000001"/>
    <d v="2021-09-26T00:00:00"/>
    <x v="0"/>
    <s v="Q3"/>
    <x v="0"/>
    <s v="Ethan Miller"/>
    <x v="2"/>
    <x v="6"/>
  </r>
  <r>
    <x v="3"/>
    <x v="7"/>
    <x v="3"/>
    <s v="None"/>
    <n v="1527"/>
    <n v="250"/>
    <n v="350"/>
    <n v="534450"/>
    <n v="0"/>
    <x v="6"/>
    <n v="534.45000000000005"/>
    <n v="397020"/>
    <n v="137430"/>
    <n v="137.43"/>
    <d v="2021-02-11T00:00:00"/>
    <x v="4"/>
    <s v="Q1"/>
    <x v="0"/>
    <s v="Isabella Wilson"/>
    <x v="3"/>
    <x v="7"/>
  </r>
  <r>
    <x v="0"/>
    <x v="8"/>
    <x v="4"/>
    <s v="Low"/>
    <n v="330"/>
    <n v="3"/>
    <n v="125"/>
    <n v="41250"/>
    <n v="412.5"/>
    <x v="7"/>
    <n v="40.837499999999999"/>
    <n v="39600"/>
    <n v="1237.5"/>
    <n v="1.2375"/>
    <d v="2022-01-12T00:00:00"/>
    <x v="1"/>
    <s v="Q1"/>
    <x v="0"/>
    <s v="Mason Taylor"/>
    <x v="4"/>
    <x v="0"/>
  </r>
  <r>
    <x v="4"/>
    <x v="9"/>
    <x v="4"/>
    <s v="Low"/>
    <n v="766"/>
    <n v="3"/>
    <n v="12"/>
    <n v="9192"/>
    <n v="91.92"/>
    <x v="8"/>
    <n v="9.1000800000000002"/>
    <n v="2298"/>
    <n v="6802.08"/>
    <n v="6.8020800000000001"/>
    <d v="2022-04-06T00:00:00"/>
    <x v="5"/>
    <s v="Q2"/>
    <x v="0"/>
    <s v="Sophia Anderson"/>
    <x v="4"/>
    <x v="1"/>
  </r>
  <r>
    <x v="2"/>
    <x v="10"/>
    <x v="4"/>
    <s v="Low"/>
    <n v="494"/>
    <n v="3"/>
    <n v="300"/>
    <n v="148200"/>
    <n v="1482"/>
    <x v="9"/>
    <n v="146.71799999999999"/>
    <n v="123500"/>
    <n v="23218"/>
    <n v="23.218"/>
    <d v="2021-11-19T00:00:00"/>
    <x v="6"/>
    <s v="Q4"/>
    <x v="0"/>
    <s v="Benjamin Martinez"/>
    <x v="4"/>
    <x v="2"/>
  </r>
  <r>
    <x v="2"/>
    <x v="11"/>
    <x v="0"/>
    <s v="Low"/>
    <n v="2498"/>
    <n v="5"/>
    <n v="300"/>
    <n v="749400"/>
    <n v="7494"/>
    <x v="10"/>
    <n v="741.90599999999995"/>
    <n v="624500"/>
    <n v="117406"/>
    <n v="117.40600000000001"/>
    <d v="2021-12-20T00:00:00"/>
    <x v="7"/>
    <s v="Q4"/>
    <x v="0"/>
    <s v="Mia Thomas"/>
    <x v="0"/>
    <x v="3"/>
  </r>
  <r>
    <x v="0"/>
    <x v="12"/>
    <x v="0"/>
    <s v="Low"/>
    <n v="663"/>
    <n v="5"/>
    <n v="125"/>
    <n v="82875"/>
    <n v="828.75"/>
    <x v="11"/>
    <n v="82.046250000000001"/>
    <n v="79560"/>
    <n v="2486.25"/>
    <n v="2.4862500000000001"/>
    <d v="2021-02-27T00:00:00"/>
    <x v="4"/>
    <s v="Q1"/>
    <x v="0"/>
    <s v="Logan Jackson"/>
    <x v="0"/>
    <x v="4"/>
  </r>
  <r>
    <x v="4"/>
    <x v="13"/>
    <x v="1"/>
    <s v="Low"/>
    <n v="766"/>
    <n v="10"/>
    <n v="12"/>
    <n v="9192"/>
    <n v="91.92"/>
    <x v="8"/>
    <n v="9.1000800000000002"/>
    <n v="2298"/>
    <n v="6802.08"/>
    <n v="6.8020800000000001"/>
    <d v="2022-07-10T00:00:00"/>
    <x v="3"/>
    <s v="Q3"/>
    <x v="0"/>
    <s v="Charlotte White"/>
    <x v="1"/>
    <x v="5"/>
  </r>
  <r>
    <x v="0"/>
    <x v="14"/>
    <x v="2"/>
    <s v="Low"/>
    <n v="663"/>
    <n v="120"/>
    <n v="125"/>
    <n v="82875"/>
    <n v="828.75"/>
    <x v="11"/>
    <n v="82.046250000000001"/>
    <n v="79560"/>
    <n v="2486.25"/>
    <n v="2.4862500000000001"/>
    <d v="2022-03-29T00:00:00"/>
    <x v="8"/>
    <s v="Q1"/>
    <x v="0"/>
    <s v="Samuel Taylor"/>
    <x v="2"/>
    <x v="6"/>
  </r>
  <r>
    <x v="3"/>
    <x v="15"/>
    <x v="2"/>
    <s v="Low"/>
    <n v="2092"/>
    <n v="120"/>
    <n v="7"/>
    <n v="14644"/>
    <n v="146.44"/>
    <x v="12"/>
    <n v="14.49756"/>
    <n v="10460"/>
    <n v="4037.5599999999995"/>
    <n v="4.0375599999999991"/>
    <d v="2022-10-19T00:00:00"/>
    <x v="9"/>
    <s v="Q4"/>
    <x v="0"/>
    <s v="Harper Davis"/>
    <x v="2"/>
    <x v="7"/>
  </r>
  <r>
    <x v="2"/>
    <x v="16"/>
    <x v="3"/>
    <s v="Low"/>
    <n v="494"/>
    <n v="250"/>
    <n v="300"/>
    <n v="148200"/>
    <n v="1482"/>
    <x v="9"/>
    <n v="146.71799999999999"/>
    <n v="123500"/>
    <n v="23218"/>
    <n v="23.218"/>
    <d v="2022-07-31T00:00:00"/>
    <x v="3"/>
    <s v="Q3"/>
    <x v="0"/>
    <s v="Henry Anderson"/>
    <x v="3"/>
    <x v="0"/>
  </r>
  <r>
    <x v="4"/>
    <x v="17"/>
    <x v="5"/>
    <s v="Low"/>
    <n v="1989"/>
    <n v="260"/>
    <n v="12"/>
    <n v="23868"/>
    <n v="238.68"/>
    <x v="13"/>
    <n v="23.62932"/>
    <n v="5967"/>
    <n v="17662.32"/>
    <n v="17.662320000000001"/>
    <d v="2022-03-29T00:00:00"/>
    <x v="8"/>
    <s v="Q1"/>
    <x v="0"/>
    <s v="Amelia Garcia"/>
    <x v="5"/>
    <x v="1"/>
  </r>
  <r>
    <x v="1"/>
    <x v="18"/>
    <x v="5"/>
    <s v="Low"/>
    <n v="321"/>
    <n v="260"/>
    <n v="15"/>
    <n v="4815"/>
    <n v="48.15"/>
    <x v="14"/>
    <n v="4.7668500000000007"/>
    <n v="3210"/>
    <n v="1556.8500000000004"/>
    <n v="1.5568500000000003"/>
    <d v="2022-07-27T00:00:00"/>
    <x v="3"/>
    <s v="Q3"/>
    <x v="0"/>
    <s v="Jackson Martinez"/>
    <x v="5"/>
    <x v="2"/>
  </r>
  <r>
    <x v="2"/>
    <x v="19"/>
    <x v="4"/>
    <s v="Low"/>
    <n v="214"/>
    <n v="3"/>
    <n v="300"/>
    <n v="64200"/>
    <n v="1284"/>
    <x v="15"/>
    <n v="62.915999999999997"/>
    <n v="53500"/>
    <n v="9416"/>
    <n v="9.4160000000000004"/>
    <d v="2021-08-30T00:00:00"/>
    <x v="2"/>
    <s v="Q3"/>
    <x v="0"/>
    <s v="Abigail Robinson"/>
    <x v="4"/>
    <x v="3"/>
  </r>
  <r>
    <x v="3"/>
    <x v="20"/>
    <x v="4"/>
    <s v="Low"/>
    <n v="2145"/>
    <n v="3"/>
    <n v="7"/>
    <n v="15015"/>
    <n v="300.3"/>
    <x v="16"/>
    <n v="14.714700000000001"/>
    <n v="10725"/>
    <n v="3989.7000000000007"/>
    <n v="3.9897000000000009"/>
    <d v="2021-10-15T00:00:00"/>
    <x v="9"/>
    <s v="Q4"/>
    <x v="0"/>
    <s v="Aiden Lewis"/>
    <x v="4"/>
    <x v="4"/>
  </r>
  <r>
    <x v="0"/>
    <x v="21"/>
    <x v="0"/>
    <s v="Low"/>
    <n v="1660"/>
    <n v="5"/>
    <n v="125"/>
    <n v="207500"/>
    <n v="4150"/>
    <x v="17"/>
    <n v="203.35"/>
    <n v="199200"/>
    <n v="4150"/>
    <n v="4.1500000000000004"/>
    <d v="2022-10-30T00:00:00"/>
    <x v="9"/>
    <s v="Q4"/>
    <x v="0"/>
    <s v="Emily Clark"/>
    <x v="0"/>
    <x v="5"/>
  </r>
  <r>
    <x v="0"/>
    <x v="22"/>
    <x v="1"/>
    <s v="Low"/>
    <n v="809"/>
    <n v="10"/>
    <n v="125"/>
    <n v="101125"/>
    <n v="2022.5"/>
    <x v="18"/>
    <n v="99.102500000000006"/>
    <n v="97080"/>
    <n v="2022.5"/>
    <n v="2.0225"/>
    <d v="2021-12-10T00:00:00"/>
    <x v="7"/>
    <s v="Q4"/>
    <x v="0"/>
    <s v="Sebastian Lee"/>
    <x v="1"/>
    <x v="6"/>
  </r>
  <r>
    <x v="0"/>
    <x v="23"/>
    <x v="1"/>
    <s v="Low"/>
    <n v="2145"/>
    <n v="10"/>
    <n v="125"/>
    <n v="268125"/>
    <n v="5362.5"/>
    <x v="19"/>
    <n v="262.76249999999999"/>
    <n v="257400"/>
    <n v="5362.5"/>
    <n v="5.3624999999999998"/>
    <d v="2021-05-23T00:00:00"/>
    <x v="10"/>
    <s v="Q2"/>
    <x v="0"/>
    <s v="Elizabeth Green"/>
    <x v="1"/>
    <x v="7"/>
  </r>
  <r>
    <x v="4"/>
    <x v="24"/>
    <x v="1"/>
    <s v="Low"/>
    <n v="1785"/>
    <n v="10"/>
    <n v="12"/>
    <n v="21420"/>
    <n v="428.4"/>
    <x v="20"/>
    <n v="20.991599999999998"/>
    <n v="5355"/>
    <n v="15636.599999999999"/>
    <n v="15.636599999999998"/>
    <d v="2021-02-18T00:00:00"/>
    <x v="4"/>
    <s v="Q1"/>
    <x v="0"/>
    <s v="Alexander Perez"/>
    <x v="1"/>
    <x v="0"/>
  </r>
  <r>
    <x v="1"/>
    <x v="25"/>
    <x v="1"/>
    <s v="Low"/>
    <n v="1925"/>
    <n v="10"/>
    <n v="15"/>
    <n v="28875"/>
    <n v="577.5"/>
    <x v="21"/>
    <n v="28.297499999999999"/>
    <n v="19250"/>
    <n v="9047.5"/>
    <n v="9.0474999999999994"/>
    <d v="2021-01-28T00:00:00"/>
    <x v="1"/>
    <s v="Q1"/>
    <x v="0"/>
    <s v="Avery Turner"/>
    <x v="1"/>
    <x v="1"/>
  </r>
  <r>
    <x v="3"/>
    <x v="26"/>
    <x v="1"/>
    <s v="Low"/>
    <n v="2013"/>
    <n v="10"/>
    <n v="7"/>
    <n v="14091"/>
    <n v="281.82"/>
    <x v="22"/>
    <n v="13.80918"/>
    <n v="10065"/>
    <n v="3744.1800000000003"/>
    <n v="3.7441800000000005"/>
    <d v="2022-12-21T00:00:00"/>
    <x v="7"/>
    <s v="Q4"/>
    <x v="0"/>
    <s v="Michael Hill"/>
    <x v="1"/>
    <x v="2"/>
  </r>
  <r>
    <x v="3"/>
    <x v="27"/>
    <x v="2"/>
    <s v="Low"/>
    <n v="2966"/>
    <n v="120"/>
    <n v="350"/>
    <n v="1038100"/>
    <n v="20762"/>
    <x v="23"/>
    <n v="1017.338"/>
    <n v="771160"/>
    <n v="246178"/>
    <n v="246.178"/>
    <d v="2022-01-13T00:00:00"/>
    <x v="1"/>
    <s v="Q1"/>
    <x v="0"/>
    <s v="Sofia Phillips"/>
    <x v="2"/>
    <x v="3"/>
  </r>
  <r>
    <x v="0"/>
    <x v="28"/>
    <x v="2"/>
    <s v="Low"/>
    <n v="809"/>
    <n v="120"/>
    <n v="125"/>
    <n v="101125"/>
    <n v="2022.5"/>
    <x v="18"/>
    <n v="99.102500000000006"/>
    <n v="97080"/>
    <n v="2022.5"/>
    <n v="2.0225"/>
    <d v="2022-11-08T00:00:00"/>
    <x v="6"/>
    <s v="Q4"/>
    <x v="0"/>
    <s v="Elijah Martin"/>
    <x v="2"/>
    <x v="4"/>
  </r>
  <r>
    <x v="0"/>
    <x v="29"/>
    <x v="2"/>
    <s v="Low"/>
    <n v="2145"/>
    <n v="120"/>
    <n v="125"/>
    <n v="268125"/>
    <n v="5362.5"/>
    <x v="19"/>
    <n v="262.76249999999999"/>
    <n v="257400"/>
    <n v="5362.5"/>
    <n v="5.3624999999999998"/>
    <d v="2021-01-19T00:00:00"/>
    <x v="1"/>
    <s v="Q1"/>
    <x v="0"/>
    <s v="Sophia Turner"/>
    <x v="2"/>
    <x v="5"/>
  </r>
  <r>
    <x v="3"/>
    <x v="30"/>
    <x v="2"/>
    <s v="Low"/>
    <n v="544"/>
    <n v="120"/>
    <n v="20"/>
    <n v="10880"/>
    <n v="217.6"/>
    <x v="24"/>
    <n v="10.6624"/>
    <n v="5440"/>
    <n v="5222.3999999999996"/>
    <n v="5.2223999999999995"/>
    <d v="2021-07-30T00:00:00"/>
    <x v="3"/>
    <s v="Q3"/>
    <x v="0"/>
    <s v="Benjamin Lee"/>
    <x v="2"/>
    <x v="6"/>
  </r>
  <r>
    <x v="2"/>
    <x v="31"/>
    <x v="3"/>
    <s v="Low"/>
    <n v="214"/>
    <n v="250"/>
    <n v="300"/>
    <n v="64200"/>
    <n v="1284"/>
    <x v="15"/>
    <n v="62.915999999999997"/>
    <n v="53500"/>
    <n v="9416"/>
    <n v="9.4160000000000004"/>
    <d v="2021-02-21T00:00:00"/>
    <x v="4"/>
    <s v="Q1"/>
    <x v="0"/>
    <s v="Mia White"/>
    <x v="3"/>
    <x v="7"/>
  </r>
  <r>
    <x v="3"/>
    <x v="32"/>
    <x v="3"/>
    <s v="Low"/>
    <n v="266"/>
    <n v="250"/>
    <n v="350"/>
    <n v="93100"/>
    <n v="1862"/>
    <x v="25"/>
    <n v="91.238"/>
    <n v="69160"/>
    <n v="22078"/>
    <n v="22.077999999999999"/>
    <d v="2022-01-28T00:00:00"/>
    <x v="1"/>
    <s v="Q1"/>
    <x v="0"/>
    <s v="Logan Garcia"/>
    <x v="3"/>
    <x v="0"/>
  </r>
  <r>
    <x v="3"/>
    <x v="33"/>
    <x v="3"/>
    <s v="Low"/>
    <n v="1940"/>
    <n v="250"/>
    <n v="350"/>
    <n v="679000"/>
    <n v="13580"/>
    <x v="26"/>
    <n v="665.42"/>
    <n v="504400"/>
    <n v="161020"/>
    <n v="161.02000000000001"/>
    <d v="2022-01-12T00:00:00"/>
    <x v="1"/>
    <s v="Q1"/>
    <x v="0"/>
    <s v="Charlotte Davis"/>
    <x v="3"/>
    <x v="1"/>
  </r>
  <r>
    <x v="3"/>
    <x v="34"/>
    <x v="5"/>
    <s v="Low"/>
    <n v="2966"/>
    <n v="260"/>
    <n v="350"/>
    <n v="1038100"/>
    <n v="20762"/>
    <x v="23"/>
    <n v="1017.338"/>
    <n v="771160"/>
    <n v="246178"/>
    <n v="246.178"/>
    <d v="2022-07-01T00:00:00"/>
    <x v="3"/>
    <s v="Q3"/>
    <x v="0"/>
    <s v="Samuel Johnson"/>
    <x v="5"/>
    <x v="2"/>
  </r>
  <r>
    <x v="4"/>
    <x v="35"/>
    <x v="4"/>
    <s v="Low"/>
    <n v="908"/>
    <n v="3"/>
    <n v="12"/>
    <n v="10896"/>
    <n v="326.88"/>
    <x v="27"/>
    <n v="10.569120000000002"/>
    <n v="2724"/>
    <n v="7845.1200000000008"/>
    <n v="7.8451200000000005"/>
    <d v="2022-12-11T00:00:00"/>
    <x v="7"/>
    <s v="Q4"/>
    <x v="0"/>
    <s v="Harper Anderson"/>
    <x v="4"/>
    <x v="3"/>
  </r>
  <r>
    <x v="3"/>
    <x v="36"/>
    <x v="0"/>
    <s v="Low"/>
    <n v="1797"/>
    <n v="5"/>
    <n v="350"/>
    <n v="628950"/>
    <n v="18868.5"/>
    <x v="28"/>
    <n v="610.08150000000001"/>
    <n v="467220"/>
    <n v="142861.5"/>
    <n v="142.86150000000001"/>
    <d v="2021-05-16T00:00:00"/>
    <x v="10"/>
    <s v="Q2"/>
    <x v="0"/>
    <s v="Henry Martinez"/>
    <x v="0"/>
    <x v="4"/>
  </r>
  <r>
    <x v="1"/>
    <x v="37"/>
    <x v="1"/>
    <s v="Low"/>
    <n v="1945"/>
    <n v="10"/>
    <n v="15"/>
    <n v="29175"/>
    <n v="875.25"/>
    <x v="29"/>
    <n v="28.29975"/>
    <n v="19450"/>
    <n v="8849.75"/>
    <n v="8.8497500000000002"/>
    <d v="2022-05-02T00:00:00"/>
    <x v="10"/>
    <s v="Q2"/>
    <x v="0"/>
    <s v="Amelia Wilson"/>
    <x v="1"/>
    <x v="5"/>
  </r>
  <r>
    <x v="1"/>
    <x v="38"/>
    <x v="3"/>
    <s v="Low"/>
    <n v="1945"/>
    <n v="250"/>
    <n v="15"/>
    <n v="29175"/>
    <n v="875.25"/>
    <x v="29"/>
    <n v="28.29975"/>
    <n v="19450"/>
    <n v="8849.75"/>
    <n v="8.8497500000000002"/>
    <d v="2022-04-02T00:00:00"/>
    <x v="5"/>
    <s v="Q2"/>
    <x v="0"/>
    <s v="Jackson Turner"/>
    <x v="3"/>
    <x v="6"/>
  </r>
  <r>
    <x v="3"/>
    <x v="39"/>
    <x v="1"/>
    <s v="Low"/>
    <n v="1760"/>
    <n v="10"/>
    <n v="7"/>
    <n v="12320"/>
    <n v="369.6"/>
    <x v="30"/>
    <n v="11.9504"/>
    <n v="8800"/>
    <n v="3150.3999999999996"/>
    <n v="3.1503999999999994"/>
    <d v="2021-11-03T00:00:00"/>
    <x v="6"/>
    <s v="Q4"/>
    <x v="0"/>
    <s v="Abigail Lewis"/>
    <x v="1"/>
    <x v="7"/>
  </r>
  <r>
    <x v="1"/>
    <x v="1"/>
    <x v="1"/>
    <s v="Low"/>
    <n v="2261"/>
    <n v="10"/>
    <n v="15"/>
    <n v="33915"/>
    <n v="1356.6"/>
    <x v="31"/>
    <n v="32.558399999999999"/>
    <n v="22610"/>
    <n v="9948.4000000000015"/>
    <n v="9.9484000000000012"/>
    <d v="2022-04-10T00:00:00"/>
    <x v="5"/>
    <s v="Q2"/>
    <x v="0"/>
    <s v="Emma Johnson"/>
    <x v="1"/>
    <x v="1"/>
  </r>
  <r>
    <x v="3"/>
    <x v="40"/>
    <x v="2"/>
    <s v="Low"/>
    <n v="736"/>
    <n v="120"/>
    <n v="20"/>
    <n v="14720"/>
    <n v="588.79999999999995"/>
    <x v="32"/>
    <n v="14.131200000000002"/>
    <n v="7360"/>
    <n v="6771.2000000000007"/>
    <n v="6.7712000000000003"/>
    <d v="2022-07-12T00:00:00"/>
    <x v="3"/>
    <s v="Q3"/>
    <x v="0"/>
    <s v="Aiden Clark"/>
    <x v="2"/>
    <x v="0"/>
  </r>
  <r>
    <x v="3"/>
    <x v="41"/>
    <x v="4"/>
    <s v="Low"/>
    <n v="2851"/>
    <n v="3"/>
    <n v="7"/>
    <n v="19957"/>
    <n v="798.28"/>
    <x v="33"/>
    <n v="19.158720000000002"/>
    <n v="14255"/>
    <n v="4903.7200000000012"/>
    <n v="4.9037200000000007"/>
    <d v="2022-12-20T00:00:00"/>
    <x v="7"/>
    <s v="Q4"/>
    <x v="0"/>
    <s v="Emily Garcia"/>
    <x v="4"/>
    <x v="1"/>
  </r>
  <r>
    <x v="3"/>
    <x v="42"/>
    <x v="0"/>
    <s v="Low"/>
    <n v="2851"/>
    <n v="5"/>
    <n v="7"/>
    <n v="19957"/>
    <n v="798.28"/>
    <x v="33"/>
    <n v="19.158720000000002"/>
    <n v="14255"/>
    <n v="4903.7200000000012"/>
    <n v="4.9037200000000007"/>
    <d v="2021-07-14T00:00:00"/>
    <x v="3"/>
    <s v="Q3"/>
    <x v="0"/>
    <s v="Sebastian Phillips"/>
    <x v="0"/>
    <x v="2"/>
  </r>
  <r>
    <x v="1"/>
    <x v="25"/>
    <x v="1"/>
    <s v="Low"/>
    <n v="671"/>
    <n v="10"/>
    <n v="15"/>
    <n v="10065"/>
    <n v="402.6"/>
    <x v="34"/>
    <n v="9.6623999999999999"/>
    <n v="6710"/>
    <n v="2952.3999999999996"/>
    <n v="2.9523999999999995"/>
    <d v="2021-01-15T00:00:00"/>
    <x v="1"/>
    <s v="Q1"/>
    <x v="0"/>
    <s v="Avery Turner"/>
    <x v="1"/>
    <x v="1"/>
  </r>
  <r>
    <x v="1"/>
    <x v="43"/>
    <x v="1"/>
    <s v="Low"/>
    <n v="1514"/>
    <n v="10"/>
    <n v="15"/>
    <n v="22710"/>
    <n v="908.4"/>
    <x v="35"/>
    <n v="21.801599999999997"/>
    <n v="15140"/>
    <n v="6661.5999999999985"/>
    <n v="6.6615999999999982"/>
    <d v="2022-03-22T00:00:00"/>
    <x v="8"/>
    <s v="Q1"/>
    <x v="0"/>
    <s v="Elizabeth Martin"/>
    <x v="1"/>
    <x v="3"/>
  </r>
  <r>
    <x v="3"/>
    <x v="15"/>
    <x v="2"/>
    <s v="Low"/>
    <n v="2646"/>
    <n v="120"/>
    <n v="20"/>
    <n v="52920"/>
    <n v="2116.8000000000002"/>
    <x v="36"/>
    <n v="50.803199999999997"/>
    <n v="26460"/>
    <n v="24343.199999999997"/>
    <n v="24.343199999999996"/>
    <d v="2022-06-05T00:00:00"/>
    <x v="11"/>
    <s v="Q2"/>
    <x v="0"/>
    <s v="Harper Davis"/>
    <x v="2"/>
    <x v="7"/>
  </r>
  <r>
    <x v="3"/>
    <x v="32"/>
    <x v="3"/>
    <s v="Low"/>
    <n v="349"/>
    <n v="250"/>
    <n v="350"/>
    <n v="122150"/>
    <n v="4886"/>
    <x v="37"/>
    <n v="117.264"/>
    <n v="90740"/>
    <n v="26524"/>
    <n v="26.524000000000001"/>
    <d v="2021-02-16T00:00:00"/>
    <x v="4"/>
    <s v="Q1"/>
    <x v="0"/>
    <s v="Logan Garcia"/>
    <x v="3"/>
    <x v="0"/>
  </r>
  <r>
    <x v="1"/>
    <x v="44"/>
    <x v="3"/>
    <s v="Low"/>
    <n v="1514"/>
    <n v="250"/>
    <n v="15"/>
    <n v="22710"/>
    <n v="908.4"/>
    <x v="35"/>
    <n v="21.801599999999997"/>
    <n v="15140"/>
    <n v="6661.5999999999985"/>
    <n v="6.6615999999999982"/>
    <d v="2021-09-15T00:00:00"/>
    <x v="0"/>
    <s v="Q3"/>
    <x v="0"/>
    <s v="Alexander Hill"/>
    <x v="3"/>
    <x v="4"/>
  </r>
  <r>
    <x v="1"/>
    <x v="45"/>
    <x v="5"/>
    <s v="Low"/>
    <n v="671"/>
    <n v="260"/>
    <n v="15"/>
    <n v="10065"/>
    <n v="402.6"/>
    <x v="34"/>
    <n v="9.6623999999999999"/>
    <n v="6710"/>
    <n v="2952.3999999999996"/>
    <n v="2.9523999999999995"/>
    <d v="2022-10-19T00:00:00"/>
    <x v="9"/>
    <s v="Q4"/>
    <x v="0"/>
    <s v="Avery Anderson"/>
    <x v="5"/>
    <x v="5"/>
  </r>
  <r>
    <x v="3"/>
    <x v="46"/>
    <x v="5"/>
    <s v="Low"/>
    <n v="1778"/>
    <n v="260"/>
    <n v="350"/>
    <n v="622300"/>
    <n v="24892"/>
    <x v="38"/>
    <n v="597.40800000000002"/>
    <n v="462280"/>
    <n v="135128"/>
    <n v="135.12799999999999"/>
    <d v="2021-12-31T00:00:00"/>
    <x v="7"/>
    <s v="Q4"/>
    <x v="0"/>
    <s v="Michael Wilson"/>
    <x v="5"/>
    <x v="6"/>
  </r>
  <r>
    <x v="3"/>
    <x v="36"/>
    <x v="0"/>
    <s v="Medium"/>
    <n v="1159"/>
    <n v="5"/>
    <n v="7"/>
    <n v="8113"/>
    <n v="405.65"/>
    <x v="39"/>
    <n v="7.7073499999999999"/>
    <n v="5795"/>
    <n v="1912.3500000000004"/>
    <n v="1.9123500000000004"/>
    <d v="2022-08-17T00:00:00"/>
    <x v="2"/>
    <s v="Q3"/>
    <x v="0"/>
    <s v="Henry Martinez"/>
    <x v="0"/>
    <x v="4"/>
  </r>
  <r>
    <x v="3"/>
    <x v="3"/>
    <x v="1"/>
    <s v="Medium"/>
    <n v="2349"/>
    <n v="10"/>
    <n v="7"/>
    <n v="16443"/>
    <n v="822.15"/>
    <x v="40"/>
    <n v="15.620850000000001"/>
    <n v="11745"/>
    <n v="3875.8500000000004"/>
    <n v="3.8758500000000002"/>
    <d v="2022-09-28T00:00:00"/>
    <x v="0"/>
    <s v="Q3"/>
    <x v="0"/>
    <s v="Olivia Brown"/>
    <x v="1"/>
    <x v="3"/>
  </r>
  <r>
    <x v="3"/>
    <x v="34"/>
    <x v="5"/>
    <s v="Medium"/>
    <n v="1159"/>
    <n v="260"/>
    <n v="7"/>
    <n v="8113"/>
    <n v="405.65"/>
    <x v="39"/>
    <n v="7.7073499999999999"/>
    <n v="5795"/>
    <n v="1912.3500000000004"/>
    <n v="1.9123500000000004"/>
    <d v="2021-03-28T00:00:00"/>
    <x v="8"/>
    <s v="Q1"/>
    <x v="0"/>
    <s v="Samuel Johnson"/>
    <x v="5"/>
    <x v="2"/>
  </r>
  <r>
    <x v="3"/>
    <x v="47"/>
    <x v="4"/>
    <s v="Medium"/>
    <n v="1016"/>
    <n v="3"/>
    <n v="7"/>
    <n v="7112"/>
    <n v="355.6"/>
    <x v="41"/>
    <n v="6.7563999999999993"/>
    <n v="5080"/>
    <n v="1676.3999999999996"/>
    <n v="1.6763999999999997"/>
    <d v="2022-05-24T00:00:00"/>
    <x v="10"/>
    <s v="Q2"/>
    <x v="0"/>
    <s v="Sofia Turner"/>
    <x v="4"/>
    <x v="7"/>
  </r>
  <r>
    <x v="3"/>
    <x v="48"/>
    <x v="0"/>
    <s v="Medium"/>
    <n v="720"/>
    <n v="5"/>
    <n v="350"/>
    <n v="252000"/>
    <n v="12600"/>
    <x v="42"/>
    <n v="239.4"/>
    <n v="187200"/>
    <n v="52200"/>
    <n v="52.2"/>
    <d v="2021-04-08T00:00:00"/>
    <x v="5"/>
    <s v="Q2"/>
    <x v="0"/>
    <s v="Elijah Perez"/>
    <x v="0"/>
    <x v="0"/>
  </r>
  <r>
    <x v="2"/>
    <x v="49"/>
    <x v="0"/>
    <s v="Medium"/>
    <n v="1100"/>
    <n v="5"/>
    <n v="300"/>
    <n v="330000"/>
    <n v="16500"/>
    <x v="43"/>
    <n v="313.5"/>
    <n v="275000"/>
    <n v="38500"/>
    <n v="38.5"/>
    <d v="2021-01-20T00:00:00"/>
    <x v="1"/>
    <s v="Q1"/>
    <x v="0"/>
    <s v="Mia Hill"/>
    <x v="0"/>
    <x v="1"/>
  </r>
  <r>
    <x v="3"/>
    <x v="3"/>
    <x v="1"/>
    <s v="Medium"/>
    <n v="1228"/>
    <n v="10"/>
    <n v="350"/>
    <n v="429800"/>
    <n v="21490"/>
    <x v="44"/>
    <n v="408.31"/>
    <n v="319280"/>
    <n v="89030"/>
    <n v="89.03"/>
    <d v="2021-01-09T00:00:00"/>
    <x v="1"/>
    <s v="Q1"/>
    <x v="0"/>
    <s v="Olivia Brown"/>
    <x v="1"/>
    <x v="3"/>
  </r>
  <r>
    <x v="3"/>
    <x v="3"/>
    <x v="1"/>
    <s v="Medium"/>
    <n v="1389"/>
    <n v="10"/>
    <n v="20"/>
    <n v="27780"/>
    <n v="1389"/>
    <x v="45"/>
    <n v="26.390999999999998"/>
    <n v="13890"/>
    <n v="12501"/>
    <n v="12.500999999999999"/>
    <d v="2021-12-16T00:00:00"/>
    <x v="7"/>
    <s v="Q4"/>
    <x v="0"/>
    <s v="Olivia Brown"/>
    <x v="1"/>
    <x v="3"/>
  </r>
  <r>
    <x v="0"/>
    <x v="50"/>
    <x v="1"/>
    <s v="Medium"/>
    <n v="704"/>
    <n v="10"/>
    <n v="125"/>
    <n v="88000"/>
    <n v="4400"/>
    <x v="46"/>
    <n v="83.6"/>
    <n v="84480"/>
    <n v="-880"/>
    <n v="-0.88"/>
    <d v="2021-07-25T00:00:00"/>
    <x v="3"/>
    <s v="Q3"/>
    <x v="0"/>
    <s v="Logan Phillips"/>
    <x v="1"/>
    <x v="2"/>
  </r>
  <r>
    <x v="3"/>
    <x v="3"/>
    <x v="1"/>
    <s v="Medium"/>
    <n v="1802"/>
    <n v="10"/>
    <n v="20"/>
    <n v="36040"/>
    <n v="1802"/>
    <x v="47"/>
    <n v="34.238"/>
    <n v="18020"/>
    <n v="16218"/>
    <n v="16.218"/>
    <d v="2021-09-30T00:00:00"/>
    <x v="0"/>
    <s v="Q3"/>
    <x v="0"/>
    <s v="Olivia Brown"/>
    <x v="1"/>
    <x v="3"/>
  </r>
  <r>
    <x v="3"/>
    <x v="51"/>
    <x v="1"/>
    <s v="Medium"/>
    <n v="2136"/>
    <n v="10"/>
    <n v="7"/>
    <n v="14952"/>
    <n v="747.6"/>
    <x v="48"/>
    <n v="14.2044"/>
    <n v="10680"/>
    <n v="3524.3999999999996"/>
    <n v="3.5243999999999995"/>
    <d v="2021-07-22T00:00:00"/>
    <x v="3"/>
    <s v="Q3"/>
    <x v="0"/>
    <s v="Charlotte Martin"/>
    <x v="1"/>
    <x v="3"/>
  </r>
  <r>
    <x v="1"/>
    <x v="37"/>
    <x v="1"/>
    <s v="Medium"/>
    <n v="2116"/>
    <n v="10"/>
    <n v="15"/>
    <n v="31740"/>
    <n v="1587"/>
    <x v="49"/>
    <n v="30.152999999999999"/>
    <n v="21160"/>
    <n v="8993"/>
    <n v="8.9930000000000003"/>
    <d v="2022-03-16T00:00:00"/>
    <x v="8"/>
    <s v="Q1"/>
    <x v="0"/>
    <s v="Amelia Wilson"/>
    <x v="1"/>
    <x v="5"/>
  </r>
  <r>
    <x v="0"/>
    <x v="52"/>
    <x v="2"/>
    <s v="Medium"/>
    <n v="704"/>
    <n v="120"/>
    <n v="125"/>
    <n v="88000"/>
    <n v="4400"/>
    <x v="46"/>
    <n v="83.6"/>
    <n v="84480"/>
    <n v="-880"/>
    <n v="-0.88"/>
    <d v="2021-04-25T00:00:00"/>
    <x v="5"/>
    <s v="Q2"/>
    <x v="0"/>
    <s v="Samuel Hill"/>
    <x v="2"/>
    <x v="4"/>
  </r>
  <r>
    <x v="3"/>
    <x v="53"/>
    <x v="2"/>
    <s v="Medium"/>
    <n v="1033"/>
    <n v="120"/>
    <n v="20"/>
    <n v="20660"/>
    <n v="1033"/>
    <x v="50"/>
    <n v="19.626999999999999"/>
    <n v="10330"/>
    <n v="9297"/>
    <n v="9.2970000000000006"/>
    <d v="2022-10-28T00:00:00"/>
    <x v="9"/>
    <s v="Q4"/>
    <x v="0"/>
    <s v="Harper Wilson"/>
    <x v="2"/>
    <x v="5"/>
  </r>
  <r>
    <x v="3"/>
    <x v="54"/>
    <x v="3"/>
    <s v="Medium"/>
    <n v="1389"/>
    <n v="250"/>
    <n v="20"/>
    <n v="27780"/>
    <n v="1389"/>
    <x v="45"/>
    <n v="26.390999999999998"/>
    <n v="13890"/>
    <n v="12501"/>
    <n v="12.500999999999999"/>
    <d v="2021-09-07T00:00:00"/>
    <x v="0"/>
    <s v="Q3"/>
    <x v="0"/>
    <s v="Henry Turner"/>
    <x v="3"/>
    <x v="6"/>
  </r>
  <r>
    <x v="3"/>
    <x v="32"/>
    <x v="3"/>
    <s v="Medium"/>
    <n v="1265"/>
    <n v="250"/>
    <n v="20"/>
    <n v="25300"/>
    <n v="1265"/>
    <x v="51"/>
    <n v="24.035"/>
    <n v="12650"/>
    <n v="11385"/>
    <n v="11.385"/>
    <d v="2021-07-03T00:00:00"/>
    <x v="3"/>
    <s v="Q3"/>
    <x v="0"/>
    <s v="Logan Garcia"/>
    <x v="3"/>
    <x v="0"/>
  </r>
  <r>
    <x v="3"/>
    <x v="55"/>
    <x v="3"/>
    <s v="Medium"/>
    <n v="2297"/>
    <n v="250"/>
    <n v="20"/>
    <n v="45940"/>
    <n v="2297"/>
    <x v="52"/>
    <n v="43.643000000000001"/>
    <n v="22970"/>
    <n v="20673"/>
    <n v="20.672999999999998"/>
    <d v="2021-07-31T00:00:00"/>
    <x v="3"/>
    <s v="Q3"/>
    <x v="0"/>
    <s v="Amelia Perez"/>
    <x v="3"/>
    <x v="7"/>
  </r>
  <r>
    <x v="3"/>
    <x v="46"/>
    <x v="5"/>
    <s v="Medium"/>
    <n v="1228"/>
    <n v="260"/>
    <n v="350"/>
    <n v="429800"/>
    <n v="21490"/>
    <x v="44"/>
    <n v="408.31"/>
    <n v="319280"/>
    <n v="89030"/>
    <n v="89.03"/>
    <d v="2022-01-11T00:00:00"/>
    <x v="1"/>
    <s v="Q1"/>
    <x v="0"/>
    <s v="Michael Wilson"/>
    <x v="5"/>
    <x v="6"/>
  </r>
  <r>
    <x v="4"/>
    <x v="35"/>
    <x v="4"/>
    <s v="Medium"/>
    <n v="2299"/>
    <n v="3"/>
    <n v="12"/>
    <n v="27588"/>
    <n v="1655.28"/>
    <x v="53"/>
    <n v="25.93272"/>
    <n v="6897"/>
    <n v="19035.72"/>
    <n v="19.035720000000001"/>
    <d v="2022-01-01T00:00:00"/>
    <x v="1"/>
    <s v="Q1"/>
    <x v="0"/>
    <s v="Harper Anderson"/>
    <x v="4"/>
    <x v="3"/>
  </r>
  <r>
    <x v="3"/>
    <x v="56"/>
    <x v="4"/>
    <s v="Medium"/>
    <n v="263"/>
    <n v="3"/>
    <n v="7"/>
    <n v="1841"/>
    <n v="110.46"/>
    <x v="54"/>
    <n v="1.73054"/>
    <n v="1315"/>
    <n v="415.53999999999996"/>
    <n v="0.41553999999999996"/>
    <d v="2021-04-15T00:00:00"/>
    <x v="5"/>
    <s v="Q2"/>
    <x v="0"/>
    <s v="Jackson Hill"/>
    <x v="4"/>
    <x v="0"/>
  </r>
  <r>
    <x v="0"/>
    <x v="57"/>
    <x v="4"/>
    <s v="Medium"/>
    <n v="887"/>
    <n v="3"/>
    <n v="125"/>
    <n v="110875"/>
    <n v="6652.5"/>
    <x v="55"/>
    <n v="104.2225"/>
    <n v="106440"/>
    <n v="-2217.5"/>
    <n v="-2.2174999999999998"/>
    <d v="2022-08-16T00:00:00"/>
    <x v="2"/>
    <s v="Q3"/>
    <x v="0"/>
    <s v="Abigail Phillips"/>
    <x v="4"/>
    <x v="1"/>
  </r>
  <r>
    <x v="3"/>
    <x v="58"/>
    <x v="0"/>
    <s v="Medium"/>
    <n v="1403"/>
    <n v="5"/>
    <n v="7"/>
    <n v="9821"/>
    <n v="589.26"/>
    <x v="56"/>
    <n v="9.2317400000000003"/>
    <n v="7015"/>
    <n v="2216.7399999999998"/>
    <n v="2.2167399999999997"/>
    <d v="2022-09-25T00:00:00"/>
    <x v="0"/>
    <s v="Q3"/>
    <x v="0"/>
    <s v="Aiden Martin"/>
    <x v="0"/>
    <x v="2"/>
  </r>
  <r>
    <x v="4"/>
    <x v="59"/>
    <x v="1"/>
    <s v="Medium"/>
    <n v="2299"/>
    <n v="10"/>
    <n v="12"/>
    <n v="27588"/>
    <n v="1655.28"/>
    <x v="53"/>
    <n v="25.93272"/>
    <n v="6897"/>
    <n v="19035.72"/>
    <n v="19.035720000000001"/>
    <d v="2021-04-25T00:00:00"/>
    <x v="5"/>
    <s v="Q2"/>
    <x v="0"/>
    <s v="Emily Garcia"/>
    <x v="1"/>
    <x v="3"/>
  </r>
  <r>
    <x v="3"/>
    <x v="26"/>
    <x v="1"/>
    <s v="Medium"/>
    <n v="727"/>
    <n v="10"/>
    <n v="350"/>
    <n v="254450"/>
    <n v="15267"/>
    <x v="57"/>
    <n v="239.18299999999999"/>
    <n v="189020"/>
    <n v="50163"/>
    <n v="50.162999999999997"/>
    <d v="2022-04-19T00:00:00"/>
    <x v="5"/>
    <s v="Q2"/>
    <x v="0"/>
    <s v="Michael Hill"/>
    <x v="1"/>
    <x v="2"/>
  </r>
  <r>
    <x v="2"/>
    <x v="60"/>
    <x v="2"/>
    <s v="Medium"/>
    <n v="1221"/>
    <n v="120"/>
    <n v="300"/>
    <n v="366300"/>
    <n v="21978"/>
    <x v="58"/>
    <n v="344.322"/>
    <n v="305250"/>
    <n v="39072"/>
    <n v="39.072000000000003"/>
    <d v="2021-05-25T00:00:00"/>
    <x v="10"/>
    <s v="Q2"/>
    <x v="0"/>
    <s v="Benjamin Martin"/>
    <x v="2"/>
    <x v="4"/>
  </r>
  <r>
    <x v="3"/>
    <x v="53"/>
    <x v="2"/>
    <s v="Medium"/>
    <n v="2076"/>
    <n v="120"/>
    <n v="350"/>
    <n v="726600"/>
    <n v="43596"/>
    <x v="59"/>
    <n v="683.00400000000002"/>
    <n v="539760"/>
    <n v="143244"/>
    <n v="143.244"/>
    <d v="2021-09-24T00:00:00"/>
    <x v="0"/>
    <s v="Q3"/>
    <x v="0"/>
    <s v="Harper Wilson"/>
    <x v="2"/>
    <x v="5"/>
  </r>
  <r>
    <x v="2"/>
    <x v="61"/>
    <x v="3"/>
    <s v="Medium"/>
    <n v="1221"/>
    <n v="250"/>
    <n v="300"/>
    <n v="366300"/>
    <n v="21978"/>
    <x v="58"/>
    <n v="344.322"/>
    <n v="305250"/>
    <n v="39072"/>
    <n v="39.072000000000003"/>
    <d v="2021-08-20T00:00:00"/>
    <x v="2"/>
    <s v="Q3"/>
    <x v="0"/>
    <s v="Mia Lewis"/>
    <x v="3"/>
    <x v="5"/>
  </r>
  <r>
    <x v="3"/>
    <x v="33"/>
    <x v="3"/>
    <s v="Medium"/>
    <n v="1123"/>
    <n v="250"/>
    <n v="20"/>
    <n v="22460"/>
    <n v="1347.6"/>
    <x v="60"/>
    <n v="21.112400000000001"/>
    <n v="11230"/>
    <n v="9882.4000000000015"/>
    <n v="9.8824000000000023"/>
    <d v="2022-07-25T00:00:00"/>
    <x v="3"/>
    <s v="Q3"/>
    <x v="0"/>
    <s v="Charlotte Davis"/>
    <x v="3"/>
    <x v="1"/>
  </r>
  <r>
    <x v="2"/>
    <x v="62"/>
    <x v="3"/>
    <s v="Medium"/>
    <n v="2436"/>
    <n v="250"/>
    <n v="300"/>
    <n v="730800"/>
    <n v="43848"/>
    <x v="61"/>
    <n v="686.952"/>
    <n v="609000"/>
    <n v="77952"/>
    <n v="77.951999999999998"/>
    <d v="2021-03-05T00:00:00"/>
    <x v="8"/>
    <s v="Q1"/>
    <x v="0"/>
    <s v="Logan Clark"/>
    <x v="3"/>
    <x v="6"/>
  </r>
  <r>
    <x v="3"/>
    <x v="63"/>
    <x v="5"/>
    <s v="Medium"/>
    <n v="727"/>
    <n v="260"/>
    <n v="350"/>
    <n v="254450"/>
    <n v="15267"/>
    <x v="57"/>
    <n v="239.18299999999999"/>
    <n v="189020"/>
    <n v="50163"/>
    <n v="50.162999999999997"/>
    <d v="2022-02-21T00:00:00"/>
    <x v="4"/>
    <s v="Q1"/>
    <x v="0"/>
    <s v="Charlotte Anderson"/>
    <x v="5"/>
    <x v="7"/>
  </r>
  <r>
    <x v="3"/>
    <x v="64"/>
    <x v="5"/>
    <s v="Medium"/>
    <n v="1403"/>
    <n v="260"/>
    <n v="7"/>
    <n v="9821"/>
    <n v="589.26"/>
    <x v="56"/>
    <n v="9.2317400000000003"/>
    <n v="7015"/>
    <n v="2216.7399999999998"/>
    <n v="2.2167399999999997"/>
    <d v="2021-09-08T00:00:00"/>
    <x v="0"/>
    <s v="Q3"/>
    <x v="0"/>
    <s v="Samuel Wilson"/>
    <x v="5"/>
    <x v="0"/>
  </r>
  <r>
    <x v="3"/>
    <x v="64"/>
    <x v="5"/>
    <s v="Medium"/>
    <n v="2076"/>
    <n v="260"/>
    <n v="350"/>
    <n v="726600"/>
    <n v="43596"/>
    <x v="59"/>
    <n v="683.00400000000002"/>
    <n v="539760"/>
    <n v="143244"/>
    <n v="143.244"/>
    <d v="2022-08-21T00:00:00"/>
    <x v="2"/>
    <s v="Q3"/>
    <x v="0"/>
    <s v="Samuel Wilson"/>
    <x v="5"/>
    <x v="0"/>
  </r>
  <r>
    <x v="3"/>
    <x v="58"/>
    <x v="0"/>
    <s v="Medium"/>
    <n v="1757"/>
    <n v="5"/>
    <n v="20"/>
    <n v="35140"/>
    <n v="2108.4"/>
    <x v="62"/>
    <n v="33.031599999999997"/>
    <n v="17570"/>
    <n v="15461.599999999999"/>
    <n v="15.461599999999999"/>
    <d v="2022-05-18T00:00:00"/>
    <x v="10"/>
    <s v="Q2"/>
    <x v="0"/>
    <s v="Aiden Martin"/>
    <x v="0"/>
    <x v="2"/>
  </r>
  <r>
    <x v="3"/>
    <x v="51"/>
    <x v="1"/>
    <s v="Medium"/>
    <n v="1757"/>
    <n v="10"/>
    <n v="20"/>
    <n v="35140"/>
    <n v="2108.4"/>
    <x v="62"/>
    <n v="33.031599999999997"/>
    <n v="17570"/>
    <n v="15461.599999999999"/>
    <n v="15.461599999999999"/>
    <d v="2022-08-29T00:00:00"/>
    <x v="2"/>
    <s v="Q3"/>
    <x v="0"/>
    <s v="Charlotte Martin"/>
    <x v="1"/>
    <x v="3"/>
  </r>
  <r>
    <x v="3"/>
    <x v="65"/>
    <x v="4"/>
    <s v="Medium"/>
    <n v="1834"/>
    <n v="3"/>
    <n v="20"/>
    <n v="36680"/>
    <n v="2567.6"/>
    <x v="63"/>
    <n v="34.112400000000001"/>
    <n v="18340"/>
    <n v="15772.400000000001"/>
    <n v="15.772400000000001"/>
    <d v="2022-04-23T00:00:00"/>
    <x v="5"/>
    <s v="Q2"/>
    <x v="0"/>
    <s v="Harper Turner"/>
    <x v="4"/>
    <x v="1"/>
  </r>
  <r>
    <x v="3"/>
    <x v="51"/>
    <x v="1"/>
    <s v="Medium"/>
    <n v="1031"/>
    <n v="10"/>
    <n v="7"/>
    <n v="7217"/>
    <n v="505.19"/>
    <x v="64"/>
    <n v="6.7118100000000007"/>
    <n v="5155"/>
    <n v="1556.8100000000004"/>
    <n v="1.5568100000000005"/>
    <d v="2022-02-06T00:00:00"/>
    <x v="4"/>
    <s v="Q1"/>
    <x v="0"/>
    <s v="Charlotte Martin"/>
    <x v="1"/>
    <x v="3"/>
  </r>
  <r>
    <x v="4"/>
    <x v="66"/>
    <x v="3"/>
    <s v="Medium"/>
    <n v="2215"/>
    <n v="250"/>
    <n v="12"/>
    <n v="26580"/>
    <n v="1860.6"/>
    <x v="65"/>
    <n v="24.7194"/>
    <n v="6645"/>
    <n v="18074.400000000001"/>
    <n v="18.074400000000001"/>
    <d v="2021-01-02T00:00:00"/>
    <x v="1"/>
    <s v="Q1"/>
    <x v="0"/>
    <s v="Henry Phillips"/>
    <x v="3"/>
    <x v="2"/>
  </r>
  <r>
    <x v="0"/>
    <x v="67"/>
    <x v="0"/>
    <s v="Medium"/>
    <n v="2500"/>
    <n v="5"/>
    <n v="125"/>
    <n v="312500"/>
    <n v="21875"/>
    <x v="66"/>
    <n v="290.625"/>
    <n v="300000"/>
    <n v="-9375"/>
    <n v="-9.375"/>
    <d v="2021-03-13T00:00:00"/>
    <x v="8"/>
    <s v="Q1"/>
    <x v="0"/>
    <s v="Amelia Martin"/>
    <x v="0"/>
    <x v="3"/>
  </r>
  <r>
    <x v="1"/>
    <x v="25"/>
    <x v="1"/>
    <s v="Medium"/>
    <n v="2931"/>
    <n v="10"/>
    <n v="15"/>
    <n v="43965"/>
    <n v="3077.55"/>
    <x v="67"/>
    <n v="40.887449999999994"/>
    <n v="29310"/>
    <n v="11577.449999999997"/>
    <n v="11.577449999999997"/>
    <d v="2021-09-12T00:00:00"/>
    <x v="0"/>
    <s v="Q3"/>
    <x v="0"/>
    <s v="Avery Turner"/>
    <x v="1"/>
    <x v="1"/>
  </r>
  <r>
    <x v="2"/>
    <x v="68"/>
    <x v="1"/>
    <s v="Medium"/>
    <n v="1123"/>
    <n v="10"/>
    <n v="300"/>
    <n v="336900"/>
    <n v="23583"/>
    <x v="68"/>
    <n v="313.31700000000001"/>
    <n v="280750"/>
    <n v="32567"/>
    <n v="32.567"/>
    <d v="2021-06-16T00:00:00"/>
    <x v="11"/>
    <s v="Q2"/>
    <x v="0"/>
    <s v="Jackson Hill"/>
    <x v="1"/>
    <x v="4"/>
  </r>
  <r>
    <x v="2"/>
    <x v="69"/>
    <x v="1"/>
    <s v="Medium"/>
    <n v="1404"/>
    <n v="10"/>
    <n v="300"/>
    <n v="421200"/>
    <n v="29484"/>
    <x v="69"/>
    <n v="391.71600000000001"/>
    <n v="351000"/>
    <n v="40716"/>
    <n v="40.716000000000001"/>
    <d v="2022-05-19T00:00:00"/>
    <x v="10"/>
    <s v="Q2"/>
    <x v="0"/>
    <s v="Abigail Garcia"/>
    <x v="1"/>
    <x v="5"/>
  </r>
  <r>
    <x v="4"/>
    <x v="70"/>
    <x v="1"/>
    <s v="Medium"/>
    <n v="2763"/>
    <n v="10"/>
    <n v="12"/>
    <n v="33156"/>
    <n v="2320.92"/>
    <x v="70"/>
    <n v="30.835080000000001"/>
    <n v="8289"/>
    <n v="22546.080000000002"/>
    <n v="22.546080000000003"/>
    <d v="2021-04-07T00:00:00"/>
    <x v="5"/>
    <s v="Q2"/>
    <x v="0"/>
    <s v="Aiden Perez"/>
    <x v="1"/>
    <x v="6"/>
  </r>
  <r>
    <x v="3"/>
    <x v="71"/>
    <x v="1"/>
    <s v="Medium"/>
    <n v="2125"/>
    <n v="10"/>
    <n v="7"/>
    <n v="14875"/>
    <n v="1041.25"/>
    <x v="71"/>
    <n v="13.83375"/>
    <n v="10625"/>
    <n v="3208.75"/>
    <n v="3.2087500000000002"/>
    <d v="2022-06-14T00:00:00"/>
    <x v="11"/>
    <s v="Q2"/>
    <x v="0"/>
    <s v="Emily Hill"/>
    <x v="1"/>
    <x v="7"/>
  </r>
  <r>
    <x v="3"/>
    <x v="40"/>
    <x v="2"/>
    <s v="Medium"/>
    <n v="1421"/>
    <n v="120"/>
    <n v="20"/>
    <n v="28420"/>
    <n v="1989.4"/>
    <x v="72"/>
    <n v="26.430599999999998"/>
    <n v="14210"/>
    <n v="12220.599999999999"/>
    <n v="12.220599999999999"/>
    <d v="2022-02-11T00:00:00"/>
    <x v="4"/>
    <s v="Q1"/>
    <x v="0"/>
    <s v="Aiden Clark"/>
    <x v="2"/>
    <x v="0"/>
  </r>
  <r>
    <x v="3"/>
    <x v="27"/>
    <x v="2"/>
    <s v="Medium"/>
    <n v="588"/>
    <n v="120"/>
    <n v="20"/>
    <n v="11760"/>
    <n v="823.2"/>
    <x v="73"/>
    <n v="10.9368"/>
    <n v="5880"/>
    <n v="5056.7999999999993"/>
    <n v="5.0567999999999991"/>
    <d v="2022-05-05T00:00:00"/>
    <x v="10"/>
    <s v="Q2"/>
    <x v="0"/>
    <s v="Sofia Phillips"/>
    <x v="2"/>
    <x v="3"/>
  </r>
  <r>
    <x v="0"/>
    <x v="72"/>
    <x v="5"/>
    <s v="Medium"/>
    <n v="994"/>
    <n v="260"/>
    <n v="125"/>
    <n v="124250"/>
    <n v="8697.5"/>
    <x v="74"/>
    <n v="115.55249999999999"/>
    <n v="119280"/>
    <n v="-3727.5"/>
    <n v="-3.7275"/>
    <d v="2022-06-06T00:00:00"/>
    <x v="11"/>
    <s v="Q2"/>
    <x v="0"/>
    <s v="Benjamin Phillips"/>
    <x v="5"/>
    <x v="0"/>
  </r>
  <r>
    <x v="2"/>
    <x v="73"/>
    <x v="0"/>
    <s v="Medium"/>
    <n v="1283"/>
    <n v="5"/>
    <n v="300"/>
    <n v="384900"/>
    <n v="30792"/>
    <x v="75"/>
    <n v="354.108"/>
    <n v="320750"/>
    <n v="33358"/>
    <n v="33.357999999999997"/>
    <d v="2021-08-13T00:00:00"/>
    <x v="2"/>
    <s v="Q3"/>
    <x v="0"/>
    <s v="Mia Turner"/>
    <x v="0"/>
    <x v="1"/>
  </r>
  <r>
    <x v="3"/>
    <x v="71"/>
    <x v="1"/>
    <s v="Medium"/>
    <n v="2409"/>
    <n v="10"/>
    <n v="7"/>
    <n v="16863"/>
    <n v="1349.04"/>
    <x v="76"/>
    <n v="15.513959999999999"/>
    <n v="12045"/>
    <n v="3468.9599999999991"/>
    <n v="3.4689599999999992"/>
    <d v="2022-11-14T00:00:00"/>
    <x v="6"/>
    <s v="Q4"/>
    <x v="0"/>
    <s v="Emily Hill"/>
    <x v="1"/>
    <x v="7"/>
  </r>
  <r>
    <x v="3"/>
    <x v="71"/>
    <x v="1"/>
    <s v="Medium"/>
    <n v="2146"/>
    <n v="10"/>
    <n v="350"/>
    <n v="751100"/>
    <n v="60088"/>
    <x v="77"/>
    <n v="691.01199999999994"/>
    <n v="557960"/>
    <n v="133052"/>
    <n v="133.05199999999999"/>
    <d v="2021-10-21T00:00:00"/>
    <x v="9"/>
    <s v="Q4"/>
    <x v="0"/>
    <s v="Emily Hill"/>
    <x v="1"/>
    <x v="7"/>
  </r>
  <r>
    <x v="3"/>
    <x v="39"/>
    <x v="1"/>
    <s v="Medium"/>
    <n v="1946"/>
    <n v="10"/>
    <n v="7"/>
    <n v="13622"/>
    <n v="1089.76"/>
    <x v="78"/>
    <n v="12.53224"/>
    <n v="9730"/>
    <n v="2802.24"/>
    <n v="2.8022399999999998"/>
    <d v="2021-02-16T00:00:00"/>
    <x v="4"/>
    <s v="Q1"/>
    <x v="0"/>
    <s v="Abigail Lewis"/>
    <x v="1"/>
    <x v="7"/>
  </r>
  <r>
    <x v="2"/>
    <x v="60"/>
    <x v="2"/>
    <s v="Medium"/>
    <n v="386"/>
    <n v="120"/>
    <n v="300"/>
    <n v="115800"/>
    <n v="9264"/>
    <x v="79"/>
    <n v="106.536"/>
    <n v="96500"/>
    <n v="10036"/>
    <n v="10.036"/>
    <d v="2022-11-12T00:00:00"/>
    <x v="6"/>
    <s v="Q4"/>
    <x v="0"/>
    <s v="Benjamin Martin"/>
    <x v="2"/>
    <x v="4"/>
  </r>
  <r>
    <x v="2"/>
    <x v="74"/>
    <x v="3"/>
    <s v="Medium"/>
    <n v="808"/>
    <n v="250"/>
    <n v="300"/>
    <n v="242400"/>
    <n v="19392"/>
    <x v="80"/>
    <n v="223.00800000000001"/>
    <n v="202000"/>
    <n v="21008"/>
    <n v="21.007999999999999"/>
    <d v="2022-06-30T00:00:00"/>
    <x v="11"/>
    <s v="Q2"/>
    <x v="0"/>
    <s v="Logan Martin"/>
    <x v="3"/>
    <x v="2"/>
  </r>
  <r>
    <x v="4"/>
    <x v="75"/>
    <x v="5"/>
    <s v="Medium"/>
    <n v="1375"/>
    <n v="260"/>
    <n v="12"/>
    <n v="16500"/>
    <n v="1320"/>
    <x v="81"/>
    <n v="15.18"/>
    <n v="4125"/>
    <n v="11055"/>
    <n v="11.055"/>
    <d v="2022-10-07T00:00:00"/>
    <x v="9"/>
    <s v="Q4"/>
    <x v="0"/>
    <s v="Charlotte Garcia"/>
    <x v="5"/>
    <x v="3"/>
  </r>
  <r>
    <x v="4"/>
    <x v="76"/>
    <x v="4"/>
    <s v="Medium"/>
    <n v="367"/>
    <n v="3"/>
    <n v="12"/>
    <n v="4404"/>
    <n v="396.36"/>
    <x v="82"/>
    <n v="4.0076400000000003"/>
    <n v="1101"/>
    <n v="2906.64"/>
    <n v="2.9066399999999999"/>
    <d v="2022-02-17T00:00:00"/>
    <x v="4"/>
    <s v="Q1"/>
    <x v="0"/>
    <s v="Samuel Phillips"/>
    <x v="4"/>
    <x v="4"/>
  </r>
  <r>
    <x v="2"/>
    <x v="77"/>
    <x v="0"/>
    <s v="Medium"/>
    <n v="322"/>
    <n v="5"/>
    <n v="300"/>
    <n v="96600"/>
    <n v="8694"/>
    <x v="83"/>
    <n v="87.906000000000006"/>
    <n v="80500"/>
    <n v="7406"/>
    <n v="7.4059999999999997"/>
    <d v="2021-06-14T00:00:00"/>
    <x v="11"/>
    <s v="Q2"/>
    <x v="0"/>
    <s v="Harper Hill"/>
    <x v="0"/>
    <x v="5"/>
  </r>
  <r>
    <x v="0"/>
    <x v="78"/>
    <x v="0"/>
    <s v="Medium"/>
    <n v="1857"/>
    <n v="5"/>
    <n v="125"/>
    <n v="232125"/>
    <n v="20891.25"/>
    <x v="84"/>
    <n v="211.23374999999999"/>
    <n v="222840"/>
    <n v="-11606.25"/>
    <n v="-11.606249999999999"/>
    <d v="2022-04-29T00:00:00"/>
    <x v="5"/>
    <s v="Q2"/>
    <x v="0"/>
    <s v="Henry Turner"/>
    <x v="0"/>
    <x v="6"/>
  </r>
  <r>
    <x v="3"/>
    <x v="42"/>
    <x v="0"/>
    <s v="Medium"/>
    <n v="1611"/>
    <n v="5"/>
    <n v="7"/>
    <n v="11277"/>
    <n v="1014.93"/>
    <x v="85"/>
    <n v="10.26207"/>
    <n v="8055"/>
    <n v="2207.0699999999997"/>
    <n v="2.2070699999999999"/>
    <d v="2022-11-30T00:00:00"/>
    <x v="6"/>
    <s v="Q4"/>
    <x v="0"/>
    <s v="Sebastian Phillips"/>
    <x v="0"/>
    <x v="2"/>
  </r>
  <r>
    <x v="2"/>
    <x v="79"/>
    <x v="0"/>
    <s v="Medium"/>
    <n v="334"/>
    <n v="5"/>
    <n v="300"/>
    <n v="100200"/>
    <n v="9018"/>
    <x v="86"/>
    <n v="91.182000000000002"/>
    <n v="83500"/>
    <n v="7682"/>
    <n v="7.6820000000000004"/>
    <d v="2022-03-19T00:00:00"/>
    <x v="8"/>
    <s v="Q1"/>
    <x v="0"/>
    <s v="Amelia Martin"/>
    <x v="0"/>
    <x v="7"/>
  </r>
  <r>
    <x v="4"/>
    <x v="70"/>
    <x v="1"/>
    <s v="Medium"/>
    <n v="367"/>
    <n v="10"/>
    <n v="12"/>
    <n v="4404"/>
    <n v="396.36"/>
    <x v="82"/>
    <n v="4.0076400000000003"/>
    <n v="1101"/>
    <n v="2906.64"/>
    <n v="2.9066399999999999"/>
    <d v="2022-06-25T00:00:00"/>
    <x v="11"/>
    <s v="Q2"/>
    <x v="0"/>
    <s v="Aiden Perez"/>
    <x v="1"/>
    <x v="6"/>
  </r>
  <r>
    <x v="4"/>
    <x v="13"/>
    <x v="1"/>
    <s v="Medium"/>
    <n v="1775"/>
    <n v="10"/>
    <n v="12"/>
    <n v="21300"/>
    <n v="1917"/>
    <x v="87"/>
    <n v="19.382999999999999"/>
    <n v="5325"/>
    <n v="14058"/>
    <n v="14.058"/>
    <d v="2022-03-09T00:00:00"/>
    <x v="8"/>
    <s v="Q1"/>
    <x v="0"/>
    <s v="Charlotte White"/>
    <x v="1"/>
    <x v="5"/>
  </r>
  <r>
    <x v="4"/>
    <x v="80"/>
    <x v="3"/>
    <s v="Medium"/>
    <n v="2234"/>
    <n v="250"/>
    <n v="12"/>
    <n v="26808"/>
    <n v="2412.7199999999998"/>
    <x v="88"/>
    <n v="24.39528"/>
    <n v="6702"/>
    <n v="17693.28"/>
    <n v="17.693279999999998"/>
    <d v="2021-07-11T00:00:00"/>
    <x v="3"/>
    <s v="Q3"/>
    <x v="0"/>
    <s v="Jackson Lewis"/>
    <x v="3"/>
    <x v="0"/>
  </r>
  <r>
    <x v="1"/>
    <x v="81"/>
    <x v="5"/>
    <s v="Medium"/>
    <n v="970"/>
    <n v="260"/>
    <n v="15"/>
    <n v="14550"/>
    <n v="1309.5"/>
    <x v="89"/>
    <n v="13.240500000000001"/>
    <n v="9700"/>
    <n v="3540.5"/>
    <n v="3.5405000000000002"/>
    <d v="2022-08-16T00:00:00"/>
    <x v="2"/>
    <s v="Q3"/>
    <x v="0"/>
    <s v="Abigail Clark"/>
    <x v="5"/>
    <x v="1"/>
  </r>
  <r>
    <x v="3"/>
    <x v="7"/>
    <x v="3"/>
    <s v="Medium"/>
    <n v="2682"/>
    <n v="250"/>
    <n v="20"/>
    <n v="53640"/>
    <n v="4827.6000000000004"/>
    <x v="90"/>
    <n v="48.812400000000004"/>
    <n v="26820"/>
    <n v="21992.400000000001"/>
    <n v="21.9924"/>
    <d v="2022-01-20T00:00:00"/>
    <x v="1"/>
    <s v="Q1"/>
    <x v="0"/>
    <s v="Isabella Wilson"/>
    <x v="3"/>
    <x v="7"/>
  </r>
  <r>
    <x v="4"/>
    <x v="82"/>
    <x v="5"/>
    <s v="Medium"/>
    <n v="306"/>
    <n v="260"/>
    <n v="12"/>
    <n v="3672"/>
    <n v="330.48"/>
    <x v="91"/>
    <n v="3.34152"/>
    <n v="918"/>
    <n v="2423.52"/>
    <n v="2.4235199999999999"/>
    <d v="2021-11-12T00:00:00"/>
    <x v="6"/>
    <s v="Q4"/>
    <x v="0"/>
    <s v="Aiden Anderson"/>
    <x v="5"/>
    <x v="2"/>
  </r>
  <r>
    <x v="4"/>
    <x v="83"/>
    <x v="4"/>
    <s v="High"/>
    <n v="386"/>
    <n v="3"/>
    <n v="12"/>
    <n v="4632"/>
    <n v="463.2"/>
    <x v="92"/>
    <n v="4.1688000000000001"/>
    <n v="1158"/>
    <n v="3010.8"/>
    <n v="3.0108000000000001"/>
    <d v="2022-08-21T00:00:00"/>
    <x v="2"/>
    <s v="Q3"/>
    <x v="0"/>
    <s v="Emily Martin"/>
    <x v="4"/>
    <x v="3"/>
  </r>
  <r>
    <x v="4"/>
    <x v="4"/>
    <x v="1"/>
    <s v="High"/>
    <n v="386"/>
    <n v="10"/>
    <n v="12"/>
    <n v="4632"/>
    <n v="463.2"/>
    <x v="92"/>
    <n v="4.1688000000000001"/>
    <n v="1158"/>
    <n v="3010.8"/>
    <n v="3.0108000000000001"/>
    <d v="2022-01-13T00:00:00"/>
    <x v="1"/>
    <s v="Q1"/>
    <x v="0"/>
    <s v="Liam Jones"/>
    <x v="1"/>
    <x v="4"/>
  </r>
  <r>
    <x v="0"/>
    <x v="84"/>
    <x v="4"/>
    <s v="High"/>
    <n v="1482"/>
    <n v="3"/>
    <n v="125"/>
    <n v="185250"/>
    <n v="18525"/>
    <x v="93"/>
    <n v="166.72499999999999"/>
    <n v="177840"/>
    <n v="-11115"/>
    <n v="-11.115"/>
    <d v="2022-04-28T00:00:00"/>
    <x v="5"/>
    <s v="Q2"/>
    <x v="0"/>
    <s v="Benjamin Garcia"/>
    <x v="4"/>
    <x v="4"/>
  </r>
  <r>
    <x v="0"/>
    <x v="12"/>
    <x v="0"/>
    <s v="High"/>
    <n v="1804"/>
    <n v="5"/>
    <n v="125"/>
    <n v="225500"/>
    <n v="22550"/>
    <x v="94"/>
    <n v="202.95"/>
    <n v="216480"/>
    <n v="-13530"/>
    <n v="-13.53"/>
    <d v="2022-04-21T00:00:00"/>
    <x v="5"/>
    <s v="Q2"/>
    <x v="0"/>
    <s v="Logan Jackson"/>
    <x v="0"/>
    <x v="4"/>
  </r>
  <r>
    <x v="1"/>
    <x v="1"/>
    <x v="1"/>
    <s v="High"/>
    <n v="2167"/>
    <n v="10"/>
    <n v="15"/>
    <n v="32505"/>
    <n v="3250.5"/>
    <x v="95"/>
    <n v="29.2545"/>
    <n v="21670"/>
    <n v="7584.5"/>
    <n v="7.5845000000000002"/>
    <d v="2021-09-25T00:00:00"/>
    <x v="0"/>
    <s v="Q3"/>
    <x v="0"/>
    <s v="Emma Johnson"/>
    <x v="1"/>
    <x v="1"/>
  </r>
  <r>
    <x v="2"/>
    <x v="85"/>
    <x v="2"/>
    <s v="High"/>
    <n v="2294"/>
    <n v="120"/>
    <n v="300"/>
    <n v="688200"/>
    <n v="68820"/>
    <x v="96"/>
    <n v="619.38"/>
    <n v="573500"/>
    <n v="45880"/>
    <n v="45.88"/>
    <d v="2022-04-11T00:00:00"/>
    <x v="5"/>
    <s v="Q2"/>
    <x v="0"/>
    <s v="Mia Hill"/>
    <x v="2"/>
    <x v="5"/>
  </r>
  <r>
    <x v="0"/>
    <x v="6"/>
    <x v="2"/>
    <s v="High"/>
    <n v="1916"/>
    <n v="120"/>
    <n v="125"/>
    <n v="239500"/>
    <n v="23950"/>
    <x v="97"/>
    <n v="215.55"/>
    <n v="229920"/>
    <n v="-14370"/>
    <n v="-14.37"/>
    <d v="2021-02-08T00:00:00"/>
    <x v="4"/>
    <s v="Q1"/>
    <x v="0"/>
    <s v="Ethan Miller"/>
    <x v="2"/>
    <x v="6"/>
  </r>
  <r>
    <x v="2"/>
    <x v="74"/>
    <x v="3"/>
    <s v="High"/>
    <n v="2294"/>
    <n v="250"/>
    <n v="300"/>
    <n v="688200"/>
    <n v="68820"/>
    <x v="96"/>
    <n v="619.38"/>
    <n v="573500"/>
    <n v="45880"/>
    <n v="45.88"/>
    <d v="2022-06-18T00:00:00"/>
    <x v="11"/>
    <s v="Q2"/>
    <x v="0"/>
    <s v="Logan Martin"/>
    <x v="3"/>
    <x v="2"/>
  </r>
  <r>
    <x v="1"/>
    <x v="86"/>
    <x v="3"/>
    <s v="High"/>
    <n v="2167"/>
    <n v="250"/>
    <n v="15"/>
    <n v="32505"/>
    <n v="3250.5"/>
    <x v="95"/>
    <n v="29.2545"/>
    <n v="21670"/>
    <n v="7584.5"/>
    <n v="7.5845000000000002"/>
    <d v="2022-08-11T00:00:00"/>
    <x v="2"/>
    <s v="Q3"/>
    <x v="0"/>
    <s v="Logan Phillips"/>
    <x v="3"/>
    <x v="6"/>
  </r>
  <r>
    <x v="3"/>
    <x v="55"/>
    <x v="3"/>
    <s v="High"/>
    <n v="1870"/>
    <n v="250"/>
    <n v="350"/>
    <n v="654500"/>
    <n v="65450"/>
    <x v="98"/>
    <n v="589.04999999999995"/>
    <n v="486200"/>
    <n v="102850"/>
    <n v="102.85"/>
    <d v="2022-07-23T00:00:00"/>
    <x v="3"/>
    <s v="Q3"/>
    <x v="0"/>
    <s v="Amelia Perez"/>
    <x v="3"/>
    <x v="7"/>
  </r>
  <r>
    <x v="4"/>
    <x v="87"/>
    <x v="4"/>
    <s v="High"/>
    <n v="1198"/>
    <n v="3"/>
    <n v="12"/>
    <n v="14376"/>
    <n v="1581.36"/>
    <x v="99"/>
    <n v="12.794639999999999"/>
    <n v="3594"/>
    <n v="9200.64"/>
    <n v="9.2006399999999999"/>
    <d v="2022-04-21T00:00:00"/>
    <x v="5"/>
    <s v="Q2"/>
    <x v="0"/>
    <s v="Charlotte Hill"/>
    <x v="4"/>
    <x v="7"/>
  </r>
  <r>
    <x v="4"/>
    <x v="24"/>
    <x v="1"/>
    <s v="High"/>
    <n v="1198"/>
    <n v="10"/>
    <n v="12"/>
    <n v="14376"/>
    <n v="1581.36"/>
    <x v="99"/>
    <n v="12.794639999999999"/>
    <n v="3594"/>
    <n v="9200.64"/>
    <n v="9.2006399999999999"/>
    <d v="2022-04-26T00:00:00"/>
    <x v="5"/>
    <s v="Q2"/>
    <x v="0"/>
    <s v="Alexander Perez"/>
    <x v="1"/>
    <x v="0"/>
  </r>
  <r>
    <x v="4"/>
    <x v="88"/>
    <x v="3"/>
    <s v="High"/>
    <n v="1005"/>
    <n v="250"/>
    <n v="12"/>
    <n v="12060"/>
    <n v="1326.6"/>
    <x v="100"/>
    <n v="10.7334"/>
    <n v="3015"/>
    <n v="7718.4"/>
    <n v="7.7183999999999999"/>
    <d v="2021-06-22T00:00:00"/>
    <x v="11"/>
    <s v="Q2"/>
    <x v="0"/>
    <s v="Samuel Turner"/>
    <x v="3"/>
    <x v="0"/>
  </r>
  <r>
    <x v="1"/>
    <x v="89"/>
    <x v="4"/>
    <s v="High"/>
    <n v="1560"/>
    <n v="3"/>
    <n v="15"/>
    <n v="23400"/>
    <n v="2574"/>
    <x v="101"/>
    <n v="20.826000000000001"/>
    <n v="15600"/>
    <n v="5226"/>
    <n v="5.226"/>
    <d v="2021-01-23T00:00:00"/>
    <x v="1"/>
    <s v="Q1"/>
    <x v="0"/>
    <s v="Harper Martin"/>
    <x v="4"/>
    <x v="1"/>
  </r>
  <r>
    <x v="3"/>
    <x v="65"/>
    <x v="4"/>
    <s v="High"/>
    <n v="2706"/>
    <n v="3"/>
    <n v="7"/>
    <n v="18942"/>
    <n v="2083.62"/>
    <x v="102"/>
    <n v="16.85838"/>
    <n v="13530"/>
    <n v="3328.380000000001"/>
    <n v="3.328380000000001"/>
    <d v="2022-03-25T00:00:00"/>
    <x v="8"/>
    <s v="Q1"/>
    <x v="0"/>
    <s v="Harper Turner"/>
    <x v="4"/>
    <x v="1"/>
  </r>
  <r>
    <x v="3"/>
    <x v="36"/>
    <x v="0"/>
    <s v="High"/>
    <n v="2992"/>
    <n v="5"/>
    <n v="20"/>
    <n v="59840"/>
    <n v="6582.4"/>
    <x v="103"/>
    <n v="53.257599999999996"/>
    <n v="29920"/>
    <n v="23337.599999999999"/>
    <n v="23.337599999999998"/>
    <d v="2022-12-30T00:00:00"/>
    <x v="7"/>
    <s v="Q4"/>
    <x v="0"/>
    <s v="Henry Martinez"/>
    <x v="0"/>
    <x v="4"/>
  </r>
  <r>
    <x v="3"/>
    <x v="71"/>
    <x v="1"/>
    <s v="High"/>
    <n v="2992"/>
    <n v="10"/>
    <n v="20"/>
    <n v="59840"/>
    <n v="6582.4"/>
    <x v="103"/>
    <n v="53.257599999999996"/>
    <n v="29920"/>
    <n v="23337.599999999999"/>
    <n v="23.337599999999998"/>
    <d v="2022-04-15T00:00:00"/>
    <x v="5"/>
    <s v="Q2"/>
    <x v="0"/>
    <s v="Emily Hill"/>
    <x v="1"/>
    <x v="7"/>
  </r>
  <r>
    <x v="3"/>
    <x v="53"/>
    <x v="2"/>
    <s v="High"/>
    <n v="2805"/>
    <n v="120"/>
    <n v="20"/>
    <n v="56100"/>
    <n v="6171"/>
    <x v="104"/>
    <n v="49.929000000000002"/>
    <n v="28050"/>
    <n v="21879"/>
    <n v="21.879000000000001"/>
    <d v="2021-10-09T00:00:00"/>
    <x v="9"/>
    <s v="Q4"/>
    <x v="0"/>
    <s v="Harper Wilson"/>
    <x v="2"/>
    <x v="5"/>
  </r>
  <r>
    <x v="1"/>
    <x v="90"/>
    <x v="2"/>
    <s v="High"/>
    <n v="655"/>
    <n v="120"/>
    <n v="15"/>
    <n v="9825"/>
    <n v="1080.75"/>
    <x v="105"/>
    <n v="8.7442499999999992"/>
    <n v="6550"/>
    <n v="2194.25"/>
    <n v="2.1942499999999998"/>
    <d v="2021-10-31T00:00:00"/>
    <x v="9"/>
    <s v="Q4"/>
    <x v="0"/>
    <s v="Henry Garcia"/>
    <x v="2"/>
    <x v="2"/>
  </r>
  <r>
    <x v="3"/>
    <x v="30"/>
    <x v="2"/>
    <s v="High"/>
    <n v="344"/>
    <n v="120"/>
    <n v="350"/>
    <n v="120400"/>
    <n v="13244"/>
    <x v="106"/>
    <n v="107.15600000000001"/>
    <n v="89440"/>
    <n v="17716"/>
    <n v="17.716000000000001"/>
    <d v="2022-04-03T00:00:00"/>
    <x v="5"/>
    <s v="Q2"/>
    <x v="0"/>
    <s v="Benjamin Lee"/>
    <x v="2"/>
    <x v="6"/>
  </r>
  <r>
    <x v="3"/>
    <x v="54"/>
    <x v="3"/>
    <s v="High"/>
    <n v="2935"/>
    <n v="250"/>
    <n v="20"/>
    <n v="58700"/>
    <n v="6457"/>
    <x v="107"/>
    <n v="52.243000000000002"/>
    <n v="29350"/>
    <n v="22893"/>
    <n v="22.893000000000001"/>
    <d v="2022-03-09T00:00:00"/>
    <x v="8"/>
    <s v="Q1"/>
    <x v="0"/>
    <s v="Henry Turner"/>
    <x v="3"/>
    <x v="6"/>
  </r>
  <r>
    <x v="0"/>
    <x v="91"/>
    <x v="5"/>
    <s v="High"/>
    <n v="947"/>
    <n v="260"/>
    <n v="125"/>
    <n v="118375"/>
    <n v="13021.25"/>
    <x v="108"/>
    <n v="105.35375000000001"/>
    <n v="113640"/>
    <n v="-8286.25"/>
    <n v="-8.2862500000000008"/>
    <d v="2021-10-24T00:00:00"/>
    <x v="9"/>
    <s v="Q4"/>
    <x v="0"/>
    <s v="Amelia Phillips"/>
    <x v="5"/>
    <x v="3"/>
  </r>
  <r>
    <x v="3"/>
    <x v="92"/>
    <x v="5"/>
    <s v="High"/>
    <n v="344"/>
    <n v="260"/>
    <n v="350"/>
    <n v="120400"/>
    <n v="13244"/>
    <x v="106"/>
    <n v="107.15600000000001"/>
    <n v="89440"/>
    <n v="17716"/>
    <n v="17.716000000000001"/>
    <d v="2022-10-03T00:00:00"/>
    <x v="9"/>
    <s v="Q4"/>
    <x v="0"/>
    <s v="Jackson Hill"/>
    <x v="5"/>
    <x v="4"/>
  </r>
  <r>
    <x v="3"/>
    <x v="26"/>
    <x v="1"/>
    <s v="High"/>
    <n v="380"/>
    <n v="10"/>
    <n v="7"/>
    <n v="2660"/>
    <n v="292.60000000000002"/>
    <x v="109"/>
    <n v="2.3673999999999999"/>
    <n v="1900"/>
    <n v="467.40000000000009"/>
    <n v="0.46740000000000009"/>
    <d v="2022-04-30T00:00:00"/>
    <x v="5"/>
    <s v="Q2"/>
    <x v="0"/>
    <s v="Michael Hill"/>
    <x v="1"/>
    <x v="2"/>
  </r>
  <r>
    <x v="0"/>
    <x v="93"/>
    <x v="4"/>
    <s v="High"/>
    <n v="2416"/>
    <n v="3"/>
    <n v="125"/>
    <n v="302000"/>
    <n v="36240"/>
    <x v="110"/>
    <n v="265.76"/>
    <n v="289920"/>
    <n v="-24160"/>
    <n v="-24.16"/>
    <d v="2021-11-11T00:00:00"/>
    <x v="6"/>
    <s v="Q4"/>
    <x v="0"/>
    <s v="Abigail Martin"/>
    <x v="4"/>
    <x v="5"/>
  </r>
  <r>
    <x v="3"/>
    <x v="48"/>
    <x v="0"/>
    <s v="High"/>
    <n v="1715"/>
    <n v="5"/>
    <n v="20"/>
    <n v="34300"/>
    <n v="4116"/>
    <x v="111"/>
    <n v="30.184000000000001"/>
    <n v="17150"/>
    <n v="13034"/>
    <n v="13.034000000000001"/>
    <d v="2022-12-12T00:00:00"/>
    <x v="7"/>
    <s v="Q4"/>
    <x v="0"/>
    <s v="Elijah Perez"/>
    <x v="0"/>
    <x v="0"/>
  </r>
  <r>
    <x v="2"/>
    <x v="77"/>
    <x v="0"/>
    <s v="High"/>
    <n v="1186"/>
    <n v="5"/>
    <n v="300"/>
    <n v="355800"/>
    <n v="42696"/>
    <x v="112"/>
    <n v="313.10399999999998"/>
    <n v="296500"/>
    <n v="16604"/>
    <n v="16.603999999999999"/>
    <d v="2022-07-17T00:00:00"/>
    <x v="3"/>
    <s v="Q3"/>
    <x v="0"/>
    <s v="Harper Hill"/>
    <x v="0"/>
    <x v="5"/>
  </r>
  <r>
    <x v="3"/>
    <x v="39"/>
    <x v="1"/>
    <s v="High"/>
    <n v="1715"/>
    <n v="10"/>
    <n v="20"/>
    <n v="34300"/>
    <n v="4116"/>
    <x v="111"/>
    <n v="30.184000000000001"/>
    <n v="17150"/>
    <n v="13034"/>
    <n v="13.034000000000001"/>
    <d v="2022-10-19T00:00:00"/>
    <x v="9"/>
    <s v="Q4"/>
    <x v="0"/>
    <s v="Abigail Lewis"/>
    <x v="1"/>
    <x v="7"/>
  </r>
  <r>
    <x v="1"/>
    <x v="43"/>
    <x v="1"/>
    <s v="High"/>
    <n v="380"/>
    <n v="10"/>
    <n v="15"/>
    <n v="5700"/>
    <n v="684"/>
    <x v="113"/>
    <n v="5.016"/>
    <n v="3800"/>
    <n v="1216"/>
    <n v="1.216"/>
    <d v="2022-05-17T00:00:00"/>
    <x v="10"/>
    <s v="Q2"/>
    <x v="0"/>
    <s v="Elizabeth Martin"/>
    <x v="1"/>
    <x v="3"/>
  </r>
  <r>
    <x v="3"/>
    <x v="54"/>
    <x v="3"/>
    <s v="High"/>
    <n v="623"/>
    <n v="250"/>
    <n v="350"/>
    <n v="218050"/>
    <n v="26166"/>
    <x v="114"/>
    <n v="191.88399999999999"/>
    <n v="161980"/>
    <n v="29904"/>
    <n v="29.904"/>
    <d v="2021-02-28T00:00:00"/>
    <x v="4"/>
    <s v="Q1"/>
    <x v="0"/>
    <s v="Henry Turner"/>
    <x v="3"/>
    <x v="6"/>
  </r>
  <r>
    <x v="1"/>
    <x v="45"/>
    <x v="5"/>
    <s v="High"/>
    <n v="2548"/>
    <n v="260"/>
    <n v="15"/>
    <n v="38220"/>
    <n v="4586.3999999999996"/>
    <x v="115"/>
    <n v="33.633600000000001"/>
    <n v="25480"/>
    <n v="8153.5999999999985"/>
    <n v="8.1535999999999991"/>
    <d v="2021-12-16T00:00:00"/>
    <x v="7"/>
    <s v="Q4"/>
    <x v="0"/>
    <s v="Avery Anderson"/>
    <x v="5"/>
    <x v="5"/>
  </r>
  <r>
    <x v="4"/>
    <x v="94"/>
    <x v="5"/>
    <s v="High"/>
    <n v="2761"/>
    <n v="260"/>
    <n v="12"/>
    <n v="33132"/>
    <n v="3975.84"/>
    <x v="116"/>
    <n v="29.15616"/>
    <n v="8283"/>
    <n v="20873.16"/>
    <n v="20.873159999999999"/>
    <d v="2021-01-07T00:00:00"/>
    <x v="1"/>
    <s v="Q1"/>
    <x v="0"/>
    <s v="Aiden Garcia"/>
    <x v="5"/>
    <x v="6"/>
  </r>
  <r>
    <x v="3"/>
    <x v="47"/>
    <x v="4"/>
    <s v="High"/>
    <n v="442"/>
    <n v="3"/>
    <n v="20"/>
    <n v="8840"/>
    <n v="1149.2"/>
    <x v="117"/>
    <n v="7.6908000000000003"/>
    <n v="4420"/>
    <n v="3270.8"/>
    <n v="3.2708000000000004"/>
    <d v="2021-03-22T00:00:00"/>
    <x v="8"/>
    <s v="Q1"/>
    <x v="0"/>
    <s v="Sofia Turner"/>
    <x v="4"/>
    <x v="7"/>
  </r>
  <r>
    <x v="1"/>
    <x v="95"/>
    <x v="2"/>
    <s v="High"/>
    <n v="660"/>
    <n v="120"/>
    <n v="15"/>
    <n v="9900"/>
    <n v="1287"/>
    <x v="118"/>
    <n v="8.6129999999999995"/>
    <n v="6600"/>
    <n v="2013"/>
    <n v="2.0129999999999999"/>
    <d v="2022-07-04T00:00:00"/>
    <x v="3"/>
    <s v="Q3"/>
    <x v="0"/>
    <s v="Emily Phillips"/>
    <x v="2"/>
    <x v="7"/>
  </r>
  <r>
    <x v="2"/>
    <x v="96"/>
    <x v="2"/>
    <s v="High"/>
    <n v="2605"/>
    <n v="120"/>
    <n v="300"/>
    <n v="781500"/>
    <n v="101595"/>
    <x v="119"/>
    <n v="679.90499999999997"/>
    <n v="651250"/>
    <n v="28655"/>
    <n v="28.655000000000001"/>
    <d v="2022-08-21T00:00:00"/>
    <x v="2"/>
    <s v="Q3"/>
    <x v="0"/>
    <s v="Benjamin Hill"/>
    <x v="2"/>
    <x v="0"/>
  </r>
  <r>
    <x v="4"/>
    <x v="97"/>
    <x v="5"/>
    <s v="High"/>
    <n v="1770"/>
    <n v="260"/>
    <n v="12"/>
    <n v="21240"/>
    <n v="2761.2"/>
    <x v="120"/>
    <n v="18.4788"/>
    <n v="5310"/>
    <n v="13168.8"/>
    <n v="13.168799999999999"/>
    <d v="2021-01-21T00:00:00"/>
    <x v="1"/>
    <s v="Q1"/>
    <x v="0"/>
    <s v="Mia Turner"/>
    <x v="5"/>
    <x v="1"/>
  </r>
  <r>
    <x v="3"/>
    <x v="56"/>
    <x v="4"/>
    <s v="High"/>
    <n v="2996"/>
    <n v="3"/>
    <n v="7"/>
    <n v="20972"/>
    <n v="2936.08"/>
    <x v="121"/>
    <n v="18.035919999999997"/>
    <n v="14980"/>
    <n v="3055.9199999999983"/>
    <n v="3.0559199999999982"/>
    <d v="2021-06-04T00:00:00"/>
    <x v="11"/>
    <s v="Q2"/>
    <x v="0"/>
    <s v="Jackson Hill"/>
    <x v="4"/>
    <x v="0"/>
  </r>
  <r>
    <x v="3"/>
    <x v="98"/>
    <x v="0"/>
    <s v="High"/>
    <n v="2996"/>
    <n v="5"/>
    <n v="7"/>
    <n v="20972"/>
    <n v="2936.08"/>
    <x v="121"/>
    <n v="18.035919999999997"/>
    <n v="14980"/>
    <n v="3055.9199999999983"/>
    <n v="3.0559199999999982"/>
    <d v="2022-03-06T00:00:00"/>
    <x v="8"/>
    <s v="Q1"/>
    <x v="0"/>
    <s v="Logan Martin"/>
    <x v="0"/>
    <x v="2"/>
  </r>
  <r>
    <x v="4"/>
    <x v="17"/>
    <x v="5"/>
    <s v="High"/>
    <n v="2015"/>
    <n v="260"/>
    <n v="12"/>
    <n v="24180"/>
    <n v="3385.2"/>
    <x v="122"/>
    <n v="20.794799999999999"/>
    <n v="6045"/>
    <n v="14749.8"/>
    <n v="14.749799999999999"/>
    <d v="2022-08-07T00:00:00"/>
    <x v="2"/>
    <s v="Q3"/>
    <x v="0"/>
    <s v="Amelia Garcia"/>
    <x v="5"/>
    <x v="1"/>
  </r>
  <r>
    <x v="0"/>
    <x v="84"/>
    <x v="4"/>
    <s v="High"/>
    <n v="1023"/>
    <n v="3"/>
    <n v="125"/>
    <n v="127875"/>
    <n v="17902.5"/>
    <x v="123"/>
    <n v="109.9725"/>
    <n v="122760"/>
    <n v="-12787.5"/>
    <n v="-12.7875"/>
    <d v="2021-03-28T00:00:00"/>
    <x v="8"/>
    <s v="Q1"/>
    <x v="0"/>
    <s v="Benjamin Garcia"/>
    <x v="4"/>
    <x v="4"/>
  </r>
  <r>
    <x v="0"/>
    <x v="99"/>
    <x v="4"/>
    <s v="High"/>
    <n v="2821"/>
    <n v="3"/>
    <n v="125"/>
    <n v="352625"/>
    <n v="49367.5"/>
    <x v="124"/>
    <n v="303.25749999999999"/>
    <n v="338520"/>
    <n v="-35262.5"/>
    <n v="-35.262500000000003"/>
    <d v="2022-07-08T00:00:00"/>
    <x v="3"/>
    <s v="Q3"/>
    <x v="0"/>
    <s v="Charlotte Garcia"/>
    <x v="4"/>
    <x v="3"/>
  </r>
  <r>
    <x v="3"/>
    <x v="48"/>
    <x v="0"/>
    <s v="High"/>
    <n v="1727"/>
    <n v="5"/>
    <n v="7"/>
    <n v="12089"/>
    <n v="1692.46"/>
    <x v="125"/>
    <n v="10.396540000000002"/>
    <n v="8635"/>
    <n v="1761.5400000000009"/>
    <n v="1.7615400000000008"/>
    <d v="2021-11-16T00:00:00"/>
    <x v="6"/>
    <s v="Q4"/>
    <x v="0"/>
    <s v="Elijah Perez"/>
    <x v="0"/>
    <x v="0"/>
  </r>
  <r>
    <x v="1"/>
    <x v="5"/>
    <x v="1"/>
    <s v="High"/>
    <n v="2470"/>
    <n v="10"/>
    <n v="15"/>
    <n v="37050"/>
    <n v="5187"/>
    <x v="126"/>
    <n v="31.863"/>
    <n v="24700"/>
    <n v="7163"/>
    <n v="7.1630000000000003"/>
    <d v="2021-04-01T00:00:00"/>
    <x v="5"/>
    <s v="Q2"/>
    <x v="0"/>
    <s v="Ava Davis"/>
    <x v="1"/>
    <x v="5"/>
  </r>
  <r>
    <x v="1"/>
    <x v="5"/>
    <x v="1"/>
    <s v="High"/>
    <n v="1743"/>
    <n v="10"/>
    <n v="15"/>
    <n v="26145"/>
    <n v="3660.3"/>
    <x v="127"/>
    <n v="22.4847"/>
    <n v="17430"/>
    <n v="5054.7000000000007"/>
    <n v="5.0547000000000004"/>
    <d v="2022-04-22T00:00:00"/>
    <x v="5"/>
    <s v="Q2"/>
    <x v="0"/>
    <s v="Ava Davis"/>
    <x v="1"/>
    <x v="5"/>
  </r>
  <r>
    <x v="4"/>
    <x v="59"/>
    <x v="1"/>
    <s v="High"/>
    <n v="2222"/>
    <n v="10"/>
    <n v="12"/>
    <n v="26664"/>
    <n v="3732.96"/>
    <x v="128"/>
    <n v="22.931039999999999"/>
    <n v="6666"/>
    <n v="16265.04"/>
    <n v="16.265040000000003"/>
    <d v="2021-05-01T00:00:00"/>
    <x v="10"/>
    <s v="Q2"/>
    <x v="0"/>
    <s v="Emily Garcia"/>
    <x v="1"/>
    <x v="3"/>
  </r>
  <r>
    <x v="3"/>
    <x v="51"/>
    <x v="1"/>
    <s v="High"/>
    <n v="1922"/>
    <n v="10"/>
    <n v="350"/>
    <n v="672700"/>
    <n v="94178"/>
    <x v="129"/>
    <n v="578.52200000000005"/>
    <n v="499720"/>
    <n v="78802"/>
    <n v="78.802000000000007"/>
    <d v="2022-06-19T00:00:00"/>
    <x v="11"/>
    <s v="Q2"/>
    <x v="0"/>
    <s v="Charlotte Martin"/>
    <x v="1"/>
    <x v="3"/>
  </r>
  <r>
    <x v="2"/>
    <x v="100"/>
    <x v="2"/>
    <s v="High"/>
    <n v="269"/>
    <n v="120"/>
    <n v="300"/>
    <n v="80700"/>
    <n v="11298"/>
    <x v="130"/>
    <n v="69.402000000000001"/>
    <n v="67250"/>
    <n v="2152"/>
    <n v="2.1520000000000001"/>
    <d v="2022-01-08T00:00:00"/>
    <x v="1"/>
    <s v="Q1"/>
    <x v="0"/>
    <s v="Samuel Hill"/>
    <x v="2"/>
    <x v="4"/>
  </r>
  <r>
    <x v="2"/>
    <x v="101"/>
    <x v="2"/>
    <s v="High"/>
    <n v="2536"/>
    <n v="120"/>
    <n v="300"/>
    <n v="760800"/>
    <n v="106512"/>
    <x v="131"/>
    <n v="654.28800000000001"/>
    <n v="634000"/>
    <n v="20288"/>
    <n v="20.288"/>
    <d v="2022-09-03T00:00:00"/>
    <x v="0"/>
    <s v="Q3"/>
    <x v="0"/>
    <s v="Harper Phillips"/>
    <x v="2"/>
    <x v="5"/>
  </r>
  <r>
    <x v="2"/>
    <x v="62"/>
    <x v="3"/>
    <s v="High"/>
    <n v="269"/>
    <n v="250"/>
    <n v="300"/>
    <n v="80700"/>
    <n v="11298"/>
    <x v="130"/>
    <n v="69.402000000000001"/>
    <n v="67250"/>
    <n v="2152"/>
    <n v="2.1520000000000001"/>
    <d v="2022-10-19T00:00:00"/>
    <x v="9"/>
    <s v="Q4"/>
    <x v="0"/>
    <s v="Logan Clark"/>
    <x v="3"/>
    <x v="6"/>
  </r>
  <r>
    <x v="3"/>
    <x v="7"/>
    <x v="3"/>
    <s v="High"/>
    <n v="1281"/>
    <n v="250"/>
    <n v="350"/>
    <n v="448350"/>
    <n v="62769"/>
    <x v="132"/>
    <n v="385.58100000000002"/>
    <n v="333060"/>
    <n v="52521"/>
    <n v="52.521000000000001"/>
    <d v="2022-01-19T00:00:00"/>
    <x v="1"/>
    <s v="Q1"/>
    <x v="0"/>
    <s v="Isabella Wilson"/>
    <x v="3"/>
    <x v="7"/>
  </r>
  <r>
    <x v="1"/>
    <x v="102"/>
    <x v="5"/>
    <s v="High"/>
    <n v="1743"/>
    <n v="260"/>
    <n v="15"/>
    <n v="26145"/>
    <n v="3660.3"/>
    <x v="127"/>
    <n v="22.4847"/>
    <n v="17430"/>
    <n v="5054.7000000000007"/>
    <n v="5.0547000000000004"/>
    <d v="2021-10-07T00:00:00"/>
    <x v="9"/>
    <s v="Q4"/>
    <x v="0"/>
    <s v="Henry Martin"/>
    <x v="5"/>
    <x v="6"/>
  </r>
  <r>
    <x v="3"/>
    <x v="92"/>
    <x v="5"/>
    <s v="High"/>
    <n v="1727"/>
    <n v="260"/>
    <n v="7"/>
    <n v="12089"/>
    <n v="1692.46"/>
    <x v="125"/>
    <n v="10.396540000000002"/>
    <n v="8635"/>
    <n v="1761.5400000000009"/>
    <n v="1.7615400000000008"/>
    <d v="2022-11-30T00:00:00"/>
    <x v="6"/>
    <s v="Q4"/>
    <x v="0"/>
    <s v="Jackson Hill"/>
    <x v="5"/>
    <x v="4"/>
  </r>
  <r>
    <x v="1"/>
    <x v="103"/>
    <x v="5"/>
    <s v="High"/>
    <n v="1870"/>
    <n v="260"/>
    <n v="15"/>
    <n v="28050"/>
    <n v="3927"/>
    <x v="133"/>
    <n v="24.123000000000001"/>
    <n v="18700"/>
    <n v="5423"/>
    <n v="5.423"/>
    <d v="2021-11-21T00:00:00"/>
    <x v="6"/>
    <s v="Q4"/>
    <x v="0"/>
    <s v="Amelia Hill"/>
    <x v="5"/>
    <x v="7"/>
  </r>
  <r>
    <x v="3"/>
    <x v="26"/>
    <x v="1"/>
    <s v="High"/>
    <n v="267"/>
    <n v="10"/>
    <n v="20"/>
    <n v="5340"/>
    <n v="801"/>
    <x v="134"/>
    <n v="4.5389999999999997"/>
    <n v="2670"/>
    <n v="1869"/>
    <n v="1.869"/>
    <d v="2021-03-21T00:00:00"/>
    <x v="8"/>
    <s v="Q1"/>
    <x v="0"/>
    <s v="Michael Hill"/>
    <x v="1"/>
    <x v="2"/>
  </r>
  <r>
    <x v="3"/>
    <x v="26"/>
    <x v="1"/>
    <s v="High"/>
    <n v="2007"/>
    <n v="10"/>
    <n v="350"/>
    <n v="702450"/>
    <n v="105367.5"/>
    <x v="135"/>
    <n v="597.08249999999998"/>
    <n v="521820"/>
    <n v="75262.5"/>
    <n v="75.262500000000003"/>
    <d v="2022-09-02T00:00:00"/>
    <x v="0"/>
    <s v="Q3"/>
    <x v="0"/>
    <s v="Michael Hill"/>
    <x v="1"/>
    <x v="2"/>
  </r>
  <r>
    <x v="3"/>
    <x v="39"/>
    <x v="1"/>
    <s v="High"/>
    <n v="2151"/>
    <n v="10"/>
    <n v="350"/>
    <n v="752850"/>
    <n v="112927.5"/>
    <x v="136"/>
    <n v="639.92250000000001"/>
    <n v="559260"/>
    <n v="80662.5"/>
    <n v="80.662499999999994"/>
    <d v="2021-02-01T00:00:00"/>
    <x v="4"/>
    <s v="Q1"/>
    <x v="0"/>
    <s v="Abigail Lewis"/>
    <x v="1"/>
    <x v="7"/>
  </r>
  <r>
    <x v="2"/>
    <x v="85"/>
    <x v="2"/>
    <s v="High"/>
    <n v="2574"/>
    <n v="120"/>
    <n v="300"/>
    <n v="772200"/>
    <n v="115830"/>
    <x v="137"/>
    <n v="656.37"/>
    <n v="643500"/>
    <n v="12870"/>
    <n v="12.87"/>
    <d v="2022-06-13T00:00:00"/>
    <x v="11"/>
    <s v="Q2"/>
    <x v="0"/>
    <s v="Mia Hill"/>
    <x v="2"/>
    <x v="5"/>
  </r>
  <r>
    <x v="0"/>
    <x v="14"/>
    <x v="2"/>
    <s v="High"/>
    <n v="2438"/>
    <n v="120"/>
    <n v="125"/>
    <n v="304750"/>
    <n v="45712.5"/>
    <x v="138"/>
    <n v="259.03750000000002"/>
    <n v="292560"/>
    <n v="-33522.5"/>
    <n v="-33.522500000000001"/>
    <d v="2021-03-02T00:00:00"/>
    <x v="8"/>
    <s v="Q1"/>
    <x v="0"/>
    <s v="Samuel Taylor"/>
    <x v="2"/>
    <x v="6"/>
  </r>
  <r>
    <x v="3"/>
    <x v="32"/>
    <x v="3"/>
    <s v="High"/>
    <n v="267"/>
    <n v="250"/>
    <n v="20"/>
    <n v="5340"/>
    <n v="801"/>
    <x v="134"/>
    <n v="4.5389999999999997"/>
    <n v="2670"/>
    <n v="1869"/>
    <n v="1.869"/>
    <d v="2021-10-27T00:00:00"/>
    <x v="9"/>
    <s v="Q4"/>
    <x v="0"/>
    <s v="Logan Garcia"/>
    <x v="3"/>
    <x v="0"/>
  </r>
  <r>
    <x v="0"/>
    <x v="104"/>
    <x v="3"/>
    <s v="High"/>
    <n v="2954"/>
    <n v="250"/>
    <n v="125"/>
    <n v="369250"/>
    <n v="55387.5"/>
    <x v="139"/>
    <n v="313.86250000000001"/>
    <n v="354480"/>
    <n v="-40617.5"/>
    <n v="-40.6175"/>
    <d v="2021-02-22T00:00:00"/>
    <x v="4"/>
    <s v="Q1"/>
    <x v="0"/>
    <s v="Jackson Turner"/>
    <x v="3"/>
    <x v="0"/>
  </r>
  <r>
    <x v="3"/>
    <x v="41"/>
    <x v="4"/>
    <s v="None"/>
    <n v="1618.5"/>
    <n v="3"/>
    <n v="20"/>
    <n v="32370"/>
    <n v="0"/>
    <x v="140"/>
    <n v="32.369999999999997"/>
    <n v="16185"/>
    <n v="16185"/>
    <n v="16.184999999999999"/>
    <d v="2021-03-02T00:00:00"/>
    <x v="8"/>
    <s v="Q1"/>
    <x v="1"/>
    <s v="Emily Garcia"/>
    <x v="4"/>
    <x v="1"/>
  </r>
  <r>
    <x v="3"/>
    <x v="47"/>
    <x v="4"/>
    <s v="None"/>
    <n v="1321"/>
    <n v="3"/>
    <n v="20"/>
    <n v="26420"/>
    <n v="0"/>
    <x v="141"/>
    <n v="26.42"/>
    <n v="13210"/>
    <n v="13210"/>
    <n v="13.21"/>
    <d v="2021-03-08T00:00:00"/>
    <x v="8"/>
    <s v="Q1"/>
    <x v="1"/>
    <s v="Sofia Turner"/>
    <x v="4"/>
    <x v="7"/>
  </r>
  <r>
    <x v="1"/>
    <x v="105"/>
    <x v="4"/>
    <s v="None"/>
    <n v="2178"/>
    <n v="3"/>
    <n v="15"/>
    <n v="32670"/>
    <n v="0"/>
    <x v="142"/>
    <n v="32.67"/>
    <n v="21780"/>
    <n v="10890"/>
    <n v="10.89"/>
    <d v="2022-11-08T00:00:00"/>
    <x v="6"/>
    <s v="Q4"/>
    <x v="1"/>
    <s v="Abigail Phillips"/>
    <x v="4"/>
    <x v="1"/>
  </r>
  <r>
    <x v="1"/>
    <x v="106"/>
    <x v="4"/>
    <s v="None"/>
    <n v="888"/>
    <n v="3"/>
    <n v="15"/>
    <n v="13320"/>
    <n v="0"/>
    <x v="143"/>
    <n v="13.32"/>
    <n v="8880"/>
    <n v="4440"/>
    <n v="4.4400000000000004"/>
    <d v="2021-05-18T00:00:00"/>
    <x v="10"/>
    <s v="Q2"/>
    <x v="1"/>
    <s v="Aiden Hill"/>
    <x v="4"/>
    <x v="2"/>
  </r>
  <r>
    <x v="1"/>
    <x v="107"/>
    <x v="4"/>
    <s v="None"/>
    <n v="2470"/>
    <n v="3"/>
    <n v="15"/>
    <n v="37050"/>
    <n v="0"/>
    <x v="144"/>
    <n v="37.049999999999997"/>
    <n v="24700"/>
    <n v="12350"/>
    <n v="12.35"/>
    <d v="2022-09-16T00:00:00"/>
    <x v="0"/>
    <s v="Q3"/>
    <x v="1"/>
    <s v="Emily Martin"/>
    <x v="4"/>
    <x v="3"/>
  </r>
  <r>
    <x v="3"/>
    <x v="47"/>
    <x v="4"/>
    <s v="None"/>
    <n v="1513"/>
    <n v="3"/>
    <n v="350"/>
    <n v="529550"/>
    <n v="0"/>
    <x v="145"/>
    <n v="529.54999999999995"/>
    <n v="393380"/>
    <n v="136170"/>
    <n v="136.16999999999999"/>
    <d v="2022-01-11T00:00:00"/>
    <x v="1"/>
    <s v="Q1"/>
    <x v="1"/>
    <s v="Sofia Turner"/>
    <x v="4"/>
    <x v="7"/>
  </r>
  <r>
    <x v="1"/>
    <x v="108"/>
    <x v="0"/>
    <s v="None"/>
    <n v="921"/>
    <n v="5"/>
    <n v="15"/>
    <n v="13815"/>
    <n v="0"/>
    <x v="146"/>
    <n v="13.815"/>
    <n v="9210"/>
    <n v="4605"/>
    <n v="4.6050000000000004"/>
    <d v="2022-10-23T00:00:00"/>
    <x v="9"/>
    <s v="Q4"/>
    <x v="1"/>
    <s v="Benjamin Garcia"/>
    <x v="0"/>
    <x v="4"/>
  </r>
  <r>
    <x v="4"/>
    <x v="109"/>
    <x v="0"/>
    <s v="None"/>
    <n v="2518"/>
    <n v="5"/>
    <n v="12"/>
    <n v="30216"/>
    <n v="0"/>
    <x v="147"/>
    <n v="30.216000000000001"/>
    <n v="7554"/>
    <n v="22662"/>
    <n v="22.661999999999999"/>
    <d v="2021-10-24T00:00:00"/>
    <x v="9"/>
    <s v="Q4"/>
    <x v="1"/>
    <s v="Mia Hill"/>
    <x v="0"/>
    <x v="5"/>
  </r>
  <r>
    <x v="3"/>
    <x v="58"/>
    <x v="0"/>
    <s v="None"/>
    <n v="1899"/>
    <n v="5"/>
    <n v="20"/>
    <n v="37980"/>
    <n v="0"/>
    <x v="148"/>
    <n v="37.979999999999997"/>
    <n v="18990"/>
    <n v="18990"/>
    <n v="18.989999999999998"/>
    <d v="2022-01-02T00:00:00"/>
    <x v="1"/>
    <s v="Q1"/>
    <x v="1"/>
    <s v="Aiden Martin"/>
    <x v="0"/>
    <x v="2"/>
  </r>
  <r>
    <x v="4"/>
    <x v="110"/>
    <x v="0"/>
    <s v="None"/>
    <n v="1545"/>
    <n v="5"/>
    <n v="12"/>
    <n v="18540"/>
    <n v="0"/>
    <x v="149"/>
    <n v="18.54"/>
    <n v="4635"/>
    <n v="13905"/>
    <n v="13.904999999999999"/>
    <d v="2021-03-14T00:00:00"/>
    <x v="8"/>
    <s v="Q1"/>
    <x v="1"/>
    <s v="Logan Phillips"/>
    <x v="0"/>
    <x v="6"/>
  </r>
  <r>
    <x v="1"/>
    <x v="111"/>
    <x v="0"/>
    <s v="None"/>
    <n v="2470"/>
    <n v="5"/>
    <n v="15"/>
    <n v="37050"/>
    <n v="0"/>
    <x v="144"/>
    <n v="37.049999999999997"/>
    <n v="24700"/>
    <n v="12350"/>
    <n v="12.35"/>
    <d v="2021-07-29T00:00:00"/>
    <x v="3"/>
    <s v="Q3"/>
    <x v="1"/>
    <s v="Charlotte Hill"/>
    <x v="0"/>
    <x v="7"/>
  </r>
  <r>
    <x v="0"/>
    <x v="0"/>
    <x v="0"/>
    <s v="None"/>
    <n v="2665.5"/>
    <n v="5"/>
    <n v="125"/>
    <n v="333187.5"/>
    <n v="0"/>
    <x v="150"/>
    <n v="333.1875"/>
    <n v="319860"/>
    <n v="13327.5"/>
    <n v="13.327500000000001"/>
    <d v="2022-02-25T00:00:00"/>
    <x v="4"/>
    <s v="Q1"/>
    <x v="1"/>
    <s v="James Smith"/>
    <x v="0"/>
    <x v="0"/>
  </r>
  <r>
    <x v="2"/>
    <x v="49"/>
    <x v="0"/>
    <s v="None"/>
    <n v="958"/>
    <n v="5"/>
    <n v="300"/>
    <n v="287400"/>
    <n v="0"/>
    <x v="151"/>
    <n v="287.39999999999998"/>
    <n v="239500"/>
    <n v="47900"/>
    <n v="47.9"/>
    <d v="2022-02-13T00:00:00"/>
    <x v="4"/>
    <s v="Q1"/>
    <x v="1"/>
    <s v="Mia Hill"/>
    <x v="0"/>
    <x v="1"/>
  </r>
  <r>
    <x v="3"/>
    <x v="36"/>
    <x v="0"/>
    <s v="None"/>
    <n v="2146"/>
    <n v="5"/>
    <n v="7"/>
    <n v="15022"/>
    <n v="0"/>
    <x v="152"/>
    <n v="15.022"/>
    <n v="10730"/>
    <n v="4292"/>
    <n v="4.2919999999999998"/>
    <d v="2022-01-25T00:00:00"/>
    <x v="1"/>
    <s v="Q1"/>
    <x v="1"/>
    <s v="Henry Martinez"/>
    <x v="0"/>
    <x v="4"/>
  </r>
  <r>
    <x v="1"/>
    <x v="112"/>
    <x v="0"/>
    <s v="None"/>
    <n v="615"/>
    <n v="5"/>
    <n v="15"/>
    <n v="9225"/>
    <n v="0"/>
    <x v="153"/>
    <n v="9.2249999999999996"/>
    <n v="6150"/>
    <n v="3075"/>
    <n v="3.0750000000000002"/>
    <d v="2021-03-09T00:00:00"/>
    <x v="8"/>
    <s v="Q1"/>
    <x v="1"/>
    <s v="Samuel Turner"/>
    <x v="0"/>
    <x v="0"/>
  </r>
  <r>
    <x v="3"/>
    <x v="3"/>
    <x v="1"/>
    <s v="None"/>
    <n v="292"/>
    <n v="10"/>
    <n v="20"/>
    <n v="5840"/>
    <n v="0"/>
    <x v="154"/>
    <n v="5.84"/>
    <n v="2920"/>
    <n v="2920"/>
    <n v="2.92"/>
    <d v="2021-04-30T00:00:00"/>
    <x v="5"/>
    <s v="Q2"/>
    <x v="1"/>
    <s v="Olivia Brown"/>
    <x v="1"/>
    <x v="3"/>
  </r>
  <r>
    <x v="1"/>
    <x v="43"/>
    <x v="1"/>
    <s v="None"/>
    <n v="974"/>
    <n v="10"/>
    <n v="15"/>
    <n v="14610"/>
    <n v="0"/>
    <x v="155"/>
    <n v="14.61"/>
    <n v="9740"/>
    <n v="4870"/>
    <n v="4.87"/>
    <d v="2022-04-04T00:00:00"/>
    <x v="5"/>
    <s v="Q2"/>
    <x v="1"/>
    <s v="Elizabeth Martin"/>
    <x v="1"/>
    <x v="3"/>
  </r>
  <r>
    <x v="4"/>
    <x v="59"/>
    <x v="1"/>
    <s v="None"/>
    <n v="2518"/>
    <n v="10"/>
    <n v="12"/>
    <n v="30216"/>
    <n v="0"/>
    <x v="147"/>
    <n v="30.216000000000001"/>
    <n v="7554"/>
    <n v="22662"/>
    <n v="22.661999999999999"/>
    <d v="2022-11-04T00:00:00"/>
    <x v="6"/>
    <s v="Q4"/>
    <x v="1"/>
    <s v="Emily Garcia"/>
    <x v="1"/>
    <x v="3"/>
  </r>
  <r>
    <x v="3"/>
    <x v="71"/>
    <x v="1"/>
    <s v="None"/>
    <n v="1006"/>
    <n v="10"/>
    <n v="350"/>
    <n v="352100"/>
    <n v="0"/>
    <x v="156"/>
    <n v="352.1"/>
    <n v="261560"/>
    <n v="90540"/>
    <n v="90.54"/>
    <d v="2022-07-20T00:00:00"/>
    <x v="3"/>
    <s v="Q3"/>
    <x v="1"/>
    <s v="Emily Hill"/>
    <x v="1"/>
    <x v="7"/>
  </r>
  <r>
    <x v="4"/>
    <x v="13"/>
    <x v="1"/>
    <s v="None"/>
    <n v="367"/>
    <n v="10"/>
    <n v="12"/>
    <n v="4404"/>
    <n v="0"/>
    <x v="157"/>
    <n v="4.4039999999999999"/>
    <n v="1101"/>
    <n v="3303"/>
    <n v="3.3029999999999999"/>
    <d v="2021-05-24T00:00:00"/>
    <x v="10"/>
    <s v="Q2"/>
    <x v="1"/>
    <s v="Charlotte White"/>
    <x v="1"/>
    <x v="5"/>
  </r>
  <r>
    <x v="3"/>
    <x v="39"/>
    <x v="1"/>
    <s v="None"/>
    <n v="883"/>
    <n v="10"/>
    <n v="7"/>
    <n v="6181"/>
    <n v="0"/>
    <x v="158"/>
    <n v="6.181"/>
    <n v="4415"/>
    <n v="1766"/>
    <n v="1.766"/>
    <d v="2021-08-29T00:00:00"/>
    <x v="2"/>
    <s v="Q3"/>
    <x v="1"/>
    <s v="Abigail Lewis"/>
    <x v="1"/>
    <x v="7"/>
  </r>
  <r>
    <x v="1"/>
    <x v="43"/>
    <x v="1"/>
    <s v="None"/>
    <n v="2472"/>
    <n v="10"/>
    <n v="15"/>
    <n v="37080"/>
    <n v="0"/>
    <x v="159"/>
    <n v="37.08"/>
    <n v="24720"/>
    <n v="12360"/>
    <n v="12.36"/>
    <d v="2021-02-27T00:00:00"/>
    <x v="4"/>
    <s v="Q1"/>
    <x v="1"/>
    <s v="Elizabeth Martin"/>
    <x v="1"/>
    <x v="3"/>
  </r>
  <r>
    <x v="3"/>
    <x v="26"/>
    <x v="1"/>
    <s v="None"/>
    <n v="1143"/>
    <n v="10"/>
    <n v="7"/>
    <n v="8001"/>
    <n v="0"/>
    <x v="160"/>
    <n v="8.0009999999999994"/>
    <n v="5715"/>
    <n v="2286"/>
    <n v="2.286"/>
    <d v="2022-11-10T00:00:00"/>
    <x v="6"/>
    <s v="Q4"/>
    <x v="1"/>
    <s v="Michael Hill"/>
    <x v="1"/>
    <x v="2"/>
  </r>
  <r>
    <x v="3"/>
    <x v="3"/>
    <x v="1"/>
    <s v="None"/>
    <n v="1817"/>
    <n v="10"/>
    <n v="20"/>
    <n v="36340"/>
    <n v="0"/>
    <x v="161"/>
    <n v="36.340000000000003"/>
    <n v="18170"/>
    <n v="18170"/>
    <n v="18.170000000000002"/>
    <d v="2022-01-18T00:00:00"/>
    <x v="1"/>
    <s v="Q1"/>
    <x v="1"/>
    <s v="Olivia Brown"/>
    <x v="1"/>
    <x v="3"/>
  </r>
  <r>
    <x v="3"/>
    <x v="71"/>
    <x v="1"/>
    <s v="None"/>
    <n v="1513"/>
    <n v="10"/>
    <n v="350"/>
    <n v="529550"/>
    <n v="0"/>
    <x v="145"/>
    <n v="529.54999999999995"/>
    <n v="393380"/>
    <n v="136170"/>
    <n v="136.16999999999999"/>
    <d v="2022-02-11T00:00:00"/>
    <x v="4"/>
    <s v="Q1"/>
    <x v="1"/>
    <s v="Emily Hill"/>
    <x v="1"/>
    <x v="7"/>
  </r>
  <r>
    <x v="3"/>
    <x v="30"/>
    <x v="2"/>
    <s v="None"/>
    <n v="1493"/>
    <n v="120"/>
    <n v="7"/>
    <n v="10451"/>
    <n v="0"/>
    <x v="162"/>
    <n v="10.451000000000001"/>
    <n v="7465"/>
    <n v="2986"/>
    <n v="2.9860000000000002"/>
    <d v="2022-03-04T00:00:00"/>
    <x v="8"/>
    <s v="Q1"/>
    <x v="1"/>
    <s v="Benjamin Lee"/>
    <x v="2"/>
    <x v="6"/>
  </r>
  <r>
    <x v="0"/>
    <x v="52"/>
    <x v="2"/>
    <s v="None"/>
    <n v="1804"/>
    <n v="120"/>
    <n v="125"/>
    <n v="225500"/>
    <n v="0"/>
    <x v="163"/>
    <n v="225.5"/>
    <n v="216480"/>
    <n v="9020"/>
    <n v="9.02"/>
    <d v="2022-06-28T00:00:00"/>
    <x v="11"/>
    <s v="Q2"/>
    <x v="1"/>
    <s v="Samuel Hill"/>
    <x v="2"/>
    <x v="4"/>
  </r>
  <r>
    <x v="4"/>
    <x v="113"/>
    <x v="2"/>
    <s v="None"/>
    <n v="2161"/>
    <n v="120"/>
    <n v="12"/>
    <n v="25932"/>
    <n v="0"/>
    <x v="164"/>
    <n v="25.931999999999999"/>
    <n v="6483"/>
    <n v="19449"/>
    <n v="19.449000000000002"/>
    <d v="2021-08-19T00:00:00"/>
    <x v="2"/>
    <s v="Q3"/>
    <x v="1"/>
    <s v="Harper Martin"/>
    <x v="2"/>
    <x v="1"/>
  </r>
  <r>
    <x v="3"/>
    <x v="27"/>
    <x v="2"/>
    <s v="None"/>
    <n v="1006"/>
    <n v="120"/>
    <n v="350"/>
    <n v="352100"/>
    <n v="0"/>
    <x v="156"/>
    <n v="352.1"/>
    <n v="261560"/>
    <n v="90540"/>
    <n v="90.54"/>
    <d v="2022-10-04T00:00:00"/>
    <x v="9"/>
    <s v="Q4"/>
    <x v="1"/>
    <s v="Sofia Phillips"/>
    <x v="2"/>
    <x v="3"/>
  </r>
  <r>
    <x v="4"/>
    <x v="113"/>
    <x v="2"/>
    <s v="None"/>
    <n v="1545"/>
    <n v="120"/>
    <n v="12"/>
    <n v="18540"/>
    <n v="0"/>
    <x v="149"/>
    <n v="18.54"/>
    <n v="4635"/>
    <n v="13905"/>
    <n v="13.904999999999999"/>
    <d v="2022-08-04T00:00:00"/>
    <x v="2"/>
    <s v="Q3"/>
    <x v="1"/>
    <s v="Harper Martin"/>
    <x v="2"/>
    <x v="1"/>
  </r>
  <r>
    <x v="0"/>
    <x v="14"/>
    <x v="2"/>
    <s v="None"/>
    <n v="2821"/>
    <n v="120"/>
    <n v="125"/>
    <n v="352625"/>
    <n v="0"/>
    <x v="165"/>
    <n v="352.625"/>
    <n v="338520"/>
    <n v="14105"/>
    <n v="14.105"/>
    <d v="2022-08-19T00:00:00"/>
    <x v="2"/>
    <s v="Q3"/>
    <x v="1"/>
    <s v="Samuel Taylor"/>
    <x v="2"/>
    <x v="6"/>
  </r>
  <r>
    <x v="2"/>
    <x v="62"/>
    <x v="3"/>
    <s v="None"/>
    <n v="2001"/>
    <n v="250"/>
    <n v="300"/>
    <n v="600300"/>
    <n v="0"/>
    <x v="166"/>
    <n v="600.29999999999995"/>
    <n v="500250"/>
    <n v="100050"/>
    <n v="100.05"/>
    <d v="2022-03-26T00:00:00"/>
    <x v="8"/>
    <s v="Q1"/>
    <x v="1"/>
    <s v="Logan Clark"/>
    <x v="3"/>
    <x v="6"/>
  </r>
  <r>
    <x v="4"/>
    <x v="66"/>
    <x v="3"/>
    <s v="None"/>
    <n v="2838"/>
    <n v="250"/>
    <n v="12"/>
    <n v="34056"/>
    <n v="0"/>
    <x v="167"/>
    <n v="34.055999999999997"/>
    <n v="8514"/>
    <n v="25542"/>
    <n v="25.542000000000002"/>
    <d v="2022-07-03T00:00:00"/>
    <x v="3"/>
    <s v="Q3"/>
    <x v="1"/>
    <s v="Henry Phillips"/>
    <x v="3"/>
    <x v="2"/>
  </r>
  <r>
    <x v="1"/>
    <x v="86"/>
    <x v="3"/>
    <s v="None"/>
    <n v="2178"/>
    <n v="250"/>
    <n v="15"/>
    <n v="32670"/>
    <n v="0"/>
    <x v="142"/>
    <n v="32.67"/>
    <n v="21780"/>
    <n v="10890"/>
    <n v="10.89"/>
    <d v="2021-07-24T00:00:00"/>
    <x v="3"/>
    <s v="Q3"/>
    <x v="1"/>
    <s v="Logan Phillips"/>
    <x v="3"/>
    <x v="6"/>
  </r>
  <r>
    <x v="1"/>
    <x v="38"/>
    <x v="3"/>
    <s v="None"/>
    <n v="888"/>
    <n v="250"/>
    <n v="15"/>
    <n v="13320"/>
    <n v="0"/>
    <x v="143"/>
    <n v="13.32"/>
    <n v="8880"/>
    <n v="4440"/>
    <n v="4.4400000000000004"/>
    <d v="2021-02-03T00:00:00"/>
    <x v="4"/>
    <s v="Q1"/>
    <x v="1"/>
    <s v="Jackson Turner"/>
    <x v="3"/>
    <x v="6"/>
  </r>
  <r>
    <x v="2"/>
    <x v="61"/>
    <x v="3"/>
    <s v="None"/>
    <n v="2151"/>
    <n v="250"/>
    <n v="300"/>
    <n v="645300"/>
    <n v="0"/>
    <x v="168"/>
    <n v="645.29999999999995"/>
    <n v="537750"/>
    <n v="107550"/>
    <n v="107.55"/>
    <d v="2021-05-23T00:00:00"/>
    <x v="10"/>
    <s v="Q2"/>
    <x v="1"/>
    <s v="Mia Lewis"/>
    <x v="3"/>
    <x v="5"/>
  </r>
  <r>
    <x v="3"/>
    <x v="54"/>
    <x v="3"/>
    <s v="None"/>
    <n v="1817"/>
    <n v="250"/>
    <n v="20"/>
    <n v="36340"/>
    <n v="0"/>
    <x v="161"/>
    <n v="36.340000000000003"/>
    <n v="18170"/>
    <n v="18170"/>
    <n v="18.170000000000002"/>
    <d v="2022-12-15T00:00:00"/>
    <x v="7"/>
    <s v="Q4"/>
    <x v="1"/>
    <s v="Henry Turner"/>
    <x v="3"/>
    <x v="6"/>
  </r>
  <r>
    <x v="3"/>
    <x v="64"/>
    <x v="5"/>
    <s v="None"/>
    <n v="2750"/>
    <n v="260"/>
    <n v="350"/>
    <n v="962500"/>
    <n v="0"/>
    <x v="169"/>
    <n v="962.5"/>
    <n v="715000"/>
    <n v="247500"/>
    <n v="247.5"/>
    <d v="2021-08-23T00:00:00"/>
    <x v="2"/>
    <s v="Q3"/>
    <x v="1"/>
    <s v="Samuel Wilson"/>
    <x v="5"/>
    <x v="0"/>
  </r>
  <r>
    <x v="4"/>
    <x v="17"/>
    <x v="5"/>
    <s v="None"/>
    <n v="1953"/>
    <n v="260"/>
    <n v="12"/>
    <n v="23436"/>
    <n v="0"/>
    <x v="170"/>
    <n v="23.436"/>
    <n v="5859"/>
    <n v="17577"/>
    <n v="17.577000000000002"/>
    <d v="2021-10-13T00:00:00"/>
    <x v="9"/>
    <s v="Q4"/>
    <x v="1"/>
    <s v="Amelia Garcia"/>
    <x v="5"/>
    <x v="1"/>
  </r>
  <r>
    <x v="0"/>
    <x v="72"/>
    <x v="5"/>
    <s v="None"/>
    <n v="4219.5"/>
    <n v="260"/>
    <n v="125"/>
    <n v="527437.5"/>
    <n v="0"/>
    <x v="171"/>
    <n v="527.4375"/>
    <n v="506340"/>
    <n v="21097.5"/>
    <n v="21.0975"/>
    <d v="2022-02-20T00:00:00"/>
    <x v="4"/>
    <s v="Q1"/>
    <x v="1"/>
    <s v="Benjamin Phillips"/>
    <x v="5"/>
    <x v="0"/>
  </r>
  <r>
    <x v="3"/>
    <x v="64"/>
    <x v="5"/>
    <s v="None"/>
    <n v="1899"/>
    <n v="260"/>
    <n v="20"/>
    <n v="37980"/>
    <n v="0"/>
    <x v="148"/>
    <n v="37.979999999999997"/>
    <n v="18990"/>
    <n v="18990"/>
    <n v="18.989999999999998"/>
    <d v="2022-07-03T00:00:00"/>
    <x v="3"/>
    <s v="Q3"/>
    <x v="1"/>
    <s v="Samuel Wilson"/>
    <x v="5"/>
    <x v="0"/>
  </r>
  <r>
    <x v="3"/>
    <x v="34"/>
    <x v="5"/>
    <s v="None"/>
    <n v="1686"/>
    <n v="260"/>
    <n v="7"/>
    <n v="11802"/>
    <n v="0"/>
    <x v="172"/>
    <n v="11.802"/>
    <n v="8430"/>
    <n v="3372"/>
    <n v="3.3719999999999999"/>
    <d v="2022-09-14T00:00:00"/>
    <x v="0"/>
    <s v="Q3"/>
    <x v="1"/>
    <s v="Samuel Johnson"/>
    <x v="5"/>
    <x v="2"/>
  </r>
  <r>
    <x v="4"/>
    <x v="17"/>
    <x v="5"/>
    <s v="None"/>
    <n v="2141"/>
    <n v="260"/>
    <n v="12"/>
    <n v="25692"/>
    <n v="0"/>
    <x v="173"/>
    <n v="25.692"/>
    <n v="6423"/>
    <n v="19269"/>
    <n v="19.268999999999998"/>
    <d v="2021-11-15T00:00:00"/>
    <x v="6"/>
    <s v="Q4"/>
    <x v="1"/>
    <s v="Amelia Garcia"/>
    <x v="5"/>
    <x v="1"/>
  </r>
  <r>
    <x v="3"/>
    <x v="63"/>
    <x v="5"/>
    <s v="None"/>
    <n v="1143"/>
    <n v="260"/>
    <n v="7"/>
    <n v="8001"/>
    <n v="0"/>
    <x v="160"/>
    <n v="8.0009999999999994"/>
    <n v="5715"/>
    <n v="2286"/>
    <n v="2.286"/>
    <d v="2022-04-23T00:00:00"/>
    <x v="5"/>
    <s v="Q2"/>
    <x v="1"/>
    <s v="Charlotte Anderson"/>
    <x v="5"/>
    <x v="7"/>
  </r>
  <r>
    <x v="1"/>
    <x v="45"/>
    <x v="5"/>
    <s v="None"/>
    <n v="615"/>
    <n v="260"/>
    <n v="15"/>
    <n v="9225"/>
    <n v="0"/>
    <x v="153"/>
    <n v="9.2249999999999996"/>
    <n v="6150"/>
    <n v="3075"/>
    <n v="3.0750000000000002"/>
    <d v="2021-12-26T00:00:00"/>
    <x v="7"/>
    <s v="Q4"/>
    <x v="1"/>
    <s v="Avery Anderson"/>
    <x v="5"/>
    <x v="5"/>
  </r>
  <r>
    <x v="3"/>
    <x v="51"/>
    <x v="1"/>
    <s v="Low"/>
    <n v="3945"/>
    <n v="10"/>
    <n v="7"/>
    <n v="27615"/>
    <n v="276.14999999999998"/>
    <x v="174"/>
    <n v="27.338850000000001"/>
    <n v="19725"/>
    <n v="7613.8500000000022"/>
    <n v="7.613850000000002"/>
    <d v="2021-09-23T00:00:00"/>
    <x v="0"/>
    <s v="Q3"/>
    <x v="1"/>
    <s v="Charlotte Martin"/>
    <x v="1"/>
    <x v="3"/>
  </r>
  <r>
    <x v="1"/>
    <x v="1"/>
    <x v="1"/>
    <s v="Low"/>
    <n v="2296"/>
    <n v="10"/>
    <n v="15"/>
    <n v="34440"/>
    <n v="344.4"/>
    <x v="175"/>
    <n v="34.095599999999997"/>
    <n v="22960"/>
    <n v="11135.599999999999"/>
    <n v="11.135599999999998"/>
    <d v="2021-12-16T00:00:00"/>
    <x v="7"/>
    <s v="Q4"/>
    <x v="1"/>
    <s v="Emma Johnson"/>
    <x v="1"/>
    <x v="1"/>
  </r>
  <r>
    <x v="3"/>
    <x v="51"/>
    <x v="1"/>
    <s v="Low"/>
    <n v="1030"/>
    <n v="10"/>
    <n v="7"/>
    <n v="7210"/>
    <n v="72.099999999999994"/>
    <x v="176"/>
    <n v="7.1378999999999992"/>
    <n v="5150"/>
    <n v="1987.8999999999996"/>
    <n v="1.9878999999999996"/>
    <d v="2022-08-12T00:00:00"/>
    <x v="2"/>
    <s v="Q3"/>
    <x v="1"/>
    <s v="Charlotte Martin"/>
    <x v="1"/>
    <x v="3"/>
  </r>
  <r>
    <x v="3"/>
    <x v="53"/>
    <x v="2"/>
    <s v="Low"/>
    <n v="639"/>
    <n v="120"/>
    <n v="7"/>
    <n v="4473"/>
    <n v="44.73"/>
    <x v="177"/>
    <n v="4.4282700000000004"/>
    <n v="3195"/>
    <n v="1233.2700000000004"/>
    <n v="1.2332700000000005"/>
    <d v="2021-10-31T00:00:00"/>
    <x v="9"/>
    <s v="Q4"/>
    <x v="1"/>
    <s v="Harper Wilson"/>
    <x v="2"/>
    <x v="5"/>
  </r>
  <r>
    <x v="3"/>
    <x v="54"/>
    <x v="3"/>
    <s v="Low"/>
    <n v="1326"/>
    <n v="250"/>
    <n v="7"/>
    <n v="9282"/>
    <n v="92.82"/>
    <x v="178"/>
    <n v="9.1891800000000003"/>
    <n v="6630"/>
    <n v="2559.1800000000003"/>
    <n v="2.5591800000000005"/>
    <d v="2022-03-19T00:00:00"/>
    <x v="8"/>
    <s v="Q1"/>
    <x v="1"/>
    <s v="Henry Turner"/>
    <x v="3"/>
    <x v="6"/>
  </r>
  <r>
    <x v="4"/>
    <x v="83"/>
    <x v="4"/>
    <s v="Low"/>
    <n v="1858"/>
    <n v="3"/>
    <n v="12"/>
    <n v="22296"/>
    <n v="222.96"/>
    <x v="179"/>
    <n v="22.073040000000002"/>
    <n v="5574"/>
    <n v="16499.04"/>
    <n v="16.499040000000001"/>
    <d v="2022-09-07T00:00:00"/>
    <x v="0"/>
    <s v="Q3"/>
    <x v="1"/>
    <s v="Emily Martin"/>
    <x v="4"/>
    <x v="3"/>
  </r>
  <r>
    <x v="3"/>
    <x v="65"/>
    <x v="4"/>
    <s v="Low"/>
    <n v="1210"/>
    <n v="3"/>
    <n v="350"/>
    <n v="423500"/>
    <n v="4235"/>
    <x v="180"/>
    <n v="419.26499999999999"/>
    <n v="314600"/>
    <n v="104665"/>
    <n v="104.66500000000001"/>
    <d v="2021-06-27T00:00:00"/>
    <x v="11"/>
    <s v="Q2"/>
    <x v="1"/>
    <s v="Harper Turner"/>
    <x v="4"/>
    <x v="1"/>
  </r>
  <r>
    <x v="3"/>
    <x v="56"/>
    <x v="4"/>
    <s v="Low"/>
    <n v="2529"/>
    <n v="3"/>
    <n v="7"/>
    <n v="17703"/>
    <n v="177.03"/>
    <x v="181"/>
    <n v="17.525970000000001"/>
    <n v="12645"/>
    <n v="4880.9699999999993"/>
    <n v="4.8809699999999996"/>
    <d v="2021-08-20T00:00:00"/>
    <x v="2"/>
    <s v="Q3"/>
    <x v="1"/>
    <s v="Jackson Hill"/>
    <x v="4"/>
    <x v="0"/>
  </r>
  <r>
    <x v="4"/>
    <x v="35"/>
    <x v="4"/>
    <s v="Low"/>
    <n v="1445"/>
    <n v="3"/>
    <n v="12"/>
    <n v="17340"/>
    <n v="173.4"/>
    <x v="182"/>
    <n v="17.166599999999999"/>
    <n v="4335"/>
    <n v="12831.599999999999"/>
    <n v="12.831599999999998"/>
    <d v="2021-08-10T00:00:00"/>
    <x v="2"/>
    <s v="Q3"/>
    <x v="1"/>
    <s v="Harper Anderson"/>
    <x v="4"/>
    <x v="3"/>
  </r>
  <r>
    <x v="4"/>
    <x v="87"/>
    <x v="4"/>
    <s v="Low"/>
    <n v="2671"/>
    <n v="3"/>
    <n v="12"/>
    <n v="32052"/>
    <n v="320.52"/>
    <x v="183"/>
    <n v="31.731480000000001"/>
    <n v="8013"/>
    <n v="23718.48"/>
    <n v="23.71848"/>
    <d v="2022-12-10T00:00:00"/>
    <x v="7"/>
    <s v="Q4"/>
    <x v="1"/>
    <s v="Charlotte Hill"/>
    <x v="4"/>
    <x v="7"/>
  </r>
  <r>
    <x v="3"/>
    <x v="65"/>
    <x v="4"/>
    <s v="Low"/>
    <n v="1397"/>
    <n v="3"/>
    <n v="350"/>
    <n v="488950"/>
    <n v="4889.5"/>
    <x v="184"/>
    <n v="484.06049999999999"/>
    <n v="363220"/>
    <n v="120840.5"/>
    <n v="120.84050000000001"/>
    <d v="2021-08-03T00:00:00"/>
    <x v="2"/>
    <s v="Q3"/>
    <x v="1"/>
    <s v="Harper Turner"/>
    <x v="4"/>
    <x v="1"/>
  </r>
  <r>
    <x v="3"/>
    <x v="20"/>
    <x v="4"/>
    <s v="Low"/>
    <n v="2155"/>
    <n v="3"/>
    <n v="350"/>
    <n v="754250"/>
    <n v="7542.5"/>
    <x v="185"/>
    <n v="746.70749999999998"/>
    <n v="560300"/>
    <n v="186407.5"/>
    <n v="186.4075"/>
    <d v="2021-04-06T00:00:00"/>
    <x v="5"/>
    <s v="Q2"/>
    <x v="1"/>
    <s v="Aiden Lewis"/>
    <x v="4"/>
    <x v="4"/>
  </r>
  <r>
    <x v="1"/>
    <x v="111"/>
    <x v="0"/>
    <s v="Low"/>
    <n v="2214"/>
    <n v="5"/>
    <n v="15"/>
    <n v="33210"/>
    <n v="332.1"/>
    <x v="186"/>
    <n v="32.877900000000004"/>
    <n v="22140"/>
    <n v="10737.900000000001"/>
    <n v="10.737900000000002"/>
    <d v="2021-01-15T00:00:00"/>
    <x v="1"/>
    <s v="Q1"/>
    <x v="1"/>
    <s v="Charlotte Hill"/>
    <x v="0"/>
    <x v="7"/>
  </r>
  <r>
    <x v="2"/>
    <x v="11"/>
    <x v="0"/>
    <s v="Low"/>
    <n v="2301"/>
    <n v="5"/>
    <n v="300"/>
    <n v="690300"/>
    <n v="6903"/>
    <x v="187"/>
    <n v="683.39700000000005"/>
    <n v="575250"/>
    <n v="108147"/>
    <n v="108.14700000000001"/>
    <d v="2021-11-28T00:00:00"/>
    <x v="6"/>
    <s v="Q4"/>
    <x v="1"/>
    <s v="Mia Thomas"/>
    <x v="0"/>
    <x v="3"/>
  </r>
  <r>
    <x v="3"/>
    <x v="58"/>
    <x v="0"/>
    <s v="Low"/>
    <n v="1375.5"/>
    <n v="5"/>
    <n v="20"/>
    <n v="27510"/>
    <n v="275.10000000000002"/>
    <x v="188"/>
    <n v="27.234899999999996"/>
    <n v="13755"/>
    <n v="13479.899999999998"/>
    <n v="13.479899999999997"/>
    <d v="2022-11-21T00:00:00"/>
    <x v="6"/>
    <s v="Q4"/>
    <x v="1"/>
    <s v="Aiden Martin"/>
    <x v="0"/>
    <x v="2"/>
  </r>
  <r>
    <x v="3"/>
    <x v="42"/>
    <x v="0"/>
    <s v="Low"/>
    <n v="1830"/>
    <n v="5"/>
    <n v="7"/>
    <n v="12810"/>
    <n v="128.1"/>
    <x v="189"/>
    <n v="12.681899999999999"/>
    <n v="9150"/>
    <n v="3531.8999999999996"/>
    <n v="3.5318999999999998"/>
    <d v="2021-08-07T00:00:00"/>
    <x v="2"/>
    <s v="Q3"/>
    <x v="1"/>
    <s v="Sebastian Phillips"/>
    <x v="0"/>
    <x v="2"/>
  </r>
  <r>
    <x v="1"/>
    <x v="25"/>
    <x v="1"/>
    <s v="Low"/>
    <n v="1514"/>
    <n v="10"/>
    <n v="15"/>
    <n v="22710"/>
    <n v="227.1"/>
    <x v="190"/>
    <n v="22.482900000000001"/>
    <n v="15140"/>
    <n v="7342.9000000000015"/>
    <n v="7.3429000000000011"/>
    <d v="2022-09-07T00:00:00"/>
    <x v="0"/>
    <s v="Q3"/>
    <x v="1"/>
    <s v="Avery Turner"/>
    <x v="1"/>
    <x v="1"/>
  </r>
  <r>
    <x v="3"/>
    <x v="26"/>
    <x v="1"/>
    <s v="Low"/>
    <n v="4492.5"/>
    <n v="10"/>
    <n v="7"/>
    <n v="31447.5"/>
    <n v="314.47500000000002"/>
    <x v="191"/>
    <n v="31.133024999999996"/>
    <n v="22462.5"/>
    <n v="8670.5249999999978"/>
    <n v="8.6705249999999978"/>
    <d v="2021-02-17T00:00:00"/>
    <x v="4"/>
    <s v="Q1"/>
    <x v="1"/>
    <s v="Michael Hill"/>
    <x v="1"/>
    <x v="2"/>
  </r>
  <r>
    <x v="0"/>
    <x v="114"/>
    <x v="1"/>
    <s v="Low"/>
    <n v="727"/>
    <n v="10"/>
    <n v="125"/>
    <n v="90875"/>
    <n v="908.75"/>
    <x v="192"/>
    <n v="89.966250000000002"/>
    <n v="87240"/>
    <n v="2726.25"/>
    <n v="2.7262499999999998"/>
    <d v="2022-03-05T00:00:00"/>
    <x v="8"/>
    <s v="Q1"/>
    <x v="1"/>
    <s v="Henry Garcia"/>
    <x v="1"/>
    <x v="2"/>
  </r>
  <r>
    <x v="0"/>
    <x v="50"/>
    <x v="1"/>
    <s v="Low"/>
    <n v="787"/>
    <n v="10"/>
    <n v="125"/>
    <n v="98375"/>
    <n v="983.75"/>
    <x v="193"/>
    <n v="97.391249999999999"/>
    <n v="94440"/>
    <n v="2951.25"/>
    <n v="2.9512499999999999"/>
    <d v="2021-06-24T00:00:00"/>
    <x v="11"/>
    <s v="Q2"/>
    <x v="1"/>
    <s v="Logan Phillips"/>
    <x v="1"/>
    <x v="2"/>
  </r>
  <r>
    <x v="0"/>
    <x v="23"/>
    <x v="1"/>
    <s v="Low"/>
    <n v="1823"/>
    <n v="10"/>
    <n v="125"/>
    <n v="227875"/>
    <n v="2278.75"/>
    <x v="194"/>
    <n v="225.59625"/>
    <n v="218760"/>
    <n v="6836.25"/>
    <n v="6.8362499999999997"/>
    <d v="2022-11-30T00:00:00"/>
    <x v="6"/>
    <s v="Q4"/>
    <x v="1"/>
    <s v="Elizabeth Green"/>
    <x v="1"/>
    <x v="7"/>
  </r>
  <r>
    <x v="1"/>
    <x v="37"/>
    <x v="1"/>
    <s v="Low"/>
    <n v="747"/>
    <n v="10"/>
    <n v="15"/>
    <n v="11205"/>
    <n v="112.05"/>
    <x v="195"/>
    <n v="11.09295"/>
    <n v="7470"/>
    <n v="3622.9500000000007"/>
    <n v="3.6229500000000008"/>
    <d v="2021-06-08T00:00:00"/>
    <x v="11"/>
    <s v="Q2"/>
    <x v="1"/>
    <s v="Amelia Wilson"/>
    <x v="1"/>
    <x v="5"/>
  </r>
  <r>
    <x v="2"/>
    <x v="115"/>
    <x v="1"/>
    <s v="Low"/>
    <n v="2905"/>
    <n v="10"/>
    <n v="300"/>
    <n v="871500"/>
    <n v="8715"/>
    <x v="196"/>
    <n v="862.78499999999997"/>
    <n v="726250"/>
    <n v="136535"/>
    <n v="136.535"/>
    <d v="2022-01-17T00:00:00"/>
    <x v="1"/>
    <s v="Q1"/>
    <x v="1"/>
    <s v="Amelia Phillips"/>
    <x v="1"/>
    <x v="3"/>
  </r>
  <r>
    <x v="3"/>
    <x v="51"/>
    <x v="1"/>
    <s v="Low"/>
    <n v="2155"/>
    <n v="10"/>
    <n v="350"/>
    <n v="754250"/>
    <n v="7542.5"/>
    <x v="185"/>
    <n v="746.70749999999998"/>
    <n v="560300"/>
    <n v="186407.5"/>
    <n v="186.4075"/>
    <d v="2022-08-04T00:00:00"/>
    <x v="2"/>
    <s v="Q3"/>
    <x v="1"/>
    <s v="Charlotte Martin"/>
    <x v="1"/>
    <x v="3"/>
  </r>
  <r>
    <x v="3"/>
    <x v="53"/>
    <x v="2"/>
    <s v="Low"/>
    <n v="3864"/>
    <n v="120"/>
    <n v="20"/>
    <n v="77280"/>
    <n v="772.80000000000007"/>
    <x v="197"/>
    <n v="76.507200000000012"/>
    <n v="38640"/>
    <n v="37867.200000000004"/>
    <n v="37.867200000000004"/>
    <d v="2021-10-13T00:00:00"/>
    <x v="9"/>
    <s v="Q4"/>
    <x v="1"/>
    <s v="Harper Wilson"/>
    <x v="2"/>
    <x v="5"/>
  </r>
  <r>
    <x v="3"/>
    <x v="30"/>
    <x v="2"/>
    <s v="Low"/>
    <n v="362"/>
    <n v="120"/>
    <n v="7"/>
    <n v="2534"/>
    <n v="25.34"/>
    <x v="198"/>
    <n v="2.5086599999999999"/>
    <n v="1810"/>
    <n v="698.65999999999985"/>
    <n v="0.69865999999999984"/>
    <d v="2022-11-01T00:00:00"/>
    <x v="6"/>
    <s v="Q4"/>
    <x v="1"/>
    <s v="Benjamin Lee"/>
    <x v="2"/>
    <x v="6"/>
  </r>
  <r>
    <x v="0"/>
    <x v="6"/>
    <x v="2"/>
    <s v="Low"/>
    <n v="923"/>
    <n v="120"/>
    <n v="125"/>
    <n v="115375"/>
    <n v="1153.75"/>
    <x v="199"/>
    <n v="114.22125"/>
    <n v="110760"/>
    <n v="3461.25"/>
    <n v="3.4612500000000002"/>
    <d v="2022-04-04T00:00:00"/>
    <x v="5"/>
    <s v="Q2"/>
    <x v="1"/>
    <s v="Ethan Miller"/>
    <x v="2"/>
    <x v="6"/>
  </r>
  <r>
    <x v="3"/>
    <x v="55"/>
    <x v="3"/>
    <s v="Low"/>
    <n v="263"/>
    <n v="250"/>
    <n v="7"/>
    <n v="1841"/>
    <n v="18.41"/>
    <x v="200"/>
    <n v="1.8225899999999999"/>
    <n v="1315"/>
    <n v="507.58999999999992"/>
    <n v="0.50758999999999987"/>
    <d v="2022-12-22T00:00:00"/>
    <x v="7"/>
    <s v="Q4"/>
    <x v="1"/>
    <s v="Amelia Perez"/>
    <x v="3"/>
    <x v="7"/>
  </r>
  <r>
    <x v="3"/>
    <x v="54"/>
    <x v="3"/>
    <s v="Low"/>
    <n v="943.5"/>
    <n v="250"/>
    <n v="350"/>
    <n v="330225"/>
    <n v="3302.25"/>
    <x v="201"/>
    <n v="326.92275000000001"/>
    <n v="245310"/>
    <n v="81612.75"/>
    <n v="81.612750000000005"/>
    <d v="2021-09-21T00:00:00"/>
    <x v="0"/>
    <s v="Q3"/>
    <x v="1"/>
    <s v="Henry Turner"/>
    <x v="3"/>
    <x v="6"/>
  </r>
  <r>
    <x v="0"/>
    <x v="116"/>
    <x v="3"/>
    <s v="Low"/>
    <n v="727"/>
    <n v="250"/>
    <n v="125"/>
    <n v="90875"/>
    <n v="908.75"/>
    <x v="192"/>
    <n v="89.966250000000002"/>
    <n v="87240"/>
    <n v="2726.25"/>
    <n v="2.7262499999999998"/>
    <d v="2021-04-30T00:00:00"/>
    <x v="5"/>
    <s v="Q2"/>
    <x v="1"/>
    <s v="Jackson Hill"/>
    <x v="3"/>
    <x v="4"/>
  </r>
  <r>
    <x v="0"/>
    <x v="117"/>
    <x v="3"/>
    <s v="Low"/>
    <n v="787"/>
    <n v="250"/>
    <n v="125"/>
    <n v="98375"/>
    <n v="983.75"/>
    <x v="193"/>
    <n v="97.391249999999999"/>
    <n v="94440"/>
    <n v="2951.25"/>
    <n v="2.9512499999999999"/>
    <d v="2021-05-27T00:00:00"/>
    <x v="10"/>
    <s v="Q2"/>
    <x v="1"/>
    <s v="Abigail Martin"/>
    <x v="3"/>
    <x v="5"/>
  </r>
  <r>
    <x v="2"/>
    <x v="31"/>
    <x v="3"/>
    <s v="Low"/>
    <n v="986"/>
    <n v="250"/>
    <n v="300"/>
    <n v="295800"/>
    <n v="2958"/>
    <x v="202"/>
    <n v="292.84199999999998"/>
    <n v="246500"/>
    <n v="46342"/>
    <n v="46.341999999999999"/>
    <d v="2022-10-09T00:00:00"/>
    <x v="9"/>
    <s v="Q4"/>
    <x v="1"/>
    <s v="Mia White"/>
    <x v="3"/>
    <x v="7"/>
  </r>
  <r>
    <x v="3"/>
    <x v="33"/>
    <x v="3"/>
    <s v="Low"/>
    <n v="1397"/>
    <n v="250"/>
    <n v="350"/>
    <n v="488950"/>
    <n v="4889.5"/>
    <x v="184"/>
    <n v="484.06049999999999"/>
    <n v="363220"/>
    <n v="120840.5"/>
    <n v="120.84050000000001"/>
    <d v="2022-10-09T00:00:00"/>
    <x v="9"/>
    <s v="Q4"/>
    <x v="1"/>
    <s v="Charlotte Davis"/>
    <x v="3"/>
    <x v="1"/>
  </r>
  <r>
    <x v="0"/>
    <x v="117"/>
    <x v="3"/>
    <s v="Low"/>
    <n v="1744"/>
    <n v="250"/>
    <n v="125"/>
    <n v="218000"/>
    <n v="2180"/>
    <x v="203"/>
    <n v="215.82"/>
    <n v="209280"/>
    <n v="6540"/>
    <n v="6.54"/>
    <d v="2021-09-21T00:00:00"/>
    <x v="0"/>
    <s v="Q3"/>
    <x v="1"/>
    <s v="Abigail Martin"/>
    <x v="3"/>
    <x v="5"/>
  </r>
  <r>
    <x v="0"/>
    <x v="93"/>
    <x v="4"/>
    <s v="Low"/>
    <n v="742.5"/>
    <n v="3"/>
    <n v="125"/>
    <n v="92812.5"/>
    <n v="1856.25"/>
    <x v="204"/>
    <n v="90.956249999999997"/>
    <n v="89100"/>
    <n v="1856.25"/>
    <n v="1.85625"/>
    <d v="2022-05-27T00:00:00"/>
    <x v="10"/>
    <s v="Q2"/>
    <x v="1"/>
    <s v="Abigail Martin"/>
    <x v="4"/>
    <x v="5"/>
  </r>
  <r>
    <x v="4"/>
    <x v="35"/>
    <x v="4"/>
    <s v="Low"/>
    <n v="1295"/>
    <n v="3"/>
    <n v="12"/>
    <n v="15540"/>
    <n v="310.8"/>
    <x v="205"/>
    <n v="15.229200000000001"/>
    <n v="3885"/>
    <n v="11344.2"/>
    <n v="11.344200000000001"/>
    <d v="2021-05-03T00:00:00"/>
    <x v="10"/>
    <s v="Q2"/>
    <x v="1"/>
    <s v="Harper Anderson"/>
    <x v="4"/>
    <x v="3"/>
  </r>
  <r>
    <x v="3"/>
    <x v="41"/>
    <x v="4"/>
    <s v="Low"/>
    <n v="2852"/>
    <n v="3"/>
    <n v="350"/>
    <n v="998200"/>
    <n v="19964"/>
    <x v="206"/>
    <n v="978.23599999999999"/>
    <n v="741520"/>
    <n v="236716"/>
    <n v="236.71600000000001"/>
    <d v="2021-07-20T00:00:00"/>
    <x v="3"/>
    <s v="Q3"/>
    <x v="1"/>
    <s v="Emily Garcia"/>
    <x v="4"/>
    <x v="1"/>
  </r>
  <r>
    <x v="4"/>
    <x v="118"/>
    <x v="0"/>
    <s v="Low"/>
    <n v="1142"/>
    <n v="5"/>
    <n v="12"/>
    <n v="13704"/>
    <n v="274.08"/>
    <x v="207"/>
    <n v="13.429919999999999"/>
    <n v="3426"/>
    <n v="10003.92"/>
    <n v="10.003920000000001"/>
    <d v="2022-11-10T00:00:00"/>
    <x v="6"/>
    <s v="Q4"/>
    <x v="1"/>
    <s v="Aiden Garcia"/>
    <x v="0"/>
    <x v="6"/>
  </r>
  <r>
    <x v="3"/>
    <x v="98"/>
    <x v="0"/>
    <s v="Low"/>
    <n v="1566"/>
    <n v="5"/>
    <n v="20"/>
    <n v="31320"/>
    <n v="626.4"/>
    <x v="208"/>
    <n v="30.6936"/>
    <n v="15660"/>
    <n v="15033.599999999999"/>
    <n v="15.033599999999998"/>
    <d v="2021-07-17T00:00:00"/>
    <x v="3"/>
    <s v="Q3"/>
    <x v="1"/>
    <s v="Logan Martin"/>
    <x v="0"/>
    <x v="2"/>
  </r>
  <r>
    <x v="4"/>
    <x v="119"/>
    <x v="0"/>
    <s v="Low"/>
    <n v="690"/>
    <n v="5"/>
    <n v="12"/>
    <n v="8280"/>
    <n v="165.6"/>
    <x v="209"/>
    <n v="8.1143999999999998"/>
    <n v="2070"/>
    <n v="6044.4"/>
    <n v="6.0443999999999996"/>
    <d v="2022-07-26T00:00:00"/>
    <x v="3"/>
    <s v="Q3"/>
    <x v="1"/>
    <s v="Emily Hill"/>
    <x v="0"/>
    <x v="7"/>
  </r>
  <r>
    <x v="1"/>
    <x v="5"/>
    <x v="1"/>
    <s v="Low"/>
    <n v="2363"/>
    <n v="10"/>
    <n v="15"/>
    <n v="35445"/>
    <n v="708.9"/>
    <x v="210"/>
    <n v="34.7361"/>
    <n v="23630"/>
    <n v="11106.099999999999"/>
    <n v="11.106099999999998"/>
    <d v="2022-10-24T00:00:00"/>
    <x v="9"/>
    <s v="Q4"/>
    <x v="1"/>
    <s v="Ava Davis"/>
    <x v="1"/>
    <x v="5"/>
  </r>
  <r>
    <x v="2"/>
    <x v="120"/>
    <x v="1"/>
    <s v="Low"/>
    <n v="918"/>
    <n v="10"/>
    <n v="300"/>
    <n v="275400"/>
    <n v="5508"/>
    <x v="211"/>
    <n v="269.892"/>
    <n v="229500"/>
    <n v="40392"/>
    <n v="40.392000000000003"/>
    <d v="2021-06-02T00:00:00"/>
    <x v="11"/>
    <s v="Q2"/>
    <x v="1"/>
    <s v="Benjamin Phillips"/>
    <x v="1"/>
    <x v="0"/>
  </r>
  <r>
    <x v="2"/>
    <x v="68"/>
    <x v="1"/>
    <s v="Low"/>
    <n v="1728"/>
    <n v="10"/>
    <n v="300"/>
    <n v="518400"/>
    <n v="10368"/>
    <x v="212"/>
    <n v="508.03199999999998"/>
    <n v="432000"/>
    <n v="76032"/>
    <n v="76.031999999999996"/>
    <d v="2021-07-29T00:00:00"/>
    <x v="3"/>
    <s v="Q3"/>
    <x v="1"/>
    <s v="Jackson Hill"/>
    <x v="1"/>
    <x v="4"/>
  </r>
  <r>
    <x v="4"/>
    <x v="4"/>
    <x v="1"/>
    <s v="Low"/>
    <n v="1142"/>
    <n v="10"/>
    <n v="12"/>
    <n v="13704"/>
    <n v="274.08"/>
    <x v="207"/>
    <n v="13.429919999999999"/>
    <n v="3426"/>
    <n v="10003.92"/>
    <n v="10.003920000000001"/>
    <d v="2021-05-20T00:00:00"/>
    <x v="10"/>
    <s v="Q2"/>
    <x v="1"/>
    <s v="Liam Jones"/>
    <x v="1"/>
    <x v="4"/>
  </r>
  <r>
    <x v="0"/>
    <x v="23"/>
    <x v="1"/>
    <s v="Low"/>
    <n v="662"/>
    <n v="10"/>
    <n v="125"/>
    <n v="82750"/>
    <n v="1655"/>
    <x v="213"/>
    <n v="81.094999999999999"/>
    <n v="79440"/>
    <n v="1655"/>
    <n v="1.655"/>
    <d v="2021-05-01T00:00:00"/>
    <x v="10"/>
    <s v="Q2"/>
    <x v="1"/>
    <s v="Elizabeth Green"/>
    <x v="1"/>
    <x v="7"/>
  </r>
  <r>
    <x v="4"/>
    <x v="59"/>
    <x v="1"/>
    <s v="Low"/>
    <n v="1295"/>
    <n v="10"/>
    <n v="12"/>
    <n v="15540"/>
    <n v="310.8"/>
    <x v="205"/>
    <n v="15.229200000000001"/>
    <n v="3885"/>
    <n v="11344.2"/>
    <n v="11.344200000000001"/>
    <d v="2021-02-23T00:00:00"/>
    <x v="4"/>
    <s v="Q1"/>
    <x v="1"/>
    <s v="Emily Garcia"/>
    <x v="1"/>
    <x v="3"/>
  </r>
  <r>
    <x v="2"/>
    <x v="69"/>
    <x v="1"/>
    <s v="Low"/>
    <n v="1916"/>
    <n v="10"/>
    <n v="300"/>
    <n v="574800"/>
    <n v="11496"/>
    <x v="214"/>
    <n v="563.30399999999997"/>
    <n v="479000"/>
    <n v="84304"/>
    <n v="84.304000000000002"/>
    <d v="2021-12-16T00:00:00"/>
    <x v="7"/>
    <s v="Q4"/>
    <x v="1"/>
    <s v="Abigail Garcia"/>
    <x v="1"/>
    <x v="5"/>
  </r>
  <r>
    <x v="3"/>
    <x v="3"/>
    <x v="1"/>
    <s v="Low"/>
    <n v="2852"/>
    <n v="10"/>
    <n v="350"/>
    <n v="998200"/>
    <n v="19964"/>
    <x v="206"/>
    <n v="978.23599999999999"/>
    <n v="741520"/>
    <n v="236716"/>
    <n v="236.71600000000001"/>
    <d v="2021-04-19T00:00:00"/>
    <x v="5"/>
    <s v="Q2"/>
    <x v="1"/>
    <s v="Olivia Brown"/>
    <x v="1"/>
    <x v="3"/>
  </r>
  <r>
    <x v="0"/>
    <x v="121"/>
    <x v="1"/>
    <s v="Low"/>
    <n v="2729"/>
    <n v="10"/>
    <n v="125"/>
    <n v="341125"/>
    <n v="6822.5"/>
    <x v="215"/>
    <n v="334.30250000000001"/>
    <n v="327480"/>
    <n v="6822.5"/>
    <n v="6.8224999999999998"/>
    <d v="2021-12-04T00:00:00"/>
    <x v="7"/>
    <s v="Q4"/>
    <x v="1"/>
    <s v="Mia Turner"/>
    <x v="1"/>
    <x v="1"/>
  </r>
  <r>
    <x v="4"/>
    <x v="24"/>
    <x v="1"/>
    <s v="Low"/>
    <n v="1055"/>
    <n v="10"/>
    <n v="12"/>
    <n v="12660"/>
    <n v="253.2"/>
    <x v="216"/>
    <n v="12.406799999999999"/>
    <n v="3165"/>
    <n v="9241.7999999999993"/>
    <n v="9.2417999999999996"/>
    <d v="2021-02-06T00:00:00"/>
    <x v="4"/>
    <s v="Q1"/>
    <x v="1"/>
    <s v="Alexander Perez"/>
    <x v="1"/>
    <x v="0"/>
  </r>
  <r>
    <x v="4"/>
    <x v="70"/>
    <x v="1"/>
    <s v="Low"/>
    <n v="1084"/>
    <n v="10"/>
    <n v="12"/>
    <n v="13008"/>
    <n v="260.16000000000003"/>
    <x v="217"/>
    <n v="12.74784"/>
    <n v="3252"/>
    <n v="9495.84"/>
    <n v="9.4958399999999994"/>
    <d v="2022-04-19T00:00:00"/>
    <x v="5"/>
    <s v="Q2"/>
    <x v="1"/>
    <s v="Aiden Perez"/>
    <x v="1"/>
    <x v="6"/>
  </r>
  <r>
    <x v="3"/>
    <x v="40"/>
    <x v="2"/>
    <s v="Low"/>
    <n v="1566"/>
    <n v="120"/>
    <n v="20"/>
    <n v="31320"/>
    <n v="626.4"/>
    <x v="208"/>
    <n v="30.6936"/>
    <n v="15660"/>
    <n v="15033.599999999999"/>
    <n v="15.033599999999998"/>
    <d v="2022-08-28T00:00:00"/>
    <x v="2"/>
    <s v="Q3"/>
    <x v="1"/>
    <s v="Aiden Clark"/>
    <x v="2"/>
    <x v="0"/>
  </r>
  <r>
    <x v="3"/>
    <x v="27"/>
    <x v="2"/>
    <s v="Low"/>
    <n v="2877"/>
    <n v="120"/>
    <n v="350"/>
    <n v="1006950"/>
    <n v="20139"/>
    <x v="218"/>
    <n v="986.81100000000004"/>
    <n v="748020"/>
    <n v="238791"/>
    <n v="238.791"/>
    <d v="2022-09-17T00:00:00"/>
    <x v="0"/>
    <s v="Q3"/>
    <x v="1"/>
    <s v="Sofia Phillips"/>
    <x v="2"/>
    <x v="3"/>
  </r>
  <r>
    <x v="4"/>
    <x v="122"/>
    <x v="2"/>
    <s v="Low"/>
    <n v="1055"/>
    <n v="120"/>
    <n v="12"/>
    <n v="12660"/>
    <n v="253.2"/>
    <x v="216"/>
    <n v="12.406799999999999"/>
    <n v="3165"/>
    <n v="9241.7999999999993"/>
    <n v="9.2417999999999996"/>
    <d v="2021-12-14T00:00:00"/>
    <x v="7"/>
    <s v="Q4"/>
    <x v="1"/>
    <s v="Logan Martin"/>
    <x v="2"/>
    <x v="2"/>
  </r>
  <r>
    <x v="4"/>
    <x v="123"/>
    <x v="2"/>
    <s v="Low"/>
    <n v="1084"/>
    <n v="120"/>
    <n v="12"/>
    <n v="13008"/>
    <n v="260.16000000000003"/>
    <x v="217"/>
    <n v="12.74784"/>
    <n v="3252"/>
    <n v="9495.84"/>
    <n v="9.4958399999999994"/>
    <d v="2022-04-09T00:00:00"/>
    <x v="5"/>
    <s v="Q2"/>
    <x v="1"/>
    <s v="Charlotte Garcia"/>
    <x v="2"/>
    <x v="3"/>
  </r>
  <r>
    <x v="0"/>
    <x v="124"/>
    <x v="3"/>
    <s v="Low"/>
    <n v="662"/>
    <n v="250"/>
    <n v="125"/>
    <n v="82750"/>
    <n v="1655"/>
    <x v="213"/>
    <n v="81.094999999999999"/>
    <n v="79440"/>
    <n v="1655"/>
    <n v="1.655"/>
    <d v="2022-12-06T00:00:00"/>
    <x v="7"/>
    <s v="Q4"/>
    <x v="1"/>
    <s v="Samuel Hill"/>
    <x v="3"/>
    <x v="4"/>
  </r>
  <r>
    <x v="3"/>
    <x v="55"/>
    <x v="3"/>
    <s v="Low"/>
    <n v="2877"/>
    <n v="250"/>
    <n v="350"/>
    <n v="1006950"/>
    <n v="20139"/>
    <x v="218"/>
    <n v="986.81100000000004"/>
    <n v="748020"/>
    <n v="238791"/>
    <n v="238.791"/>
    <d v="2022-11-16T00:00:00"/>
    <x v="6"/>
    <s v="Q4"/>
    <x v="1"/>
    <s v="Amelia Perez"/>
    <x v="3"/>
    <x v="7"/>
  </r>
  <r>
    <x v="0"/>
    <x v="104"/>
    <x v="3"/>
    <s v="Low"/>
    <n v="2729"/>
    <n v="250"/>
    <n v="125"/>
    <n v="341125"/>
    <n v="6822.5"/>
    <x v="215"/>
    <n v="334.30250000000001"/>
    <n v="327480"/>
    <n v="6822.5"/>
    <n v="6.8224999999999998"/>
    <d v="2022-12-13T00:00:00"/>
    <x v="7"/>
    <s v="Q4"/>
    <x v="1"/>
    <s v="Jackson Turner"/>
    <x v="3"/>
    <x v="0"/>
  </r>
  <r>
    <x v="2"/>
    <x v="125"/>
    <x v="5"/>
    <s v="Low"/>
    <n v="259"/>
    <n v="260"/>
    <n v="300"/>
    <n v="77700"/>
    <n v="1554"/>
    <x v="219"/>
    <n v="76.146000000000001"/>
    <n v="64750"/>
    <n v="11396"/>
    <n v="11.396000000000001"/>
    <d v="2022-02-26T00:00:00"/>
    <x v="4"/>
    <s v="Q1"/>
    <x v="1"/>
    <s v="Harper Phillips"/>
    <x v="5"/>
    <x v="5"/>
  </r>
  <r>
    <x v="2"/>
    <x v="126"/>
    <x v="5"/>
    <s v="Low"/>
    <n v="1101"/>
    <n v="260"/>
    <n v="300"/>
    <n v="330300"/>
    <n v="6606"/>
    <x v="220"/>
    <n v="323.69400000000002"/>
    <n v="275250"/>
    <n v="48444"/>
    <n v="48.444000000000003"/>
    <d v="2022-09-25T00:00:00"/>
    <x v="0"/>
    <s v="Q3"/>
    <x v="1"/>
    <s v="Henry Martin"/>
    <x v="5"/>
    <x v="6"/>
  </r>
  <r>
    <x v="0"/>
    <x v="72"/>
    <x v="5"/>
    <s v="Low"/>
    <n v="2276"/>
    <n v="260"/>
    <n v="125"/>
    <n v="284500"/>
    <n v="5690"/>
    <x v="221"/>
    <n v="278.81"/>
    <n v="273120"/>
    <n v="5690"/>
    <n v="5.69"/>
    <d v="2022-09-23T00:00:00"/>
    <x v="0"/>
    <s v="Q3"/>
    <x v="1"/>
    <s v="Benjamin Phillips"/>
    <x v="5"/>
    <x v="0"/>
  </r>
  <r>
    <x v="3"/>
    <x v="63"/>
    <x v="5"/>
    <s v="Low"/>
    <n v="1236"/>
    <n v="260"/>
    <n v="20"/>
    <n v="24720"/>
    <n v="494.4"/>
    <x v="222"/>
    <n v="24.2256"/>
    <n v="12360"/>
    <n v="11865.599999999999"/>
    <n v="11.865599999999999"/>
    <d v="2021-02-03T00:00:00"/>
    <x v="4"/>
    <s v="Q1"/>
    <x v="1"/>
    <s v="Charlotte Anderson"/>
    <x v="5"/>
    <x v="7"/>
  </r>
  <r>
    <x v="3"/>
    <x v="64"/>
    <x v="5"/>
    <s v="Low"/>
    <n v="941"/>
    <n v="260"/>
    <n v="20"/>
    <n v="18820"/>
    <n v="376.4"/>
    <x v="223"/>
    <n v="18.4436"/>
    <n v="9410"/>
    <n v="9033.5999999999985"/>
    <n v="9.0335999999999981"/>
    <d v="2022-11-19T00:00:00"/>
    <x v="6"/>
    <s v="Q4"/>
    <x v="1"/>
    <s v="Samuel Wilson"/>
    <x v="5"/>
    <x v="0"/>
  </r>
  <r>
    <x v="2"/>
    <x v="127"/>
    <x v="5"/>
    <s v="Low"/>
    <n v="1916"/>
    <n v="260"/>
    <n v="300"/>
    <n v="574800"/>
    <n v="11496"/>
    <x v="214"/>
    <n v="563.30399999999997"/>
    <n v="479000"/>
    <n v="84304"/>
    <n v="84.304000000000002"/>
    <d v="2022-05-30T00:00:00"/>
    <x v="10"/>
    <s v="Q2"/>
    <x v="1"/>
    <s v="Amelia Hill"/>
    <x v="5"/>
    <x v="7"/>
  </r>
  <r>
    <x v="0"/>
    <x v="84"/>
    <x v="4"/>
    <s v="Low"/>
    <n v="4243.5"/>
    <n v="3"/>
    <n v="125"/>
    <n v="530437.5"/>
    <n v="15913.125"/>
    <x v="224"/>
    <n v="514.52437499999996"/>
    <n v="509220"/>
    <n v="5304.375"/>
    <n v="5.3043750000000003"/>
    <d v="2021-04-28T00:00:00"/>
    <x v="5"/>
    <s v="Q2"/>
    <x v="1"/>
    <s v="Benjamin Garcia"/>
    <x v="4"/>
    <x v="4"/>
  </r>
  <r>
    <x v="3"/>
    <x v="47"/>
    <x v="4"/>
    <s v="Low"/>
    <n v="2580"/>
    <n v="3"/>
    <n v="20"/>
    <n v="51600"/>
    <n v="1548"/>
    <x v="225"/>
    <n v="50.052"/>
    <n v="25800"/>
    <n v="24252"/>
    <n v="24.251999999999999"/>
    <d v="2022-04-09T00:00:00"/>
    <x v="5"/>
    <s v="Q2"/>
    <x v="1"/>
    <s v="Sofia Turner"/>
    <x v="4"/>
    <x v="7"/>
  </r>
  <r>
    <x v="2"/>
    <x v="19"/>
    <x v="4"/>
    <s v="Low"/>
    <n v="689"/>
    <n v="3"/>
    <n v="300"/>
    <n v="206700"/>
    <n v="6201"/>
    <x v="226"/>
    <n v="200.499"/>
    <n v="172250"/>
    <n v="28249"/>
    <n v="28.248999999999999"/>
    <d v="2022-10-23T00:00:00"/>
    <x v="9"/>
    <s v="Q4"/>
    <x v="1"/>
    <s v="Abigail Robinson"/>
    <x v="4"/>
    <x v="3"/>
  </r>
  <r>
    <x v="4"/>
    <x v="83"/>
    <x v="4"/>
    <s v="Low"/>
    <n v="1947"/>
    <n v="3"/>
    <n v="12"/>
    <n v="23364"/>
    <n v="700.92"/>
    <x v="227"/>
    <n v="22.663080000000001"/>
    <n v="5841"/>
    <n v="16822.080000000002"/>
    <n v="16.822080000000003"/>
    <d v="2022-04-23T00:00:00"/>
    <x v="5"/>
    <s v="Q2"/>
    <x v="1"/>
    <s v="Emily Martin"/>
    <x v="4"/>
    <x v="3"/>
  </r>
  <r>
    <x v="3"/>
    <x v="36"/>
    <x v="0"/>
    <s v="Low"/>
    <n v="1958"/>
    <n v="5"/>
    <n v="7"/>
    <n v="13706"/>
    <n v="411.18"/>
    <x v="228"/>
    <n v="13.29482"/>
    <n v="9790"/>
    <n v="3504.8199999999997"/>
    <n v="3.5048199999999996"/>
    <d v="2022-05-26T00:00:00"/>
    <x v="10"/>
    <s v="Q2"/>
    <x v="1"/>
    <s v="Henry Martinez"/>
    <x v="0"/>
    <x v="4"/>
  </r>
  <r>
    <x v="4"/>
    <x v="128"/>
    <x v="0"/>
    <s v="Low"/>
    <n v="1901"/>
    <n v="5"/>
    <n v="12"/>
    <n v="22812"/>
    <n v="684.36"/>
    <x v="229"/>
    <n v="22.12764"/>
    <n v="5703"/>
    <n v="16424.64"/>
    <n v="16.42464"/>
    <d v="2022-03-13T00:00:00"/>
    <x v="8"/>
    <s v="Q1"/>
    <x v="1"/>
    <s v="Jackson Turner"/>
    <x v="0"/>
    <x v="0"/>
  </r>
  <r>
    <x v="3"/>
    <x v="58"/>
    <x v="0"/>
    <s v="Low"/>
    <n v="544"/>
    <n v="5"/>
    <n v="7"/>
    <n v="3808"/>
    <n v="114.24"/>
    <x v="230"/>
    <n v="3.6937600000000002"/>
    <n v="2720"/>
    <n v="973.76000000000022"/>
    <n v="0.97376000000000018"/>
    <d v="2021-07-23T00:00:00"/>
    <x v="3"/>
    <s v="Q3"/>
    <x v="1"/>
    <s v="Aiden Martin"/>
    <x v="0"/>
    <x v="2"/>
  </r>
  <r>
    <x v="0"/>
    <x v="78"/>
    <x v="0"/>
    <s v="Low"/>
    <n v="1287"/>
    <n v="5"/>
    <n v="125"/>
    <n v="160875"/>
    <n v="4826.25"/>
    <x v="231"/>
    <n v="156.04875000000001"/>
    <n v="154440"/>
    <n v="1608.75"/>
    <n v="1.6087499999999999"/>
    <d v="2021-09-27T00:00:00"/>
    <x v="0"/>
    <s v="Q3"/>
    <x v="1"/>
    <s v="Henry Turner"/>
    <x v="0"/>
    <x v="6"/>
  </r>
  <r>
    <x v="0"/>
    <x v="67"/>
    <x v="0"/>
    <s v="Low"/>
    <n v="1706"/>
    <n v="5"/>
    <n v="125"/>
    <n v="213250"/>
    <n v="6397.5"/>
    <x v="232"/>
    <n v="206.85249999999999"/>
    <n v="204720"/>
    <n v="2132.5"/>
    <n v="2.1324999999999998"/>
    <d v="2021-05-15T00:00:00"/>
    <x v="10"/>
    <s v="Q2"/>
    <x v="1"/>
    <s v="Amelia Martin"/>
    <x v="0"/>
    <x v="3"/>
  </r>
  <r>
    <x v="2"/>
    <x v="120"/>
    <x v="1"/>
    <s v="Low"/>
    <n v="2434.5"/>
    <n v="10"/>
    <n v="300"/>
    <n v="730350"/>
    <n v="21910.5"/>
    <x v="233"/>
    <n v="708.43949999999995"/>
    <n v="608625"/>
    <n v="99814.5"/>
    <n v="99.814499999999995"/>
    <d v="2022-05-25T00:00:00"/>
    <x v="10"/>
    <s v="Q2"/>
    <x v="1"/>
    <s v="Benjamin Phillips"/>
    <x v="1"/>
    <x v="0"/>
  </r>
  <r>
    <x v="0"/>
    <x v="121"/>
    <x v="1"/>
    <s v="Low"/>
    <n v="1774"/>
    <n v="10"/>
    <n v="125"/>
    <n v="221750"/>
    <n v="6652.5"/>
    <x v="234"/>
    <n v="215.0975"/>
    <n v="212880"/>
    <n v="2217.5"/>
    <n v="2.2174999999999998"/>
    <d v="2022-10-03T00:00:00"/>
    <x v="9"/>
    <s v="Q4"/>
    <x v="1"/>
    <s v="Mia Turner"/>
    <x v="1"/>
    <x v="1"/>
  </r>
  <r>
    <x v="4"/>
    <x v="24"/>
    <x v="1"/>
    <s v="Low"/>
    <n v="1901"/>
    <n v="10"/>
    <n v="12"/>
    <n v="22812"/>
    <n v="684.36"/>
    <x v="229"/>
    <n v="22.12764"/>
    <n v="5703"/>
    <n v="16424.64"/>
    <n v="16.42464"/>
    <d v="2021-01-14T00:00:00"/>
    <x v="1"/>
    <s v="Q1"/>
    <x v="1"/>
    <s v="Alexander Perez"/>
    <x v="1"/>
    <x v="0"/>
  </r>
  <r>
    <x v="2"/>
    <x v="68"/>
    <x v="1"/>
    <s v="Low"/>
    <n v="689"/>
    <n v="10"/>
    <n v="300"/>
    <n v="206700"/>
    <n v="6201"/>
    <x v="226"/>
    <n v="200.499"/>
    <n v="172250"/>
    <n v="28249"/>
    <n v="28.248999999999999"/>
    <d v="2021-12-14T00:00:00"/>
    <x v="7"/>
    <s v="Q4"/>
    <x v="1"/>
    <s v="Jackson Hill"/>
    <x v="1"/>
    <x v="4"/>
  </r>
  <r>
    <x v="0"/>
    <x v="22"/>
    <x v="1"/>
    <s v="Low"/>
    <n v="1570"/>
    <n v="10"/>
    <n v="125"/>
    <n v="196250"/>
    <n v="5887.5"/>
    <x v="235"/>
    <n v="190.36250000000001"/>
    <n v="188400"/>
    <n v="1962.5"/>
    <n v="1.9624999999999999"/>
    <d v="2022-06-14T00:00:00"/>
    <x v="11"/>
    <s v="Q2"/>
    <x v="1"/>
    <s v="Sebastian Lee"/>
    <x v="1"/>
    <x v="6"/>
  </r>
  <r>
    <x v="4"/>
    <x v="4"/>
    <x v="1"/>
    <s v="Low"/>
    <n v="1369.5"/>
    <n v="10"/>
    <n v="12"/>
    <n v="16434"/>
    <n v="493.02"/>
    <x v="236"/>
    <n v="15.94098"/>
    <n v="4108.5"/>
    <n v="11832.48"/>
    <n v="11.83248"/>
    <d v="2021-06-06T00:00:00"/>
    <x v="11"/>
    <s v="Q2"/>
    <x v="1"/>
    <s v="Liam Jones"/>
    <x v="1"/>
    <x v="4"/>
  </r>
  <r>
    <x v="0"/>
    <x v="121"/>
    <x v="1"/>
    <s v="Low"/>
    <n v="2009"/>
    <n v="10"/>
    <n v="125"/>
    <n v="251125"/>
    <n v="7533.75"/>
    <x v="237"/>
    <n v="243.59125"/>
    <n v="241080"/>
    <n v="2511.25"/>
    <n v="2.51125"/>
    <d v="2021-01-07T00:00:00"/>
    <x v="1"/>
    <s v="Q1"/>
    <x v="1"/>
    <s v="Mia Turner"/>
    <x v="1"/>
    <x v="1"/>
  </r>
  <r>
    <x v="0"/>
    <x v="50"/>
    <x v="1"/>
    <s v="Low"/>
    <n v="1287"/>
    <n v="10"/>
    <n v="125"/>
    <n v="160875"/>
    <n v="4826.25"/>
    <x v="231"/>
    <n v="156.04875000000001"/>
    <n v="154440"/>
    <n v="1608.75"/>
    <n v="1.6087499999999999"/>
    <d v="2021-05-31T00:00:00"/>
    <x v="10"/>
    <s v="Q2"/>
    <x v="1"/>
    <s v="Logan Phillips"/>
    <x v="1"/>
    <x v="2"/>
  </r>
  <r>
    <x v="0"/>
    <x v="22"/>
    <x v="1"/>
    <s v="Low"/>
    <n v="1706"/>
    <n v="10"/>
    <n v="125"/>
    <n v="213250"/>
    <n v="6397.5"/>
    <x v="232"/>
    <n v="206.85249999999999"/>
    <n v="204720"/>
    <n v="2132.5"/>
    <n v="2.1324999999999998"/>
    <d v="2022-07-17T00:00:00"/>
    <x v="3"/>
    <s v="Q3"/>
    <x v="1"/>
    <s v="Sebastian Lee"/>
    <x v="1"/>
    <x v="6"/>
  </r>
  <r>
    <x v="0"/>
    <x v="6"/>
    <x v="2"/>
    <s v="Low"/>
    <n v="2009"/>
    <n v="120"/>
    <n v="125"/>
    <n v="251125"/>
    <n v="7533.75"/>
    <x v="237"/>
    <n v="243.59125"/>
    <n v="241080"/>
    <n v="2511.25"/>
    <n v="2.51125"/>
    <d v="2022-02-11T00:00:00"/>
    <x v="4"/>
    <s v="Q1"/>
    <x v="1"/>
    <s v="Ethan Miller"/>
    <x v="2"/>
    <x v="6"/>
  </r>
  <r>
    <x v="2"/>
    <x v="74"/>
    <x v="3"/>
    <s v="Low"/>
    <n v="2844"/>
    <n v="250"/>
    <n v="300"/>
    <n v="853200"/>
    <n v="25596"/>
    <x v="238"/>
    <n v="827.60400000000004"/>
    <n v="711000"/>
    <n v="116604"/>
    <n v="116.604"/>
    <d v="2022-04-24T00:00:00"/>
    <x v="5"/>
    <s v="Q2"/>
    <x v="1"/>
    <s v="Logan Martin"/>
    <x v="3"/>
    <x v="2"/>
  </r>
  <r>
    <x v="4"/>
    <x v="88"/>
    <x v="3"/>
    <s v="Low"/>
    <n v="1916"/>
    <n v="250"/>
    <n v="12"/>
    <n v="22992"/>
    <n v="689.76"/>
    <x v="239"/>
    <n v="22.302240000000001"/>
    <n v="5748"/>
    <n v="16554.240000000002"/>
    <n v="16.55424"/>
    <d v="2021-09-23T00:00:00"/>
    <x v="0"/>
    <s v="Q3"/>
    <x v="1"/>
    <s v="Samuel Turner"/>
    <x v="3"/>
    <x v="0"/>
  </r>
  <r>
    <x v="0"/>
    <x v="129"/>
    <x v="3"/>
    <s v="Low"/>
    <n v="1570"/>
    <n v="250"/>
    <n v="125"/>
    <n v="196250"/>
    <n v="5887.5"/>
    <x v="235"/>
    <n v="190.36250000000001"/>
    <n v="188400"/>
    <n v="1962.5"/>
    <n v="1.9624999999999999"/>
    <d v="2021-03-08T00:00:00"/>
    <x v="8"/>
    <s v="Q1"/>
    <x v="1"/>
    <s v="Abigail Phillips"/>
    <x v="3"/>
    <x v="1"/>
  </r>
  <r>
    <x v="2"/>
    <x v="62"/>
    <x v="3"/>
    <s v="Low"/>
    <n v="1874"/>
    <n v="250"/>
    <n v="300"/>
    <n v="562200"/>
    <n v="16866"/>
    <x v="240"/>
    <n v="545.33399999999995"/>
    <n v="468500"/>
    <n v="76834"/>
    <n v="76.834000000000003"/>
    <d v="2021-04-11T00:00:00"/>
    <x v="5"/>
    <s v="Q2"/>
    <x v="1"/>
    <s v="Logan Clark"/>
    <x v="3"/>
    <x v="6"/>
  </r>
  <r>
    <x v="3"/>
    <x v="33"/>
    <x v="3"/>
    <s v="Low"/>
    <n v="1642"/>
    <n v="250"/>
    <n v="350"/>
    <n v="574700"/>
    <n v="17241"/>
    <x v="241"/>
    <n v="557.45899999999995"/>
    <n v="426920"/>
    <n v="130539"/>
    <n v="130.53899999999999"/>
    <d v="2021-12-21T00:00:00"/>
    <x v="7"/>
    <s v="Q4"/>
    <x v="1"/>
    <s v="Charlotte Davis"/>
    <x v="3"/>
    <x v="1"/>
  </r>
  <r>
    <x v="3"/>
    <x v="41"/>
    <x v="4"/>
    <s v="Low"/>
    <n v="831"/>
    <n v="3"/>
    <n v="20"/>
    <n v="16620"/>
    <n v="498.6"/>
    <x v="242"/>
    <n v="16.121400000000001"/>
    <n v="8310"/>
    <n v="7811.4"/>
    <n v="7.8113999999999999"/>
    <d v="2021-12-20T00:00:00"/>
    <x v="7"/>
    <s v="Q4"/>
    <x v="1"/>
    <s v="Emily Garcia"/>
    <x v="4"/>
    <x v="1"/>
  </r>
  <r>
    <x v="3"/>
    <x v="15"/>
    <x v="2"/>
    <s v="Low"/>
    <n v="3850.5"/>
    <n v="120"/>
    <n v="20"/>
    <n v="77010"/>
    <n v="2310.3000000000002"/>
    <x v="243"/>
    <n v="74.699700000000007"/>
    <n v="38505"/>
    <n v="36194.700000000004"/>
    <n v="36.194700000000005"/>
    <d v="2021-12-02T00:00:00"/>
    <x v="7"/>
    <s v="Q4"/>
    <x v="1"/>
    <s v="Harper Davis"/>
    <x v="2"/>
    <x v="7"/>
  </r>
  <r>
    <x v="4"/>
    <x v="66"/>
    <x v="3"/>
    <s v="Low"/>
    <n v="2479"/>
    <n v="250"/>
    <n v="12"/>
    <n v="29748"/>
    <n v="892.44"/>
    <x v="244"/>
    <n v="28.855560000000001"/>
    <n v="7437"/>
    <n v="21418.560000000001"/>
    <n v="21.418560000000003"/>
    <d v="2022-12-14T00:00:00"/>
    <x v="7"/>
    <s v="Q4"/>
    <x v="1"/>
    <s v="Henry Phillips"/>
    <x v="3"/>
    <x v="2"/>
  </r>
  <r>
    <x v="1"/>
    <x v="111"/>
    <x v="0"/>
    <s v="Low"/>
    <n v="2031"/>
    <n v="5"/>
    <n v="15"/>
    <n v="30465"/>
    <n v="1218.5999999999999"/>
    <x v="245"/>
    <n v="29.246400000000001"/>
    <n v="20310"/>
    <n v="8936.4000000000015"/>
    <n v="8.9364000000000008"/>
    <d v="2022-04-21T00:00:00"/>
    <x v="5"/>
    <s v="Q2"/>
    <x v="1"/>
    <s v="Charlotte Hill"/>
    <x v="0"/>
    <x v="7"/>
  </r>
  <r>
    <x v="1"/>
    <x v="43"/>
    <x v="1"/>
    <s v="Low"/>
    <n v="2031"/>
    <n v="10"/>
    <n v="15"/>
    <n v="30465"/>
    <n v="1218.5999999999999"/>
    <x v="245"/>
    <n v="29.246400000000001"/>
    <n v="20310"/>
    <n v="8936.4000000000015"/>
    <n v="8.9364000000000008"/>
    <d v="2022-12-23T00:00:00"/>
    <x v="7"/>
    <s v="Q4"/>
    <x v="1"/>
    <s v="Elizabeth Martin"/>
    <x v="1"/>
    <x v="3"/>
  </r>
  <r>
    <x v="2"/>
    <x v="19"/>
    <x v="4"/>
    <s v="Low"/>
    <n v="2021"/>
    <n v="3"/>
    <n v="300"/>
    <n v="606300"/>
    <n v="24252"/>
    <x v="246"/>
    <n v="582.048"/>
    <n v="505250"/>
    <n v="76798"/>
    <n v="76.798000000000002"/>
    <d v="2021-09-06T00:00:00"/>
    <x v="0"/>
    <s v="Q3"/>
    <x v="1"/>
    <s v="Abigail Robinson"/>
    <x v="4"/>
    <x v="3"/>
  </r>
  <r>
    <x v="3"/>
    <x v="56"/>
    <x v="4"/>
    <s v="Low"/>
    <n v="274"/>
    <n v="3"/>
    <n v="350"/>
    <n v="95900"/>
    <n v="3836"/>
    <x v="247"/>
    <n v="92.063999999999993"/>
    <n v="71240"/>
    <n v="20824"/>
    <n v="20.824000000000002"/>
    <d v="2022-06-09T00:00:00"/>
    <x v="11"/>
    <s v="Q2"/>
    <x v="1"/>
    <s v="Jackson Hill"/>
    <x v="4"/>
    <x v="0"/>
  </r>
  <r>
    <x v="1"/>
    <x v="130"/>
    <x v="0"/>
    <s v="Low"/>
    <n v="1967"/>
    <n v="5"/>
    <n v="15"/>
    <n v="29505"/>
    <n v="1180.2"/>
    <x v="248"/>
    <n v="28.3248"/>
    <n v="19670"/>
    <n v="8654.7999999999993"/>
    <n v="8.6547999999999998"/>
    <d v="2022-11-28T00:00:00"/>
    <x v="6"/>
    <s v="Q4"/>
    <x v="1"/>
    <s v="Aiden Hill"/>
    <x v="0"/>
    <x v="2"/>
  </r>
  <r>
    <x v="2"/>
    <x v="79"/>
    <x v="0"/>
    <s v="Low"/>
    <n v="1859"/>
    <n v="5"/>
    <n v="300"/>
    <n v="557700"/>
    <n v="22308"/>
    <x v="249"/>
    <n v="535.39200000000005"/>
    <n v="464750"/>
    <n v="70642"/>
    <n v="70.641999999999996"/>
    <d v="2022-05-20T00:00:00"/>
    <x v="10"/>
    <s v="Q2"/>
    <x v="1"/>
    <s v="Amelia Martin"/>
    <x v="0"/>
    <x v="7"/>
  </r>
  <r>
    <x v="2"/>
    <x v="79"/>
    <x v="0"/>
    <s v="Low"/>
    <n v="2021"/>
    <n v="5"/>
    <n v="300"/>
    <n v="606300"/>
    <n v="24252"/>
    <x v="246"/>
    <n v="582.048"/>
    <n v="505250"/>
    <n v="76798"/>
    <n v="76.798000000000002"/>
    <d v="2022-06-06T00:00:00"/>
    <x v="11"/>
    <s v="Q2"/>
    <x v="1"/>
    <s v="Amelia Martin"/>
    <x v="0"/>
    <x v="7"/>
  </r>
  <r>
    <x v="0"/>
    <x v="21"/>
    <x v="0"/>
    <s v="Low"/>
    <n v="1138"/>
    <n v="5"/>
    <n v="125"/>
    <n v="142250"/>
    <n v="5690"/>
    <x v="250"/>
    <n v="136.56"/>
    <n v="136560"/>
    <n v="0"/>
    <n v="0"/>
    <d v="2022-11-04T00:00:00"/>
    <x v="6"/>
    <s v="Q4"/>
    <x v="1"/>
    <s v="Emily Clark"/>
    <x v="0"/>
    <x v="5"/>
  </r>
  <r>
    <x v="3"/>
    <x v="3"/>
    <x v="1"/>
    <s v="Low"/>
    <n v="4251"/>
    <n v="10"/>
    <n v="7"/>
    <n v="29757"/>
    <n v="1190.28"/>
    <x v="251"/>
    <n v="28.56672"/>
    <n v="21255"/>
    <n v="7311.7199999999993"/>
    <n v="7.3117199999999993"/>
    <d v="2021-05-05T00:00:00"/>
    <x v="10"/>
    <s v="Q2"/>
    <x v="1"/>
    <s v="Olivia Brown"/>
    <x v="1"/>
    <x v="3"/>
  </r>
  <r>
    <x v="0"/>
    <x v="22"/>
    <x v="1"/>
    <s v="Low"/>
    <n v="795"/>
    <n v="10"/>
    <n v="125"/>
    <n v="99375"/>
    <n v="3975"/>
    <x v="252"/>
    <n v="95.4"/>
    <n v="95400"/>
    <n v="0"/>
    <n v="0"/>
    <d v="2022-11-09T00:00:00"/>
    <x v="6"/>
    <s v="Q4"/>
    <x v="1"/>
    <s v="Sebastian Lee"/>
    <x v="1"/>
    <x v="6"/>
  </r>
  <r>
    <x v="2"/>
    <x v="68"/>
    <x v="1"/>
    <s v="Low"/>
    <n v="1414.5"/>
    <n v="10"/>
    <n v="300"/>
    <n v="424350"/>
    <n v="16974"/>
    <x v="253"/>
    <n v="407.37599999999998"/>
    <n v="353625"/>
    <n v="53751"/>
    <n v="53.750999999999998"/>
    <d v="2021-02-24T00:00:00"/>
    <x v="4"/>
    <s v="Q1"/>
    <x v="1"/>
    <s v="Jackson Hill"/>
    <x v="1"/>
    <x v="4"/>
  </r>
  <r>
    <x v="2"/>
    <x v="115"/>
    <x v="1"/>
    <s v="Low"/>
    <n v="2918"/>
    <n v="10"/>
    <n v="300"/>
    <n v="875400"/>
    <n v="35016"/>
    <x v="254"/>
    <n v="840.38400000000001"/>
    <n v="729500"/>
    <n v="110884"/>
    <n v="110.884"/>
    <d v="2021-08-31T00:00:00"/>
    <x v="2"/>
    <s v="Q3"/>
    <x v="1"/>
    <s v="Amelia Phillips"/>
    <x v="1"/>
    <x v="3"/>
  </r>
  <r>
    <x v="3"/>
    <x v="26"/>
    <x v="1"/>
    <s v="Low"/>
    <n v="3450"/>
    <n v="10"/>
    <n v="350"/>
    <n v="1207500"/>
    <n v="48300"/>
    <x v="255"/>
    <n v="1159.2"/>
    <n v="897000"/>
    <n v="262200"/>
    <n v="262.2"/>
    <d v="2022-07-27T00:00:00"/>
    <x v="3"/>
    <s v="Q3"/>
    <x v="1"/>
    <s v="Michael Hill"/>
    <x v="1"/>
    <x v="2"/>
  </r>
  <r>
    <x v="0"/>
    <x v="50"/>
    <x v="1"/>
    <s v="Low"/>
    <n v="2988"/>
    <n v="10"/>
    <n v="125"/>
    <n v="373500"/>
    <n v="14940"/>
    <x v="256"/>
    <n v="358.56"/>
    <n v="358560"/>
    <n v="0"/>
    <n v="0"/>
    <d v="2022-01-29T00:00:00"/>
    <x v="1"/>
    <s v="Q1"/>
    <x v="1"/>
    <s v="Logan Phillips"/>
    <x v="1"/>
    <x v="2"/>
  </r>
  <r>
    <x v="1"/>
    <x v="5"/>
    <x v="1"/>
    <s v="Low"/>
    <n v="218"/>
    <n v="10"/>
    <n v="15"/>
    <n v="3270"/>
    <n v="130.80000000000001"/>
    <x v="257"/>
    <n v="3.1391999999999998"/>
    <n v="2180"/>
    <n v="959.19999999999982"/>
    <n v="0.95919999999999983"/>
    <d v="2022-04-05T00:00:00"/>
    <x v="5"/>
    <s v="Q2"/>
    <x v="1"/>
    <s v="Ava Davis"/>
    <x v="1"/>
    <x v="5"/>
  </r>
  <r>
    <x v="3"/>
    <x v="3"/>
    <x v="1"/>
    <s v="Low"/>
    <n v="2074"/>
    <n v="10"/>
    <n v="20"/>
    <n v="41480"/>
    <n v="1659.2"/>
    <x v="258"/>
    <n v="39.820800000000006"/>
    <n v="20740"/>
    <n v="19080.800000000003"/>
    <n v="19.080800000000004"/>
    <d v="2022-12-30T00:00:00"/>
    <x v="7"/>
    <s v="Q4"/>
    <x v="1"/>
    <s v="Olivia Brown"/>
    <x v="1"/>
    <x v="3"/>
  </r>
  <r>
    <x v="3"/>
    <x v="26"/>
    <x v="1"/>
    <s v="Low"/>
    <n v="1056"/>
    <n v="10"/>
    <n v="20"/>
    <n v="21120"/>
    <n v="844.8"/>
    <x v="259"/>
    <n v="20.275200000000002"/>
    <n v="10560"/>
    <n v="9715.2000000000007"/>
    <n v="9.7152000000000012"/>
    <d v="2022-03-16T00:00:00"/>
    <x v="8"/>
    <s v="Q1"/>
    <x v="1"/>
    <s v="Michael Hill"/>
    <x v="1"/>
    <x v="2"/>
  </r>
  <r>
    <x v="3"/>
    <x v="26"/>
    <x v="1"/>
    <s v="Low"/>
    <n v="274"/>
    <n v="10"/>
    <n v="350"/>
    <n v="95900"/>
    <n v="3836"/>
    <x v="247"/>
    <n v="92.063999999999993"/>
    <n v="71240"/>
    <n v="20824"/>
    <n v="20.824000000000002"/>
    <d v="2021-11-16T00:00:00"/>
    <x v="6"/>
    <s v="Q4"/>
    <x v="1"/>
    <s v="Michael Hill"/>
    <x v="1"/>
    <x v="2"/>
  </r>
  <r>
    <x v="0"/>
    <x v="23"/>
    <x v="1"/>
    <s v="Low"/>
    <n v="1138"/>
    <n v="10"/>
    <n v="125"/>
    <n v="142250"/>
    <n v="5690"/>
    <x v="250"/>
    <n v="136.56"/>
    <n v="136560"/>
    <n v="0"/>
    <n v="0"/>
    <d v="2021-02-19T00:00:00"/>
    <x v="4"/>
    <s v="Q1"/>
    <x v="1"/>
    <s v="Elizabeth Green"/>
    <x v="1"/>
    <x v="7"/>
  </r>
  <r>
    <x v="4"/>
    <x v="131"/>
    <x v="2"/>
    <s v="Low"/>
    <n v="1465"/>
    <n v="120"/>
    <n v="12"/>
    <n v="17580"/>
    <n v="703.2"/>
    <x v="260"/>
    <n v="16.876799999999999"/>
    <n v="4395"/>
    <n v="12481.8"/>
    <n v="12.4818"/>
    <d v="2022-12-26T00:00:00"/>
    <x v="7"/>
    <s v="Q4"/>
    <x v="1"/>
    <s v="Emily Martin"/>
    <x v="2"/>
    <x v="3"/>
  </r>
  <r>
    <x v="3"/>
    <x v="53"/>
    <x v="2"/>
    <s v="Low"/>
    <n v="2177"/>
    <n v="120"/>
    <n v="350"/>
    <n v="761950"/>
    <n v="30478"/>
    <x v="261"/>
    <n v="731.47199999999998"/>
    <n v="566020"/>
    <n v="165452"/>
    <n v="165.452"/>
    <d v="2022-05-18T00:00:00"/>
    <x v="10"/>
    <s v="Q2"/>
    <x v="1"/>
    <s v="Harper Wilson"/>
    <x v="2"/>
    <x v="5"/>
  </r>
  <r>
    <x v="4"/>
    <x v="80"/>
    <x v="3"/>
    <s v="Low"/>
    <n v="866"/>
    <n v="250"/>
    <n v="12"/>
    <n v="10392"/>
    <n v="415.68"/>
    <x v="262"/>
    <n v="9.9763199999999994"/>
    <n v="2598"/>
    <n v="7378.32"/>
    <n v="7.3783199999999995"/>
    <d v="2021-06-30T00:00:00"/>
    <x v="11"/>
    <s v="Q2"/>
    <x v="1"/>
    <s v="Jackson Lewis"/>
    <x v="3"/>
    <x v="0"/>
  </r>
  <r>
    <x v="3"/>
    <x v="7"/>
    <x v="3"/>
    <s v="Low"/>
    <n v="2177"/>
    <n v="250"/>
    <n v="350"/>
    <n v="761950"/>
    <n v="30478"/>
    <x v="261"/>
    <n v="731.47199999999998"/>
    <n v="566020"/>
    <n v="165452"/>
    <n v="165.452"/>
    <d v="2021-03-02T00:00:00"/>
    <x v="8"/>
    <s v="Q1"/>
    <x v="1"/>
    <s v="Isabella Wilson"/>
    <x v="3"/>
    <x v="7"/>
  </r>
  <r>
    <x v="3"/>
    <x v="92"/>
    <x v="5"/>
    <s v="Low"/>
    <n v="1865"/>
    <n v="260"/>
    <n v="350"/>
    <n v="652750"/>
    <n v="26110"/>
    <x v="263"/>
    <n v="626.64"/>
    <n v="484900"/>
    <n v="141740"/>
    <n v="141.74"/>
    <d v="2021-01-10T00:00:00"/>
    <x v="1"/>
    <s v="Q1"/>
    <x v="1"/>
    <s v="Jackson Hill"/>
    <x v="5"/>
    <x v="4"/>
  </r>
  <r>
    <x v="0"/>
    <x v="91"/>
    <x v="5"/>
    <s v="Low"/>
    <n v="1074"/>
    <n v="260"/>
    <n v="125"/>
    <n v="134250"/>
    <n v="5370"/>
    <x v="264"/>
    <n v="128.88"/>
    <n v="128880"/>
    <n v="0"/>
    <n v="0"/>
    <d v="2022-05-13T00:00:00"/>
    <x v="10"/>
    <s v="Q2"/>
    <x v="1"/>
    <s v="Amelia Phillips"/>
    <x v="5"/>
    <x v="3"/>
  </r>
  <r>
    <x v="3"/>
    <x v="34"/>
    <x v="5"/>
    <s v="Low"/>
    <n v="1907"/>
    <n v="260"/>
    <n v="350"/>
    <n v="667450"/>
    <n v="26698"/>
    <x v="265"/>
    <n v="640.75199999999995"/>
    <n v="495820"/>
    <n v="144932"/>
    <n v="144.93199999999999"/>
    <d v="2021-12-10T00:00:00"/>
    <x v="7"/>
    <s v="Q4"/>
    <x v="1"/>
    <s v="Samuel Johnson"/>
    <x v="5"/>
    <x v="2"/>
  </r>
  <r>
    <x v="3"/>
    <x v="71"/>
    <x v="1"/>
    <s v="Medium"/>
    <n v="1372"/>
    <n v="10"/>
    <n v="7"/>
    <n v="9604"/>
    <n v="480.2"/>
    <x v="266"/>
    <n v="9.1237999999999992"/>
    <n v="6860"/>
    <n v="2263.7999999999993"/>
    <n v="2.2637999999999994"/>
    <d v="2022-04-07T00:00:00"/>
    <x v="5"/>
    <s v="Q2"/>
    <x v="1"/>
    <s v="Emily Hill"/>
    <x v="1"/>
    <x v="7"/>
  </r>
  <r>
    <x v="3"/>
    <x v="39"/>
    <x v="1"/>
    <s v="Medium"/>
    <n v="2689"/>
    <n v="10"/>
    <n v="7"/>
    <n v="18823"/>
    <n v="941.15"/>
    <x v="267"/>
    <n v="17.88185"/>
    <n v="13445"/>
    <n v="4436.8499999999985"/>
    <n v="4.4368499999999989"/>
    <d v="2022-02-03T00:00:00"/>
    <x v="4"/>
    <s v="Q1"/>
    <x v="1"/>
    <s v="Abigail Lewis"/>
    <x v="1"/>
    <x v="7"/>
  </r>
  <r>
    <x v="4"/>
    <x v="59"/>
    <x v="1"/>
    <s v="Medium"/>
    <n v="2431"/>
    <n v="10"/>
    <n v="12"/>
    <n v="29172"/>
    <n v="1458.6"/>
    <x v="268"/>
    <n v="27.7134"/>
    <n v="7293"/>
    <n v="20420.400000000001"/>
    <n v="20.420400000000001"/>
    <d v="2022-12-10T00:00:00"/>
    <x v="7"/>
    <s v="Q4"/>
    <x v="1"/>
    <s v="Emily Garcia"/>
    <x v="1"/>
    <x v="3"/>
  </r>
  <r>
    <x v="4"/>
    <x v="132"/>
    <x v="2"/>
    <s v="Medium"/>
    <n v="2431"/>
    <n v="120"/>
    <n v="12"/>
    <n v="29172"/>
    <n v="1458.6"/>
    <x v="268"/>
    <n v="27.7134"/>
    <n v="7293"/>
    <n v="20420.400000000001"/>
    <n v="20.420400000000001"/>
    <d v="2022-11-08T00:00:00"/>
    <x v="6"/>
    <s v="Q4"/>
    <x v="1"/>
    <s v="Benjamin Garcia"/>
    <x v="2"/>
    <x v="4"/>
  </r>
  <r>
    <x v="3"/>
    <x v="33"/>
    <x v="3"/>
    <s v="Medium"/>
    <n v="2689"/>
    <n v="250"/>
    <n v="7"/>
    <n v="18823"/>
    <n v="941.15"/>
    <x v="267"/>
    <n v="17.88185"/>
    <n v="13445"/>
    <n v="4436.8499999999985"/>
    <n v="4.4368499999999989"/>
    <d v="2021-07-14T00:00:00"/>
    <x v="3"/>
    <s v="Q3"/>
    <x v="1"/>
    <s v="Charlotte Davis"/>
    <x v="3"/>
    <x v="1"/>
  </r>
  <r>
    <x v="3"/>
    <x v="92"/>
    <x v="5"/>
    <s v="Medium"/>
    <n v="1683"/>
    <n v="260"/>
    <n v="7"/>
    <n v="11781"/>
    <n v="589.04999999999995"/>
    <x v="269"/>
    <n v="11.19195"/>
    <n v="8415"/>
    <n v="2776.9500000000007"/>
    <n v="2.7769500000000007"/>
    <d v="2022-01-16T00:00:00"/>
    <x v="1"/>
    <s v="Q1"/>
    <x v="1"/>
    <s v="Jackson Hill"/>
    <x v="5"/>
    <x v="4"/>
  </r>
  <r>
    <x v="4"/>
    <x v="75"/>
    <x v="5"/>
    <s v="Medium"/>
    <n v="1123"/>
    <n v="260"/>
    <n v="12"/>
    <n v="13476"/>
    <n v="673.8"/>
    <x v="270"/>
    <n v="12.802200000000001"/>
    <n v="3369"/>
    <n v="9433.2000000000007"/>
    <n v="9.4332000000000011"/>
    <d v="2022-01-01T00:00:00"/>
    <x v="1"/>
    <s v="Q1"/>
    <x v="1"/>
    <s v="Charlotte Garcia"/>
    <x v="5"/>
    <x v="3"/>
  </r>
  <r>
    <x v="4"/>
    <x v="87"/>
    <x v="4"/>
    <s v="Medium"/>
    <n v="1865"/>
    <n v="3"/>
    <n v="12"/>
    <n v="22380"/>
    <n v="1119"/>
    <x v="271"/>
    <n v="21.260999999999999"/>
    <n v="5595"/>
    <n v="15666"/>
    <n v="15.666"/>
    <d v="2022-01-13T00:00:00"/>
    <x v="1"/>
    <s v="Q1"/>
    <x v="1"/>
    <s v="Charlotte Hill"/>
    <x v="4"/>
    <x v="7"/>
  </r>
  <r>
    <x v="4"/>
    <x v="9"/>
    <x v="4"/>
    <s v="Medium"/>
    <n v="1116"/>
    <n v="3"/>
    <n v="12"/>
    <n v="13392"/>
    <n v="669.6"/>
    <x v="272"/>
    <n v="12.7224"/>
    <n v="3348"/>
    <n v="9374.4"/>
    <n v="9.3743999999999996"/>
    <d v="2021-05-29T00:00:00"/>
    <x v="10"/>
    <s v="Q2"/>
    <x v="1"/>
    <s v="Sophia Anderson"/>
    <x v="4"/>
    <x v="1"/>
  </r>
  <r>
    <x v="3"/>
    <x v="20"/>
    <x v="4"/>
    <s v="Medium"/>
    <n v="1563"/>
    <n v="3"/>
    <n v="20"/>
    <n v="31260"/>
    <n v="1563"/>
    <x v="273"/>
    <n v="29.696999999999999"/>
    <n v="15630"/>
    <n v="14067"/>
    <n v="14.067"/>
    <d v="2021-08-09T00:00:00"/>
    <x v="2"/>
    <s v="Q3"/>
    <x v="1"/>
    <s v="Aiden Lewis"/>
    <x v="4"/>
    <x v="4"/>
  </r>
  <r>
    <x v="2"/>
    <x v="133"/>
    <x v="4"/>
    <s v="Medium"/>
    <n v="991"/>
    <n v="3"/>
    <n v="300"/>
    <n v="297300"/>
    <n v="14865"/>
    <x v="274"/>
    <n v="282.435"/>
    <n v="247750"/>
    <n v="34685"/>
    <n v="34.685000000000002"/>
    <d v="2022-12-23T00:00:00"/>
    <x v="7"/>
    <s v="Q4"/>
    <x v="1"/>
    <s v="Mia Hill"/>
    <x v="4"/>
    <x v="5"/>
  </r>
  <r>
    <x v="1"/>
    <x v="107"/>
    <x v="4"/>
    <s v="Medium"/>
    <n v="2791"/>
    <n v="3"/>
    <n v="15"/>
    <n v="41865"/>
    <n v="2093.25"/>
    <x v="275"/>
    <n v="39.771749999999997"/>
    <n v="27910"/>
    <n v="11861.75"/>
    <n v="11.861750000000001"/>
    <d v="2021-09-06T00:00:00"/>
    <x v="0"/>
    <s v="Q3"/>
    <x v="1"/>
    <s v="Emily Martin"/>
    <x v="4"/>
    <x v="3"/>
  </r>
  <r>
    <x v="3"/>
    <x v="56"/>
    <x v="4"/>
    <s v="Medium"/>
    <n v="570"/>
    <n v="3"/>
    <n v="7"/>
    <n v="3990"/>
    <n v="199.5"/>
    <x v="276"/>
    <n v="3.7905000000000002"/>
    <n v="2850"/>
    <n v="940.5"/>
    <n v="0.9405"/>
    <d v="2021-04-05T00:00:00"/>
    <x v="5"/>
    <s v="Q2"/>
    <x v="1"/>
    <s v="Jackson Hill"/>
    <x v="4"/>
    <x v="0"/>
  </r>
  <r>
    <x v="3"/>
    <x v="20"/>
    <x v="4"/>
    <s v="Medium"/>
    <n v="2487"/>
    <n v="3"/>
    <n v="7"/>
    <n v="17409"/>
    <n v="870.45"/>
    <x v="277"/>
    <n v="16.538550000000001"/>
    <n v="12435"/>
    <n v="4103.5499999999993"/>
    <n v="4.1035499999999994"/>
    <d v="2022-08-08T00:00:00"/>
    <x v="2"/>
    <s v="Q3"/>
    <x v="1"/>
    <s v="Aiden Lewis"/>
    <x v="4"/>
    <x v="4"/>
  </r>
  <r>
    <x v="3"/>
    <x v="58"/>
    <x v="0"/>
    <s v="Medium"/>
    <n v="1384.5"/>
    <n v="5"/>
    <n v="350"/>
    <n v="484575"/>
    <n v="24228.75"/>
    <x v="278"/>
    <n v="460.34625"/>
    <n v="359970"/>
    <n v="100376.25"/>
    <n v="100.37625"/>
    <d v="2021-06-24T00:00:00"/>
    <x v="11"/>
    <s v="Q2"/>
    <x v="1"/>
    <s v="Aiden Martin"/>
    <x v="0"/>
    <x v="2"/>
  </r>
  <r>
    <x v="0"/>
    <x v="12"/>
    <x v="0"/>
    <s v="Medium"/>
    <n v="3627"/>
    <n v="5"/>
    <n v="125"/>
    <n v="453375"/>
    <n v="22668.75"/>
    <x v="279"/>
    <n v="430.70625000000001"/>
    <n v="435240"/>
    <n v="-4533.75"/>
    <n v="-4.5337500000000004"/>
    <d v="2021-06-06T00:00:00"/>
    <x v="11"/>
    <s v="Q2"/>
    <x v="1"/>
    <s v="Logan Jackson"/>
    <x v="0"/>
    <x v="4"/>
  </r>
  <r>
    <x v="4"/>
    <x v="110"/>
    <x v="0"/>
    <s v="Medium"/>
    <n v="2342"/>
    <n v="5"/>
    <n v="12"/>
    <n v="28104"/>
    <n v="1405.2"/>
    <x v="280"/>
    <n v="26.698799999999999"/>
    <n v="7026"/>
    <n v="19672.8"/>
    <n v="19.672799999999999"/>
    <d v="2021-08-24T00:00:00"/>
    <x v="2"/>
    <s v="Q3"/>
    <x v="1"/>
    <s v="Logan Phillips"/>
    <x v="0"/>
    <x v="6"/>
  </r>
  <r>
    <x v="3"/>
    <x v="51"/>
    <x v="1"/>
    <s v="Medium"/>
    <n v="1303"/>
    <n v="10"/>
    <n v="20"/>
    <n v="26060"/>
    <n v="1303"/>
    <x v="281"/>
    <n v="24.757000000000001"/>
    <n v="13030"/>
    <n v="11727"/>
    <n v="11.727"/>
    <d v="2022-11-23T00:00:00"/>
    <x v="6"/>
    <s v="Q4"/>
    <x v="1"/>
    <s v="Charlotte Martin"/>
    <x v="1"/>
    <x v="3"/>
  </r>
  <r>
    <x v="0"/>
    <x v="114"/>
    <x v="1"/>
    <s v="Medium"/>
    <n v="2992"/>
    <n v="10"/>
    <n v="125"/>
    <n v="374000"/>
    <n v="18700"/>
    <x v="282"/>
    <n v="355.3"/>
    <n v="359040"/>
    <n v="-3740"/>
    <n v="-3.74"/>
    <d v="2022-05-16T00:00:00"/>
    <x v="10"/>
    <s v="Q2"/>
    <x v="1"/>
    <s v="Henry Garcia"/>
    <x v="1"/>
    <x v="2"/>
  </r>
  <r>
    <x v="0"/>
    <x v="50"/>
    <x v="1"/>
    <s v="Medium"/>
    <n v="2385"/>
    <n v="10"/>
    <n v="125"/>
    <n v="298125"/>
    <n v="14906.25"/>
    <x v="283"/>
    <n v="283.21875"/>
    <n v="286200"/>
    <n v="-2981.25"/>
    <n v="-2.9812500000000002"/>
    <d v="2021-01-13T00:00:00"/>
    <x v="1"/>
    <s v="Q1"/>
    <x v="1"/>
    <s v="Logan Phillips"/>
    <x v="1"/>
    <x v="2"/>
  </r>
  <r>
    <x v="2"/>
    <x v="2"/>
    <x v="1"/>
    <s v="Medium"/>
    <n v="1607"/>
    <n v="10"/>
    <n v="300"/>
    <n v="482100"/>
    <n v="24105"/>
    <x v="284"/>
    <n v="457.995"/>
    <n v="401750"/>
    <n v="56245"/>
    <n v="56.244999999999997"/>
    <d v="2021-03-03T00:00:00"/>
    <x v="8"/>
    <s v="Q1"/>
    <x v="1"/>
    <s v="Noah Williams"/>
    <x v="1"/>
    <x v="2"/>
  </r>
  <r>
    <x v="3"/>
    <x v="26"/>
    <x v="1"/>
    <s v="Medium"/>
    <n v="2327"/>
    <n v="10"/>
    <n v="7"/>
    <n v="16289"/>
    <n v="814.45"/>
    <x v="285"/>
    <n v="15.474549999999999"/>
    <n v="11635"/>
    <n v="3839.5499999999993"/>
    <n v="3.8395499999999991"/>
    <d v="2022-03-25T00:00:00"/>
    <x v="8"/>
    <s v="Q1"/>
    <x v="1"/>
    <s v="Michael Hill"/>
    <x v="1"/>
    <x v="2"/>
  </r>
  <r>
    <x v="2"/>
    <x v="115"/>
    <x v="1"/>
    <s v="Medium"/>
    <n v="991"/>
    <n v="10"/>
    <n v="300"/>
    <n v="297300"/>
    <n v="14865"/>
    <x v="274"/>
    <n v="282.435"/>
    <n v="247750"/>
    <n v="34685"/>
    <n v="34.685000000000002"/>
    <d v="2021-10-07T00:00:00"/>
    <x v="9"/>
    <s v="Q4"/>
    <x v="1"/>
    <s v="Amelia Phillips"/>
    <x v="1"/>
    <x v="3"/>
  </r>
  <r>
    <x v="3"/>
    <x v="26"/>
    <x v="1"/>
    <s v="Medium"/>
    <n v="602"/>
    <n v="10"/>
    <n v="350"/>
    <n v="210700"/>
    <n v="10535"/>
    <x v="286"/>
    <n v="200.16499999999999"/>
    <n v="156520"/>
    <n v="43645"/>
    <n v="43.645000000000003"/>
    <d v="2022-11-21T00:00:00"/>
    <x v="6"/>
    <s v="Q4"/>
    <x v="1"/>
    <s v="Michael Hill"/>
    <x v="1"/>
    <x v="2"/>
  </r>
  <r>
    <x v="1"/>
    <x v="1"/>
    <x v="1"/>
    <s v="Medium"/>
    <n v="2620"/>
    <n v="10"/>
    <n v="15"/>
    <n v="39300"/>
    <n v="1965"/>
    <x v="287"/>
    <n v="37.335000000000001"/>
    <n v="26200"/>
    <n v="11135"/>
    <n v="11.135"/>
    <d v="2021-01-31T00:00:00"/>
    <x v="1"/>
    <s v="Q1"/>
    <x v="1"/>
    <s v="Emma Johnson"/>
    <x v="1"/>
    <x v="1"/>
  </r>
  <r>
    <x v="0"/>
    <x v="114"/>
    <x v="1"/>
    <s v="Medium"/>
    <n v="861"/>
    <n v="10"/>
    <n v="125"/>
    <n v="107625"/>
    <n v="5381.25"/>
    <x v="288"/>
    <n v="102.24375000000001"/>
    <n v="103320"/>
    <n v="-1076.25"/>
    <n v="-1.0762499999999999"/>
    <d v="2021-07-17T00:00:00"/>
    <x v="3"/>
    <s v="Q3"/>
    <x v="1"/>
    <s v="Henry Garcia"/>
    <x v="1"/>
    <x v="2"/>
  </r>
  <r>
    <x v="3"/>
    <x v="26"/>
    <x v="1"/>
    <s v="Medium"/>
    <n v="2663"/>
    <n v="10"/>
    <n v="20"/>
    <n v="53260"/>
    <n v="2663"/>
    <x v="289"/>
    <n v="50.597000000000001"/>
    <n v="26630"/>
    <n v="23967"/>
    <n v="23.966999999999999"/>
    <d v="2021-01-20T00:00:00"/>
    <x v="1"/>
    <s v="Q1"/>
    <x v="1"/>
    <s v="Michael Hill"/>
    <x v="1"/>
    <x v="2"/>
  </r>
  <r>
    <x v="1"/>
    <x v="134"/>
    <x v="2"/>
    <s v="Medium"/>
    <n v="555"/>
    <n v="120"/>
    <n v="15"/>
    <n v="8325"/>
    <n v="416.25"/>
    <x v="290"/>
    <n v="7.9087500000000004"/>
    <n v="5550"/>
    <n v="2358.75"/>
    <n v="2.3587500000000001"/>
    <d v="2021-10-03T00:00:00"/>
    <x v="9"/>
    <s v="Q4"/>
    <x v="1"/>
    <s v="Logan Phillips"/>
    <x v="2"/>
    <x v="6"/>
  </r>
  <r>
    <x v="1"/>
    <x v="90"/>
    <x v="2"/>
    <s v="Medium"/>
    <n v="2861"/>
    <n v="120"/>
    <n v="15"/>
    <n v="42915"/>
    <n v="2145.75"/>
    <x v="291"/>
    <n v="40.76925"/>
    <n v="28610"/>
    <n v="12159.25"/>
    <n v="12.15925"/>
    <d v="2022-07-20T00:00:00"/>
    <x v="3"/>
    <s v="Q3"/>
    <x v="1"/>
    <s v="Henry Garcia"/>
    <x v="2"/>
    <x v="2"/>
  </r>
  <r>
    <x v="0"/>
    <x v="28"/>
    <x v="2"/>
    <s v="Medium"/>
    <n v="807"/>
    <n v="120"/>
    <n v="125"/>
    <n v="100875"/>
    <n v="5043.75"/>
    <x v="292"/>
    <n v="95.831249999999997"/>
    <n v="96840"/>
    <n v="-1008.75"/>
    <n v="-1.00875"/>
    <d v="2022-10-07T00:00:00"/>
    <x v="9"/>
    <s v="Q4"/>
    <x v="1"/>
    <s v="Elijah Martin"/>
    <x v="2"/>
    <x v="4"/>
  </r>
  <r>
    <x v="3"/>
    <x v="40"/>
    <x v="2"/>
    <s v="Medium"/>
    <n v="602"/>
    <n v="120"/>
    <n v="350"/>
    <n v="210700"/>
    <n v="10535"/>
    <x v="286"/>
    <n v="200.16499999999999"/>
    <n v="156520"/>
    <n v="43645"/>
    <n v="43.645000000000003"/>
    <d v="2022-01-23T00:00:00"/>
    <x v="1"/>
    <s v="Q1"/>
    <x v="1"/>
    <s v="Aiden Clark"/>
    <x v="2"/>
    <x v="0"/>
  </r>
  <r>
    <x v="3"/>
    <x v="40"/>
    <x v="2"/>
    <s v="Medium"/>
    <n v="2832"/>
    <n v="120"/>
    <n v="20"/>
    <n v="56640"/>
    <n v="2832"/>
    <x v="293"/>
    <n v="53.808"/>
    <n v="28320"/>
    <n v="25488"/>
    <n v="25.488"/>
    <d v="2021-12-10T00:00:00"/>
    <x v="7"/>
    <s v="Q4"/>
    <x v="1"/>
    <s v="Aiden Clark"/>
    <x v="2"/>
    <x v="0"/>
  </r>
  <r>
    <x v="3"/>
    <x v="53"/>
    <x v="2"/>
    <s v="Medium"/>
    <n v="1579"/>
    <n v="120"/>
    <n v="20"/>
    <n v="31580"/>
    <n v="1579"/>
    <x v="294"/>
    <n v="30.001000000000001"/>
    <n v="15790"/>
    <n v="14211"/>
    <n v="14.211"/>
    <d v="2022-11-13T00:00:00"/>
    <x v="6"/>
    <s v="Q4"/>
    <x v="1"/>
    <s v="Harper Wilson"/>
    <x v="2"/>
    <x v="5"/>
  </r>
  <r>
    <x v="0"/>
    <x v="14"/>
    <x v="2"/>
    <s v="Medium"/>
    <n v="861"/>
    <n v="120"/>
    <n v="125"/>
    <n v="107625"/>
    <n v="5381.25"/>
    <x v="288"/>
    <n v="102.24375000000001"/>
    <n v="103320"/>
    <n v="-1076.25"/>
    <n v="-1.0762499999999999"/>
    <d v="2022-04-27T00:00:00"/>
    <x v="5"/>
    <s v="Q2"/>
    <x v="1"/>
    <s v="Samuel Taylor"/>
    <x v="2"/>
    <x v="6"/>
  </r>
  <r>
    <x v="2"/>
    <x v="101"/>
    <x v="2"/>
    <s v="Medium"/>
    <n v="1250"/>
    <n v="120"/>
    <n v="300"/>
    <n v="375000"/>
    <n v="18750"/>
    <x v="295"/>
    <n v="356.25"/>
    <n v="312500"/>
    <n v="43750"/>
    <n v="43.75"/>
    <d v="2022-05-25T00:00:00"/>
    <x v="10"/>
    <s v="Q2"/>
    <x v="1"/>
    <s v="Harper Phillips"/>
    <x v="2"/>
    <x v="5"/>
  </r>
  <r>
    <x v="3"/>
    <x v="32"/>
    <x v="3"/>
    <s v="Medium"/>
    <n v="2663"/>
    <n v="250"/>
    <n v="20"/>
    <n v="53260"/>
    <n v="2663"/>
    <x v="289"/>
    <n v="50.597000000000001"/>
    <n v="26630"/>
    <n v="23967"/>
    <n v="23.966999999999999"/>
    <d v="2022-08-16T00:00:00"/>
    <x v="2"/>
    <s v="Q3"/>
    <x v="1"/>
    <s v="Logan Garcia"/>
    <x v="3"/>
    <x v="0"/>
  </r>
  <r>
    <x v="3"/>
    <x v="32"/>
    <x v="3"/>
    <s v="Medium"/>
    <n v="570"/>
    <n v="250"/>
    <n v="7"/>
    <n v="3990"/>
    <n v="199.5"/>
    <x v="276"/>
    <n v="3.7905000000000002"/>
    <n v="2850"/>
    <n v="940.5"/>
    <n v="0.9405"/>
    <d v="2022-10-24T00:00:00"/>
    <x v="9"/>
    <s v="Q4"/>
    <x v="1"/>
    <s v="Logan Garcia"/>
    <x v="3"/>
    <x v="0"/>
  </r>
  <r>
    <x v="3"/>
    <x v="7"/>
    <x v="3"/>
    <s v="Medium"/>
    <n v="2487"/>
    <n v="250"/>
    <n v="7"/>
    <n v="17409"/>
    <n v="870.45"/>
    <x v="277"/>
    <n v="16.538550000000001"/>
    <n v="12435"/>
    <n v="4103.5499999999993"/>
    <n v="4.1035499999999994"/>
    <d v="2022-03-27T00:00:00"/>
    <x v="8"/>
    <s v="Q1"/>
    <x v="1"/>
    <s v="Isabella Wilson"/>
    <x v="3"/>
    <x v="7"/>
  </r>
  <r>
    <x v="3"/>
    <x v="34"/>
    <x v="5"/>
    <s v="Medium"/>
    <n v="1350"/>
    <n v="260"/>
    <n v="350"/>
    <n v="472500"/>
    <n v="23625"/>
    <x v="296"/>
    <n v="448.875"/>
    <n v="351000"/>
    <n v="97875"/>
    <n v="97.875"/>
    <d v="2022-12-18T00:00:00"/>
    <x v="7"/>
    <s v="Q4"/>
    <x v="1"/>
    <s v="Samuel Johnson"/>
    <x v="5"/>
    <x v="2"/>
  </r>
  <r>
    <x v="3"/>
    <x v="46"/>
    <x v="5"/>
    <s v="Medium"/>
    <n v="552"/>
    <n v="260"/>
    <n v="350"/>
    <n v="193200"/>
    <n v="9660"/>
    <x v="297"/>
    <n v="183.54"/>
    <n v="143520"/>
    <n v="40020"/>
    <n v="40.020000000000003"/>
    <d v="2021-08-29T00:00:00"/>
    <x v="2"/>
    <s v="Q3"/>
    <x v="1"/>
    <s v="Michael Wilson"/>
    <x v="5"/>
    <x v="6"/>
  </r>
  <r>
    <x v="2"/>
    <x v="125"/>
    <x v="5"/>
    <s v="Medium"/>
    <n v="1250"/>
    <n v="260"/>
    <n v="300"/>
    <n v="375000"/>
    <n v="18750"/>
    <x v="295"/>
    <n v="356.25"/>
    <n v="312500"/>
    <n v="43750"/>
    <n v="43.75"/>
    <d v="2022-08-15T00:00:00"/>
    <x v="2"/>
    <s v="Q3"/>
    <x v="1"/>
    <s v="Harper Phillips"/>
    <x v="5"/>
    <x v="5"/>
  </r>
  <r>
    <x v="1"/>
    <x v="1"/>
    <x v="1"/>
    <s v="Medium"/>
    <n v="3801"/>
    <n v="10"/>
    <n v="15"/>
    <n v="57015"/>
    <n v="3420.8999999999996"/>
    <x v="298"/>
    <n v="53.594100000000005"/>
    <n v="38010"/>
    <n v="15584.100000000002"/>
    <n v="15.584100000000003"/>
    <d v="2022-03-19T00:00:00"/>
    <x v="8"/>
    <s v="Q1"/>
    <x v="1"/>
    <s v="Emma Johnson"/>
    <x v="1"/>
    <x v="1"/>
  </r>
  <r>
    <x v="3"/>
    <x v="56"/>
    <x v="4"/>
    <s v="Medium"/>
    <n v="1117.5"/>
    <n v="3"/>
    <n v="20"/>
    <n v="22350"/>
    <n v="1341"/>
    <x v="299"/>
    <n v="21.009"/>
    <n v="11175"/>
    <n v="9834"/>
    <n v="9.8339999999999996"/>
    <d v="2021-06-12T00:00:00"/>
    <x v="11"/>
    <s v="Q2"/>
    <x v="1"/>
    <s v="Jackson Hill"/>
    <x v="4"/>
    <x v="0"/>
  </r>
  <r>
    <x v="1"/>
    <x v="89"/>
    <x v="4"/>
    <s v="Medium"/>
    <n v="2844"/>
    <n v="3"/>
    <n v="15"/>
    <n v="42660"/>
    <n v="2559.6"/>
    <x v="300"/>
    <n v="40.1004"/>
    <n v="28440"/>
    <n v="11660.400000000001"/>
    <n v="11.660400000000001"/>
    <d v="2021-07-27T00:00:00"/>
    <x v="3"/>
    <s v="Q3"/>
    <x v="1"/>
    <s v="Harper Martin"/>
    <x v="4"/>
    <x v="1"/>
  </r>
  <r>
    <x v="4"/>
    <x v="76"/>
    <x v="4"/>
    <s v="Medium"/>
    <n v="562"/>
    <n v="3"/>
    <n v="12"/>
    <n v="6744"/>
    <n v="404.64"/>
    <x v="301"/>
    <n v="6.3393600000000001"/>
    <n v="1686"/>
    <n v="4653.3599999999997"/>
    <n v="4.6533599999999993"/>
    <d v="2021-11-23T00:00:00"/>
    <x v="6"/>
    <s v="Q4"/>
    <x v="1"/>
    <s v="Samuel Phillips"/>
    <x v="4"/>
    <x v="4"/>
  </r>
  <r>
    <x v="1"/>
    <x v="135"/>
    <x v="4"/>
    <s v="Medium"/>
    <n v="2030"/>
    <n v="3"/>
    <n v="15"/>
    <n v="30450"/>
    <n v="1827"/>
    <x v="302"/>
    <n v="28.623000000000001"/>
    <n v="20300"/>
    <n v="8323"/>
    <n v="8.3230000000000004"/>
    <d v="2021-07-26T00:00:00"/>
    <x v="3"/>
    <s v="Q3"/>
    <x v="1"/>
    <s v="Charlotte Hill"/>
    <x v="4"/>
    <x v="7"/>
  </r>
  <r>
    <x v="3"/>
    <x v="48"/>
    <x v="0"/>
    <s v="Medium"/>
    <n v="980"/>
    <n v="5"/>
    <n v="350"/>
    <n v="343000"/>
    <n v="20580"/>
    <x v="303"/>
    <n v="322.42"/>
    <n v="254800"/>
    <n v="67620"/>
    <n v="67.62"/>
    <d v="2022-07-15T00:00:00"/>
    <x v="3"/>
    <s v="Q3"/>
    <x v="1"/>
    <s v="Elijah Perez"/>
    <x v="0"/>
    <x v="0"/>
  </r>
  <r>
    <x v="3"/>
    <x v="36"/>
    <x v="0"/>
    <s v="Medium"/>
    <n v="1460"/>
    <n v="5"/>
    <n v="350"/>
    <n v="511000"/>
    <n v="30660"/>
    <x v="304"/>
    <n v="480.34"/>
    <n v="379600"/>
    <n v="100740"/>
    <n v="100.74"/>
    <d v="2022-05-17T00:00:00"/>
    <x v="10"/>
    <s v="Q2"/>
    <x v="1"/>
    <s v="Henry Martinez"/>
    <x v="0"/>
    <x v="4"/>
  </r>
  <r>
    <x v="4"/>
    <x v="118"/>
    <x v="0"/>
    <s v="Medium"/>
    <n v="2723"/>
    <n v="5"/>
    <n v="12"/>
    <n v="32676"/>
    <n v="1960.56"/>
    <x v="305"/>
    <n v="30.715439999999997"/>
    <n v="8169"/>
    <n v="22546.44"/>
    <n v="22.546439999999997"/>
    <d v="2022-11-20T00:00:00"/>
    <x v="6"/>
    <s v="Q4"/>
    <x v="1"/>
    <s v="Aiden Garcia"/>
    <x v="0"/>
    <x v="6"/>
  </r>
  <r>
    <x v="3"/>
    <x v="51"/>
    <x v="1"/>
    <s v="Medium"/>
    <n v="1496"/>
    <n v="10"/>
    <n v="350"/>
    <n v="523600"/>
    <n v="31416"/>
    <x v="306"/>
    <n v="492.18400000000003"/>
    <n v="388960"/>
    <n v="103224"/>
    <n v="103.224"/>
    <d v="2021-03-01T00:00:00"/>
    <x v="8"/>
    <s v="Q1"/>
    <x v="1"/>
    <s v="Charlotte Martin"/>
    <x v="1"/>
    <x v="3"/>
  </r>
  <r>
    <x v="0"/>
    <x v="6"/>
    <x v="2"/>
    <s v="Medium"/>
    <n v="952"/>
    <n v="120"/>
    <n v="125"/>
    <n v="119000"/>
    <n v="7140"/>
    <x v="307"/>
    <n v="111.86"/>
    <n v="114240"/>
    <n v="-2380"/>
    <n v="-2.38"/>
    <d v="2022-11-11T00:00:00"/>
    <x v="6"/>
    <s v="Q4"/>
    <x v="1"/>
    <s v="Ethan Miller"/>
    <x v="2"/>
    <x v="6"/>
  </r>
  <r>
    <x v="0"/>
    <x v="14"/>
    <x v="2"/>
    <s v="Medium"/>
    <n v="2755"/>
    <n v="120"/>
    <n v="125"/>
    <n v="344375"/>
    <n v="20662.5"/>
    <x v="308"/>
    <n v="323.71249999999998"/>
    <n v="330600"/>
    <n v="-6887.5"/>
    <n v="-6.8875000000000002"/>
    <d v="2021-08-17T00:00:00"/>
    <x v="2"/>
    <s v="Q3"/>
    <x v="1"/>
    <s v="Samuel Taylor"/>
    <x v="2"/>
    <x v="6"/>
  </r>
  <r>
    <x v="1"/>
    <x v="95"/>
    <x v="2"/>
    <s v="Medium"/>
    <n v="1530"/>
    <n v="120"/>
    <n v="15"/>
    <n v="22950"/>
    <n v="1377"/>
    <x v="309"/>
    <n v="21.573"/>
    <n v="15300"/>
    <n v="6273"/>
    <n v="6.2729999999999997"/>
    <d v="2022-08-24T00:00:00"/>
    <x v="2"/>
    <s v="Q3"/>
    <x v="1"/>
    <s v="Emily Phillips"/>
    <x v="2"/>
    <x v="7"/>
  </r>
  <r>
    <x v="3"/>
    <x v="53"/>
    <x v="2"/>
    <s v="Medium"/>
    <n v="1496"/>
    <n v="120"/>
    <n v="350"/>
    <n v="523600"/>
    <n v="31416"/>
    <x v="306"/>
    <n v="492.18400000000003"/>
    <n v="388960"/>
    <n v="103224"/>
    <n v="103.224"/>
    <d v="2021-05-14T00:00:00"/>
    <x v="10"/>
    <s v="Q2"/>
    <x v="1"/>
    <s v="Harper Wilson"/>
    <x v="2"/>
    <x v="5"/>
  </r>
  <r>
    <x v="3"/>
    <x v="30"/>
    <x v="2"/>
    <s v="Medium"/>
    <n v="1498"/>
    <n v="120"/>
    <n v="7"/>
    <n v="10486"/>
    <n v="629.16"/>
    <x v="310"/>
    <n v="9.85684"/>
    <n v="7490"/>
    <n v="2366.84"/>
    <n v="2.3668400000000003"/>
    <d v="2022-01-11T00:00:00"/>
    <x v="1"/>
    <s v="Q1"/>
    <x v="1"/>
    <s v="Benjamin Lee"/>
    <x v="2"/>
    <x v="6"/>
  </r>
  <r>
    <x v="1"/>
    <x v="136"/>
    <x v="3"/>
    <s v="Medium"/>
    <n v="2844"/>
    <n v="250"/>
    <n v="15"/>
    <n v="42660"/>
    <n v="2559.6"/>
    <x v="300"/>
    <n v="40.1004"/>
    <n v="28440"/>
    <n v="11660.400000000001"/>
    <n v="11.660400000000001"/>
    <d v="2021-11-21T00:00:00"/>
    <x v="6"/>
    <s v="Q4"/>
    <x v="1"/>
    <s v="Samuel Turner"/>
    <x v="3"/>
    <x v="0"/>
  </r>
  <r>
    <x v="3"/>
    <x v="33"/>
    <x v="3"/>
    <s v="Medium"/>
    <n v="1498"/>
    <n v="250"/>
    <n v="7"/>
    <n v="10486"/>
    <n v="629.16"/>
    <x v="310"/>
    <n v="9.85684"/>
    <n v="7490"/>
    <n v="2366.84"/>
    <n v="2.3668400000000003"/>
    <d v="2021-03-15T00:00:00"/>
    <x v="8"/>
    <s v="Q1"/>
    <x v="1"/>
    <s v="Charlotte Davis"/>
    <x v="3"/>
    <x v="1"/>
  </r>
  <r>
    <x v="0"/>
    <x v="137"/>
    <x v="5"/>
    <s v="Medium"/>
    <n v="1987.5"/>
    <n v="260"/>
    <n v="125"/>
    <n v="248437.5"/>
    <n v="14906.25"/>
    <x v="311"/>
    <n v="233.53125"/>
    <n v="238500"/>
    <n v="-4968.75"/>
    <n v="-4.96875"/>
    <d v="2022-06-28T00:00:00"/>
    <x v="11"/>
    <s v="Q2"/>
    <x v="1"/>
    <s v="Harper Martin"/>
    <x v="5"/>
    <x v="1"/>
  </r>
  <r>
    <x v="3"/>
    <x v="92"/>
    <x v="5"/>
    <s v="Medium"/>
    <n v="1679"/>
    <n v="260"/>
    <n v="350"/>
    <n v="587650"/>
    <n v="35259"/>
    <x v="312"/>
    <n v="552.39099999999996"/>
    <n v="436540"/>
    <n v="115851"/>
    <n v="115.851"/>
    <d v="2021-11-18T00:00:00"/>
    <x v="6"/>
    <s v="Q4"/>
    <x v="1"/>
    <s v="Jackson Hill"/>
    <x v="5"/>
    <x v="4"/>
  </r>
  <r>
    <x v="1"/>
    <x v="25"/>
    <x v="1"/>
    <s v="Medium"/>
    <n v="2198"/>
    <n v="10"/>
    <n v="15"/>
    <n v="32970"/>
    <n v="1978.2"/>
    <x v="313"/>
    <n v="30.991799999999998"/>
    <n v="21980"/>
    <n v="9011.7999999999993"/>
    <n v="9.0117999999999991"/>
    <d v="2022-10-20T00:00:00"/>
    <x v="9"/>
    <s v="Q4"/>
    <x v="1"/>
    <s v="Avery Turner"/>
    <x v="1"/>
    <x v="1"/>
  </r>
  <r>
    <x v="1"/>
    <x v="37"/>
    <x v="1"/>
    <s v="Medium"/>
    <n v="1743"/>
    <n v="10"/>
    <n v="15"/>
    <n v="26145"/>
    <n v="1568.7"/>
    <x v="314"/>
    <n v="24.5763"/>
    <n v="17430"/>
    <n v="7146.2999999999993"/>
    <n v="7.1462999999999992"/>
    <d v="2022-03-16T00:00:00"/>
    <x v="8"/>
    <s v="Q1"/>
    <x v="1"/>
    <s v="Amelia Wilson"/>
    <x v="1"/>
    <x v="5"/>
  </r>
  <r>
    <x v="1"/>
    <x v="25"/>
    <x v="1"/>
    <s v="Medium"/>
    <n v="1153"/>
    <n v="10"/>
    <n v="15"/>
    <n v="17295"/>
    <n v="1037.7"/>
    <x v="315"/>
    <n v="16.257300000000001"/>
    <n v="11530"/>
    <n v="4727.2999999999993"/>
    <n v="4.7272999999999996"/>
    <d v="2021-11-18T00:00:00"/>
    <x v="6"/>
    <s v="Q4"/>
    <x v="1"/>
    <s v="Avery Turner"/>
    <x v="1"/>
    <x v="1"/>
  </r>
  <r>
    <x v="3"/>
    <x v="27"/>
    <x v="2"/>
    <s v="Medium"/>
    <n v="1001"/>
    <n v="120"/>
    <n v="20"/>
    <n v="20020"/>
    <n v="1201.2"/>
    <x v="316"/>
    <n v="18.8188"/>
    <n v="10010"/>
    <n v="8808.7999999999993"/>
    <n v="8.8087999999999997"/>
    <d v="2022-11-30T00:00:00"/>
    <x v="6"/>
    <s v="Q4"/>
    <x v="1"/>
    <s v="Sofia Phillips"/>
    <x v="2"/>
    <x v="3"/>
  </r>
  <r>
    <x v="3"/>
    <x v="30"/>
    <x v="2"/>
    <s v="Medium"/>
    <n v="1333"/>
    <n v="120"/>
    <n v="7"/>
    <n v="9331"/>
    <n v="559.86"/>
    <x v="317"/>
    <n v="8.771139999999999"/>
    <n v="6665"/>
    <n v="2106.1399999999994"/>
    <n v="2.1061399999999995"/>
    <d v="2021-06-17T00:00:00"/>
    <x v="11"/>
    <s v="Q2"/>
    <x v="1"/>
    <s v="Benjamin Lee"/>
    <x v="2"/>
    <x v="6"/>
  </r>
  <r>
    <x v="1"/>
    <x v="138"/>
    <x v="3"/>
    <s v="Medium"/>
    <n v="1153"/>
    <n v="250"/>
    <n v="15"/>
    <n v="17295"/>
    <n v="1037.7"/>
    <x v="315"/>
    <n v="16.257300000000001"/>
    <n v="11530"/>
    <n v="4727.2999999999993"/>
    <n v="4.7272999999999996"/>
    <d v="2022-10-13T00:00:00"/>
    <x v="9"/>
    <s v="Q4"/>
    <x v="1"/>
    <s v="Henry Garcia"/>
    <x v="3"/>
    <x v="2"/>
  </r>
  <r>
    <x v="4"/>
    <x v="76"/>
    <x v="4"/>
    <s v="Medium"/>
    <n v="727"/>
    <n v="3"/>
    <n v="12"/>
    <n v="8724"/>
    <n v="610.67999999999995"/>
    <x v="318"/>
    <n v="8.1133199999999999"/>
    <n v="2181"/>
    <n v="5932.32"/>
    <n v="5.9323199999999998"/>
    <d v="2022-08-20T00:00:00"/>
    <x v="2"/>
    <s v="Q3"/>
    <x v="1"/>
    <s v="Samuel Phillips"/>
    <x v="4"/>
    <x v="4"/>
  </r>
  <r>
    <x v="4"/>
    <x v="35"/>
    <x v="4"/>
    <s v="Medium"/>
    <n v="1884"/>
    <n v="3"/>
    <n v="12"/>
    <n v="22608"/>
    <n v="1582.56"/>
    <x v="319"/>
    <n v="21.02544"/>
    <n v="5652"/>
    <n v="15373.439999999999"/>
    <n v="15.373439999999999"/>
    <d v="2021-04-24T00:00:00"/>
    <x v="5"/>
    <s v="Q2"/>
    <x v="1"/>
    <s v="Harper Anderson"/>
    <x v="4"/>
    <x v="3"/>
  </r>
  <r>
    <x v="4"/>
    <x v="119"/>
    <x v="0"/>
    <s v="Medium"/>
    <n v="2340"/>
    <n v="5"/>
    <n v="12"/>
    <n v="28080"/>
    <n v="1965.6"/>
    <x v="320"/>
    <n v="26.1144"/>
    <n v="7020"/>
    <n v="19094.400000000001"/>
    <n v="19.0944"/>
    <d v="2022-03-08T00:00:00"/>
    <x v="8"/>
    <s v="Q1"/>
    <x v="1"/>
    <s v="Emily Hill"/>
    <x v="0"/>
    <x v="7"/>
  </r>
  <r>
    <x v="4"/>
    <x v="128"/>
    <x v="0"/>
    <s v="Medium"/>
    <n v="2342"/>
    <n v="5"/>
    <n v="12"/>
    <n v="28104"/>
    <n v="1967.28"/>
    <x v="321"/>
    <n v="26.13672"/>
    <n v="7026"/>
    <n v="19110.72"/>
    <n v="19.110720000000001"/>
    <d v="2021-08-25T00:00:00"/>
    <x v="2"/>
    <s v="Q3"/>
    <x v="1"/>
    <s v="Jackson Turner"/>
    <x v="0"/>
    <x v="0"/>
  </r>
  <r>
    <x v="1"/>
    <x v="139"/>
    <x v="2"/>
    <s v="Medium"/>
    <n v="1262"/>
    <n v="120"/>
    <n v="15"/>
    <n v="18930"/>
    <n v="1325.1"/>
    <x v="322"/>
    <n v="17.604900000000001"/>
    <n v="12620"/>
    <n v="4984.9000000000015"/>
    <n v="4.9849000000000014"/>
    <d v="2021-04-18T00:00:00"/>
    <x v="5"/>
    <s v="Q2"/>
    <x v="1"/>
    <s v="Amelia Phillips"/>
    <x v="2"/>
    <x v="3"/>
  </r>
  <r>
    <x v="3"/>
    <x v="15"/>
    <x v="2"/>
    <s v="Medium"/>
    <n v="1135"/>
    <n v="120"/>
    <n v="7"/>
    <n v="7945"/>
    <n v="556.15"/>
    <x v="323"/>
    <n v="7.3888500000000006"/>
    <n v="5675"/>
    <n v="1713.8500000000004"/>
    <n v="1.7138500000000003"/>
    <d v="2021-05-08T00:00:00"/>
    <x v="10"/>
    <s v="Q2"/>
    <x v="1"/>
    <s v="Harper Davis"/>
    <x v="2"/>
    <x v="7"/>
  </r>
  <r>
    <x v="3"/>
    <x v="40"/>
    <x v="2"/>
    <s v="Medium"/>
    <n v="547"/>
    <n v="120"/>
    <n v="7"/>
    <n v="3829"/>
    <n v="268.02999999999997"/>
    <x v="324"/>
    <n v="3.5609700000000002"/>
    <n v="2735"/>
    <n v="825.97000000000025"/>
    <n v="0.8259700000000002"/>
    <d v="2022-08-04T00:00:00"/>
    <x v="2"/>
    <s v="Q3"/>
    <x v="1"/>
    <s v="Aiden Clark"/>
    <x v="2"/>
    <x v="0"/>
  </r>
  <r>
    <x v="3"/>
    <x v="15"/>
    <x v="2"/>
    <s v="Medium"/>
    <n v="1582"/>
    <n v="120"/>
    <n v="7"/>
    <n v="11074"/>
    <n v="775.18"/>
    <x v="325"/>
    <n v="10.298819999999999"/>
    <n v="7910"/>
    <n v="2388.8199999999997"/>
    <n v="2.3888199999999995"/>
    <d v="2021-04-05T00:00:00"/>
    <x v="5"/>
    <s v="Q2"/>
    <x v="1"/>
    <s v="Harper Davis"/>
    <x v="2"/>
    <x v="7"/>
  </r>
  <r>
    <x v="4"/>
    <x v="80"/>
    <x v="3"/>
    <s v="Medium"/>
    <n v="1738.5"/>
    <n v="250"/>
    <n v="12"/>
    <n v="20862"/>
    <n v="1460.34"/>
    <x v="326"/>
    <n v="19.40166"/>
    <n v="5215.5"/>
    <n v="14186.16"/>
    <n v="14.186159999999999"/>
    <d v="2022-02-25T00:00:00"/>
    <x v="4"/>
    <s v="Q1"/>
    <x v="1"/>
    <s v="Jackson Lewis"/>
    <x v="3"/>
    <x v="0"/>
  </r>
  <r>
    <x v="3"/>
    <x v="54"/>
    <x v="3"/>
    <s v="Medium"/>
    <n v="1582"/>
    <n v="250"/>
    <n v="7"/>
    <n v="11074"/>
    <n v="775.18"/>
    <x v="325"/>
    <n v="10.298819999999999"/>
    <n v="7910"/>
    <n v="2388.8199999999997"/>
    <n v="2.3888199999999995"/>
    <d v="2022-01-01T00:00:00"/>
    <x v="1"/>
    <s v="Q1"/>
    <x v="1"/>
    <s v="Henry Turner"/>
    <x v="3"/>
    <x v="6"/>
  </r>
  <r>
    <x v="3"/>
    <x v="46"/>
    <x v="5"/>
    <s v="Medium"/>
    <n v="1135"/>
    <n v="260"/>
    <n v="7"/>
    <n v="7945"/>
    <n v="556.15"/>
    <x v="323"/>
    <n v="7.3888500000000006"/>
    <n v="5675"/>
    <n v="1713.8500000000004"/>
    <n v="1.7138500000000003"/>
    <d v="2021-06-04T00:00:00"/>
    <x v="11"/>
    <s v="Q2"/>
    <x v="1"/>
    <s v="Michael Wilson"/>
    <x v="5"/>
    <x v="6"/>
  </r>
  <r>
    <x v="3"/>
    <x v="56"/>
    <x v="4"/>
    <s v="Medium"/>
    <n v="1761"/>
    <n v="3"/>
    <n v="350"/>
    <n v="616350"/>
    <n v="43144.5"/>
    <x v="327"/>
    <n v="573.20550000000003"/>
    <n v="457860"/>
    <n v="115345.5"/>
    <n v="115.3455"/>
    <d v="2022-05-03T00:00:00"/>
    <x v="10"/>
    <s v="Q2"/>
    <x v="1"/>
    <s v="Jackson Hill"/>
    <x v="4"/>
    <x v="0"/>
  </r>
  <r>
    <x v="2"/>
    <x v="140"/>
    <x v="4"/>
    <s v="Medium"/>
    <n v="448"/>
    <n v="3"/>
    <n v="300"/>
    <n v="134400"/>
    <n v="9408"/>
    <x v="328"/>
    <n v="124.992"/>
    <n v="112000"/>
    <n v="12992"/>
    <n v="12.992000000000001"/>
    <d v="2022-08-14T00:00:00"/>
    <x v="2"/>
    <s v="Q3"/>
    <x v="1"/>
    <s v="Jackson Hill"/>
    <x v="4"/>
    <x v="4"/>
  </r>
  <r>
    <x v="2"/>
    <x v="140"/>
    <x v="4"/>
    <s v="Medium"/>
    <n v="2181"/>
    <n v="3"/>
    <n v="300"/>
    <n v="654300"/>
    <n v="45801"/>
    <x v="329"/>
    <n v="608.49900000000002"/>
    <n v="545250"/>
    <n v="63249"/>
    <n v="63.249000000000002"/>
    <d v="2021-07-24T00:00:00"/>
    <x v="3"/>
    <s v="Q3"/>
    <x v="1"/>
    <s v="Jackson Hill"/>
    <x v="4"/>
    <x v="4"/>
  </r>
  <r>
    <x v="3"/>
    <x v="58"/>
    <x v="0"/>
    <s v="Medium"/>
    <n v="1976"/>
    <n v="5"/>
    <n v="20"/>
    <n v="39520"/>
    <n v="2766.4"/>
    <x v="330"/>
    <n v="36.753599999999999"/>
    <n v="19760"/>
    <n v="16993.599999999999"/>
    <n v="16.993599999999997"/>
    <d v="2021-09-24T00:00:00"/>
    <x v="0"/>
    <s v="Q3"/>
    <x v="1"/>
    <s v="Aiden Martin"/>
    <x v="0"/>
    <x v="2"/>
  </r>
  <r>
    <x v="2"/>
    <x v="77"/>
    <x v="0"/>
    <s v="Medium"/>
    <n v="2181"/>
    <n v="5"/>
    <n v="300"/>
    <n v="654300"/>
    <n v="45801"/>
    <x v="329"/>
    <n v="608.49900000000002"/>
    <n v="545250"/>
    <n v="63249"/>
    <n v="63.249000000000002"/>
    <d v="2022-07-26T00:00:00"/>
    <x v="3"/>
    <s v="Q3"/>
    <x v="1"/>
    <s v="Harper Hill"/>
    <x v="0"/>
    <x v="5"/>
  </r>
  <r>
    <x v="2"/>
    <x v="69"/>
    <x v="1"/>
    <s v="Medium"/>
    <n v="1702"/>
    <n v="10"/>
    <n v="300"/>
    <n v="510600"/>
    <n v="35742"/>
    <x v="331"/>
    <n v="474.858"/>
    <n v="425500"/>
    <n v="49358"/>
    <n v="49.357999999999997"/>
    <d v="2022-05-17T00:00:00"/>
    <x v="10"/>
    <s v="Q2"/>
    <x v="1"/>
    <s v="Abigail Garcia"/>
    <x v="1"/>
    <x v="5"/>
  </r>
  <r>
    <x v="2"/>
    <x v="120"/>
    <x v="1"/>
    <s v="Medium"/>
    <n v="448"/>
    <n v="10"/>
    <n v="300"/>
    <n v="134400"/>
    <n v="9408"/>
    <x v="328"/>
    <n v="124.992"/>
    <n v="112000"/>
    <n v="12992"/>
    <n v="12.992000000000001"/>
    <d v="2022-06-04T00:00:00"/>
    <x v="11"/>
    <s v="Q2"/>
    <x v="1"/>
    <s v="Benjamin Phillips"/>
    <x v="1"/>
    <x v="0"/>
  </r>
  <r>
    <x v="0"/>
    <x v="22"/>
    <x v="1"/>
    <s v="Medium"/>
    <n v="3513"/>
    <n v="10"/>
    <n v="125"/>
    <n v="439125"/>
    <n v="30738.75"/>
    <x v="332"/>
    <n v="408.38625000000002"/>
    <n v="421560"/>
    <n v="-13173.75"/>
    <n v="-13.17375"/>
    <d v="2021-10-09T00:00:00"/>
    <x v="9"/>
    <s v="Q4"/>
    <x v="1"/>
    <s v="Sebastian Lee"/>
    <x v="1"/>
    <x v="6"/>
  </r>
  <r>
    <x v="1"/>
    <x v="1"/>
    <x v="1"/>
    <s v="Medium"/>
    <n v="2101"/>
    <n v="10"/>
    <n v="15"/>
    <n v="31515"/>
    <n v="2206.0500000000002"/>
    <x v="333"/>
    <n v="29.308949999999999"/>
    <n v="21010"/>
    <n v="8298.9500000000007"/>
    <n v="8.2989500000000014"/>
    <d v="2021-04-28T00:00:00"/>
    <x v="5"/>
    <s v="Q2"/>
    <x v="1"/>
    <s v="Emma Johnson"/>
    <x v="1"/>
    <x v="1"/>
  </r>
  <r>
    <x v="3"/>
    <x v="51"/>
    <x v="1"/>
    <s v="Medium"/>
    <n v="1535"/>
    <n v="10"/>
    <n v="20"/>
    <n v="30700"/>
    <n v="2149"/>
    <x v="334"/>
    <n v="28.550999999999998"/>
    <n v="15350"/>
    <n v="13201"/>
    <n v="13.201000000000001"/>
    <d v="2021-03-06T00:00:00"/>
    <x v="8"/>
    <s v="Q1"/>
    <x v="1"/>
    <s v="Charlotte Martin"/>
    <x v="1"/>
    <x v="3"/>
  </r>
  <r>
    <x v="2"/>
    <x v="60"/>
    <x v="2"/>
    <s v="Medium"/>
    <n v="1659"/>
    <n v="120"/>
    <n v="300"/>
    <n v="497700"/>
    <n v="34839"/>
    <x v="335"/>
    <n v="462.86099999999999"/>
    <n v="414750"/>
    <n v="48111"/>
    <n v="48.110999999999997"/>
    <d v="2022-11-06T00:00:00"/>
    <x v="6"/>
    <s v="Q4"/>
    <x v="1"/>
    <s v="Benjamin Martin"/>
    <x v="2"/>
    <x v="4"/>
  </r>
  <r>
    <x v="3"/>
    <x v="30"/>
    <x v="2"/>
    <s v="Medium"/>
    <n v="609"/>
    <n v="120"/>
    <n v="20"/>
    <n v="12180"/>
    <n v="852.6"/>
    <x v="336"/>
    <n v="11.327399999999999"/>
    <n v="6090"/>
    <n v="5237.3999999999996"/>
    <n v="5.2374000000000001"/>
    <d v="2021-12-20T00:00:00"/>
    <x v="7"/>
    <s v="Q4"/>
    <x v="1"/>
    <s v="Benjamin Lee"/>
    <x v="2"/>
    <x v="6"/>
  </r>
  <r>
    <x v="0"/>
    <x v="28"/>
    <x v="2"/>
    <s v="Medium"/>
    <n v="2087"/>
    <n v="120"/>
    <n v="125"/>
    <n v="260875"/>
    <n v="18261.25"/>
    <x v="337"/>
    <n v="242.61375000000001"/>
    <n v="250440"/>
    <n v="-7826.25"/>
    <n v="-7.8262499999999999"/>
    <d v="2021-04-12T00:00:00"/>
    <x v="5"/>
    <s v="Q2"/>
    <x v="1"/>
    <s v="Elijah Martin"/>
    <x v="2"/>
    <x v="4"/>
  </r>
  <r>
    <x v="3"/>
    <x v="53"/>
    <x v="2"/>
    <s v="Medium"/>
    <n v="1976"/>
    <n v="120"/>
    <n v="20"/>
    <n v="39520"/>
    <n v="2766.4"/>
    <x v="330"/>
    <n v="36.753599999999999"/>
    <n v="19760"/>
    <n v="16993.599999999999"/>
    <n v="16.993599999999997"/>
    <d v="2022-08-03T00:00:00"/>
    <x v="2"/>
    <s v="Q3"/>
    <x v="1"/>
    <s v="Harper Wilson"/>
    <x v="2"/>
    <x v="5"/>
  </r>
  <r>
    <x v="2"/>
    <x v="85"/>
    <x v="2"/>
    <s v="Medium"/>
    <n v="1372"/>
    <n v="120"/>
    <n v="300"/>
    <n v="411600"/>
    <n v="28812"/>
    <x v="338"/>
    <n v="382.78800000000001"/>
    <n v="343000"/>
    <n v="39788"/>
    <n v="39.787999999999997"/>
    <d v="2021-07-29T00:00:00"/>
    <x v="3"/>
    <s v="Q3"/>
    <x v="1"/>
    <s v="Mia Hill"/>
    <x v="2"/>
    <x v="5"/>
  </r>
  <r>
    <x v="4"/>
    <x v="141"/>
    <x v="3"/>
    <s v="Medium"/>
    <n v="3244.5"/>
    <n v="250"/>
    <n v="12"/>
    <n v="38934"/>
    <n v="2725.38"/>
    <x v="339"/>
    <n v="36.208620000000003"/>
    <n v="9733.5"/>
    <n v="26475.120000000003"/>
    <n v="26.475120000000004"/>
    <d v="2022-09-24T00:00:00"/>
    <x v="0"/>
    <s v="Q3"/>
    <x v="1"/>
    <s v="Abigail Martin"/>
    <x v="3"/>
    <x v="5"/>
  </r>
  <r>
    <x v="2"/>
    <x v="61"/>
    <x v="3"/>
    <s v="Medium"/>
    <n v="959"/>
    <n v="250"/>
    <n v="300"/>
    <n v="287700"/>
    <n v="20139"/>
    <x v="340"/>
    <n v="267.56099999999998"/>
    <n v="239750"/>
    <n v="27811"/>
    <n v="27.811"/>
    <d v="2022-04-14T00:00:00"/>
    <x v="5"/>
    <s v="Q2"/>
    <x v="1"/>
    <s v="Mia Lewis"/>
    <x v="3"/>
    <x v="5"/>
  </r>
  <r>
    <x v="2"/>
    <x v="16"/>
    <x v="3"/>
    <s v="Medium"/>
    <n v="2747"/>
    <n v="250"/>
    <n v="300"/>
    <n v="824100"/>
    <n v="57687"/>
    <x v="341"/>
    <n v="766.41300000000001"/>
    <n v="686750"/>
    <n v="79663"/>
    <n v="79.662999999999997"/>
    <d v="2021-04-10T00:00:00"/>
    <x v="5"/>
    <s v="Q2"/>
    <x v="1"/>
    <s v="Henry Anderson"/>
    <x v="3"/>
    <x v="0"/>
  </r>
  <r>
    <x v="0"/>
    <x v="142"/>
    <x v="5"/>
    <s v="Medium"/>
    <n v="1645"/>
    <n v="260"/>
    <n v="125"/>
    <n v="205625"/>
    <n v="14393.75"/>
    <x v="342"/>
    <n v="191.23124999999999"/>
    <n v="197400"/>
    <n v="-6168.75"/>
    <n v="-6.1687500000000002"/>
    <d v="2022-06-03T00:00:00"/>
    <x v="11"/>
    <s v="Q2"/>
    <x v="1"/>
    <s v="Aiden Garcia"/>
    <x v="5"/>
    <x v="6"/>
  </r>
  <r>
    <x v="3"/>
    <x v="64"/>
    <x v="5"/>
    <s v="Medium"/>
    <n v="2876"/>
    <n v="260"/>
    <n v="350"/>
    <n v="1006600"/>
    <n v="70462"/>
    <x v="343"/>
    <n v="936.13800000000003"/>
    <n v="747760"/>
    <n v="188378"/>
    <n v="188.37799999999999"/>
    <d v="2022-06-30T00:00:00"/>
    <x v="11"/>
    <s v="Q2"/>
    <x v="1"/>
    <s v="Samuel Wilson"/>
    <x v="5"/>
    <x v="0"/>
  </r>
  <r>
    <x v="3"/>
    <x v="46"/>
    <x v="5"/>
    <s v="Medium"/>
    <n v="1118"/>
    <n v="260"/>
    <n v="20"/>
    <n v="22360"/>
    <n v="1565.2"/>
    <x v="122"/>
    <n v="20.794799999999999"/>
    <n v="11180"/>
    <n v="9614.7999999999993"/>
    <n v="9.6147999999999989"/>
    <d v="2021-12-04T00:00:00"/>
    <x v="7"/>
    <s v="Q4"/>
    <x v="1"/>
    <s v="Michael Wilson"/>
    <x v="5"/>
    <x v="6"/>
  </r>
  <r>
    <x v="2"/>
    <x v="143"/>
    <x v="5"/>
    <s v="Medium"/>
    <n v="1372"/>
    <n v="260"/>
    <n v="300"/>
    <n v="411600"/>
    <n v="28812"/>
    <x v="338"/>
    <n v="382.78800000000001"/>
    <n v="343000"/>
    <n v="39788"/>
    <n v="39.787999999999997"/>
    <d v="2022-09-20T00:00:00"/>
    <x v="0"/>
    <s v="Q3"/>
    <x v="1"/>
    <s v="Emily Hill"/>
    <x v="5"/>
    <x v="7"/>
  </r>
  <r>
    <x v="3"/>
    <x v="42"/>
    <x v="0"/>
    <s v="Medium"/>
    <n v="488"/>
    <n v="5"/>
    <n v="7"/>
    <n v="3416"/>
    <n v="273.27999999999997"/>
    <x v="344"/>
    <n v="3.1427200000000002"/>
    <n v="2440"/>
    <n v="702.72000000000025"/>
    <n v="0.70272000000000023"/>
    <d v="2022-10-20T00:00:00"/>
    <x v="9"/>
    <s v="Q4"/>
    <x v="1"/>
    <s v="Sebastian Phillips"/>
    <x v="0"/>
    <x v="2"/>
  </r>
  <r>
    <x v="3"/>
    <x v="98"/>
    <x v="0"/>
    <s v="Medium"/>
    <n v="1282"/>
    <n v="5"/>
    <n v="20"/>
    <n v="25640"/>
    <n v="2051.1999999999998"/>
    <x v="345"/>
    <n v="23.588799999999999"/>
    <n v="12820"/>
    <n v="10768.8"/>
    <n v="10.768799999999999"/>
    <d v="2021-10-12T00:00:00"/>
    <x v="9"/>
    <s v="Q4"/>
    <x v="1"/>
    <s v="Logan Martin"/>
    <x v="0"/>
    <x v="2"/>
  </r>
  <r>
    <x v="3"/>
    <x v="3"/>
    <x v="1"/>
    <s v="Medium"/>
    <n v="257"/>
    <n v="10"/>
    <n v="7"/>
    <n v="1799"/>
    <n v="143.91999999999999"/>
    <x v="346"/>
    <n v="1.6550799999999999"/>
    <n v="1285"/>
    <n v="370.07999999999993"/>
    <n v="0.37007999999999991"/>
    <d v="2021-10-21T00:00:00"/>
    <x v="9"/>
    <s v="Q4"/>
    <x v="1"/>
    <s v="Olivia Brown"/>
    <x v="1"/>
    <x v="3"/>
  </r>
  <r>
    <x v="3"/>
    <x v="63"/>
    <x v="5"/>
    <s v="Medium"/>
    <n v="1282"/>
    <n v="260"/>
    <n v="20"/>
    <n v="25640"/>
    <n v="2051.1999999999998"/>
    <x v="345"/>
    <n v="23.588799999999999"/>
    <n v="12820"/>
    <n v="10768.8"/>
    <n v="10.768799999999999"/>
    <d v="2021-10-02T00:00:00"/>
    <x v="9"/>
    <s v="Q4"/>
    <x v="1"/>
    <s v="Charlotte Anderson"/>
    <x v="5"/>
    <x v="7"/>
  </r>
  <r>
    <x v="0"/>
    <x v="99"/>
    <x v="4"/>
    <s v="Medium"/>
    <n v="1540"/>
    <n v="3"/>
    <n v="125"/>
    <n v="192500"/>
    <n v="15400"/>
    <x v="347"/>
    <n v="177.1"/>
    <n v="184800"/>
    <n v="-7700"/>
    <n v="-7.7"/>
    <d v="2021-05-31T00:00:00"/>
    <x v="10"/>
    <s v="Q2"/>
    <x v="1"/>
    <s v="Charlotte Garcia"/>
    <x v="4"/>
    <x v="3"/>
  </r>
  <r>
    <x v="1"/>
    <x v="105"/>
    <x v="4"/>
    <s v="Medium"/>
    <n v="490"/>
    <n v="3"/>
    <n v="15"/>
    <n v="7350"/>
    <n v="588"/>
    <x v="348"/>
    <n v="6.7619999999999996"/>
    <n v="4900"/>
    <n v="1862"/>
    <n v="1.8620000000000001"/>
    <d v="2022-01-06T00:00:00"/>
    <x v="1"/>
    <s v="Q1"/>
    <x v="1"/>
    <s v="Abigail Phillips"/>
    <x v="4"/>
    <x v="1"/>
  </r>
  <r>
    <x v="3"/>
    <x v="65"/>
    <x v="4"/>
    <s v="Medium"/>
    <n v="1362"/>
    <n v="3"/>
    <n v="350"/>
    <n v="476700"/>
    <n v="38136"/>
    <x v="349"/>
    <n v="438.56400000000002"/>
    <n v="354120"/>
    <n v="84444"/>
    <n v="84.444000000000003"/>
    <d v="2021-01-26T00:00:00"/>
    <x v="1"/>
    <s v="Q1"/>
    <x v="1"/>
    <s v="Harper Turner"/>
    <x v="4"/>
    <x v="1"/>
  </r>
  <r>
    <x v="1"/>
    <x v="144"/>
    <x v="0"/>
    <s v="Medium"/>
    <n v="2501"/>
    <n v="5"/>
    <n v="15"/>
    <n v="37515"/>
    <n v="3001.2"/>
    <x v="350"/>
    <n v="34.513800000000003"/>
    <n v="25010"/>
    <n v="9503.8000000000029"/>
    <n v="9.5038000000000036"/>
    <d v="2022-01-03T00:00:00"/>
    <x v="1"/>
    <s v="Q1"/>
    <x v="1"/>
    <s v="Benjamin Phillips"/>
    <x v="0"/>
    <x v="0"/>
  </r>
  <r>
    <x v="3"/>
    <x v="42"/>
    <x v="0"/>
    <s v="Medium"/>
    <n v="708"/>
    <n v="5"/>
    <n v="20"/>
    <n v="14160"/>
    <n v="1132.8"/>
    <x v="351"/>
    <n v="13.027200000000001"/>
    <n v="7080"/>
    <n v="5947.2000000000007"/>
    <n v="5.9472000000000005"/>
    <d v="2021-11-27T00:00:00"/>
    <x v="6"/>
    <s v="Q4"/>
    <x v="1"/>
    <s v="Sebastian Phillips"/>
    <x v="0"/>
    <x v="2"/>
  </r>
  <r>
    <x v="3"/>
    <x v="36"/>
    <x v="0"/>
    <s v="Medium"/>
    <n v="645"/>
    <n v="5"/>
    <n v="20"/>
    <n v="12900"/>
    <n v="1032"/>
    <x v="352"/>
    <n v="11.868"/>
    <n v="6450"/>
    <n v="5418"/>
    <n v="5.4180000000000001"/>
    <d v="2022-08-15T00:00:00"/>
    <x v="2"/>
    <s v="Q3"/>
    <x v="1"/>
    <s v="Henry Martinez"/>
    <x v="0"/>
    <x v="4"/>
  </r>
  <r>
    <x v="2"/>
    <x v="77"/>
    <x v="0"/>
    <s v="Medium"/>
    <n v="1562"/>
    <n v="5"/>
    <n v="300"/>
    <n v="468600"/>
    <n v="37488"/>
    <x v="353"/>
    <n v="431.11200000000002"/>
    <n v="390500"/>
    <n v="40612"/>
    <n v="40.612000000000002"/>
    <d v="2022-07-11T00:00:00"/>
    <x v="3"/>
    <s v="Q3"/>
    <x v="1"/>
    <s v="Harper Hill"/>
    <x v="0"/>
    <x v="5"/>
  </r>
  <r>
    <x v="1"/>
    <x v="108"/>
    <x v="0"/>
    <s v="Medium"/>
    <n v="711"/>
    <n v="5"/>
    <n v="15"/>
    <n v="10665"/>
    <n v="853.2"/>
    <x v="354"/>
    <n v="9.8117999999999999"/>
    <n v="7110"/>
    <n v="2701.7999999999993"/>
    <n v="2.7017999999999991"/>
    <d v="2022-06-22T00:00:00"/>
    <x v="11"/>
    <s v="Q2"/>
    <x v="1"/>
    <s v="Benjamin Garcia"/>
    <x v="0"/>
    <x v="4"/>
  </r>
  <r>
    <x v="0"/>
    <x v="23"/>
    <x v="1"/>
    <s v="Medium"/>
    <n v="1114"/>
    <n v="10"/>
    <n v="125"/>
    <n v="139250"/>
    <n v="11140"/>
    <x v="355"/>
    <n v="128.11000000000001"/>
    <n v="133680"/>
    <n v="-5570"/>
    <n v="-5.57"/>
    <d v="2022-11-09T00:00:00"/>
    <x v="6"/>
    <s v="Q4"/>
    <x v="1"/>
    <s v="Elizabeth Green"/>
    <x v="1"/>
    <x v="7"/>
  </r>
  <r>
    <x v="3"/>
    <x v="71"/>
    <x v="1"/>
    <s v="Medium"/>
    <n v="1259"/>
    <n v="10"/>
    <n v="7"/>
    <n v="8813"/>
    <n v="705.04"/>
    <x v="356"/>
    <n v="8.1079600000000003"/>
    <n v="6295"/>
    <n v="1812.96"/>
    <n v="1.8129600000000001"/>
    <d v="2022-07-12T00:00:00"/>
    <x v="3"/>
    <s v="Q3"/>
    <x v="1"/>
    <s v="Emily Hill"/>
    <x v="1"/>
    <x v="7"/>
  </r>
  <r>
    <x v="3"/>
    <x v="71"/>
    <x v="1"/>
    <s v="Medium"/>
    <n v="1095"/>
    <n v="10"/>
    <n v="7"/>
    <n v="7665"/>
    <n v="613.20000000000005"/>
    <x v="357"/>
    <n v="7.0518000000000001"/>
    <n v="5475"/>
    <n v="1576.8000000000002"/>
    <n v="1.5768000000000002"/>
    <d v="2021-09-28T00:00:00"/>
    <x v="0"/>
    <s v="Q3"/>
    <x v="1"/>
    <s v="Emily Hill"/>
    <x v="1"/>
    <x v="7"/>
  </r>
  <r>
    <x v="3"/>
    <x v="71"/>
    <x v="1"/>
    <s v="Medium"/>
    <n v="1366"/>
    <n v="10"/>
    <n v="20"/>
    <n v="27320"/>
    <n v="2185.6"/>
    <x v="358"/>
    <n v="25.134400000000003"/>
    <n v="13660"/>
    <n v="11474.400000000001"/>
    <n v="11.474400000000001"/>
    <d v="2021-03-04T00:00:00"/>
    <x v="8"/>
    <s v="Q1"/>
    <x v="1"/>
    <s v="Emily Hill"/>
    <x v="1"/>
    <x v="7"/>
  </r>
  <r>
    <x v="2"/>
    <x v="2"/>
    <x v="1"/>
    <s v="Medium"/>
    <n v="2460"/>
    <n v="10"/>
    <n v="300"/>
    <n v="738000"/>
    <n v="59040"/>
    <x v="359"/>
    <n v="678.96"/>
    <n v="615000"/>
    <n v="63960"/>
    <n v="63.96"/>
    <d v="2021-07-27T00:00:00"/>
    <x v="3"/>
    <s v="Q3"/>
    <x v="1"/>
    <s v="Noah Williams"/>
    <x v="1"/>
    <x v="2"/>
  </r>
  <r>
    <x v="3"/>
    <x v="26"/>
    <x v="1"/>
    <s v="Medium"/>
    <n v="678"/>
    <n v="10"/>
    <n v="7"/>
    <n v="4746"/>
    <n v="379.68"/>
    <x v="360"/>
    <n v="4.36632"/>
    <n v="3390"/>
    <n v="976.31999999999971"/>
    <n v="0.97631999999999974"/>
    <d v="2021-03-21T00:00:00"/>
    <x v="8"/>
    <s v="Q1"/>
    <x v="1"/>
    <s v="Michael Hill"/>
    <x v="1"/>
    <x v="2"/>
  </r>
  <r>
    <x v="3"/>
    <x v="71"/>
    <x v="1"/>
    <s v="Medium"/>
    <n v="1598"/>
    <n v="10"/>
    <n v="7"/>
    <n v="11186"/>
    <n v="894.88"/>
    <x v="361"/>
    <n v="10.291120000000001"/>
    <n v="7990"/>
    <n v="2301.1200000000008"/>
    <n v="2.3011200000000009"/>
    <d v="2021-11-06T00:00:00"/>
    <x v="6"/>
    <s v="Q4"/>
    <x v="1"/>
    <s v="Emily Hill"/>
    <x v="1"/>
    <x v="7"/>
  </r>
  <r>
    <x v="3"/>
    <x v="71"/>
    <x v="1"/>
    <s v="Medium"/>
    <n v="1934"/>
    <n v="10"/>
    <n v="20"/>
    <n v="38680"/>
    <n v="3094.4"/>
    <x v="362"/>
    <n v="35.585599999999999"/>
    <n v="19340"/>
    <n v="16245.599999999999"/>
    <n v="16.2456"/>
    <d v="2021-02-02T00:00:00"/>
    <x v="4"/>
    <s v="Q1"/>
    <x v="1"/>
    <s v="Emily Hill"/>
    <x v="1"/>
    <x v="7"/>
  </r>
  <r>
    <x v="3"/>
    <x v="39"/>
    <x v="1"/>
    <s v="Medium"/>
    <n v="2993"/>
    <n v="10"/>
    <n v="20"/>
    <n v="59860"/>
    <n v="4788.8"/>
    <x v="363"/>
    <n v="55.071199999999997"/>
    <n v="29930"/>
    <n v="25141.199999999997"/>
    <n v="25.141199999999998"/>
    <d v="2021-01-12T00:00:00"/>
    <x v="1"/>
    <s v="Q1"/>
    <x v="1"/>
    <s v="Abigail Lewis"/>
    <x v="1"/>
    <x v="7"/>
  </r>
  <r>
    <x v="3"/>
    <x v="39"/>
    <x v="1"/>
    <s v="Medium"/>
    <n v="1362"/>
    <n v="10"/>
    <n v="350"/>
    <n v="476700"/>
    <n v="38136"/>
    <x v="349"/>
    <n v="438.56400000000002"/>
    <n v="354120"/>
    <n v="84444"/>
    <n v="84.444000000000003"/>
    <d v="2022-09-12T00:00:00"/>
    <x v="0"/>
    <s v="Q3"/>
    <x v="1"/>
    <s v="Abigail Lewis"/>
    <x v="1"/>
    <x v="7"/>
  </r>
  <r>
    <x v="4"/>
    <x v="132"/>
    <x v="2"/>
    <s v="Medium"/>
    <n v="598"/>
    <n v="120"/>
    <n v="12"/>
    <n v="7176"/>
    <n v="574.08000000000004"/>
    <x v="364"/>
    <n v="6.6019199999999998"/>
    <n v="1794"/>
    <n v="4807.92"/>
    <n v="4.8079200000000002"/>
    <d v="2021-05-04T00:00:00"/>
    <x v="10"/>
    <s v="Q2"/>
    <x v="1"/>
    <s v="Benjamin Garcia"/>
    <x v="2"/>
    <x v="4"/>
  </r>
  <r>
    <x v="3"/>
    <x v="40"/>
    <x v="2"/>
    <s v="Medium"/>
    <n v="2907"/>
    <n v="120"/>
    <n v="7"/>
    <n v="20349"/>
    <n v="1627.92"/>
    <x v="365"/>
    <n v="18.721080000000001"/>
    <n v="14535"/>
    <n v="4186.0800000000017"/>
    <n v="4.1860800000000014"/>
    <d v="2022-08-17T00:00:00"/>
    <x v="2"/>
    <s v="Q3"/>
    <x v="1"/>
    <s v="Aiden Clark"/>
    <x v="2"/>
    <x v="0"/>
  </r>
  <r>
    <x v="3"/>
    <x v="27"/>
    <x v="2"/>
    <s v="Medium"/>
    <n v="2338"/>
    <n v="120"/>
    <n v="7"/>
    <n v="16366"/>
    <n v="1309.28"/>
    <x v="366"/>
    <n v="15.056719999999999"/>
    <n v="11690"/>
    <n v="3366.7199999999993"/>
    <n v="3.3667199999999995"/>
    <d v="2021-07-05T00:00:00"/>
    <x v="3"/>
    <s v="Q3"/>
    <x v="1"/>
    <s v="Sofia Phillips"/>
    <x v="2"/>
    <x v="3"/>
  </r>
  <r>
    <x v="2"/>
    <x v="96"/>
    <x v="2"/>
    <s v="Medium"/>
    <n v="635"/>
    <n v="120"/>
    <n v="300"/>
    <n v="190500"/>
    <n v="15240"/>
    <x v="367"/>
    <n v="175.26"/>
    <n v="158750"/>
    <n v="16510"/>
    <n v="16.510000000000002"/>
    <d v="2021-08-11T00:00:00"/>
    <x v="2"/>
    <s v="Q3"/>
    <x v="1"/>
    <s v="Benjamin Hill"/>
    <x v="2"/>
    <x v="0"/>
  </r>
  <r>
    <x v="3"/>
    <x v="7"/>
    <x v="3"/>
    <s v="Medium"/>
    <n v="574.5"/>
    <n v="250"/>
    <n v="350"/>
    <n v="201075"/>
    <n v="16086"/>
    <x v="368"/>
    <n v="184.989"/>
    <n v="149370"/>
    <n v="35619"/>
    <n v="35.619"/>
    <d v="2022-02-22T00:00:00"/>
    <x v="4"/>
    <s v="Q1"/>
    <x v="1"/>
    <s v="Isabella Wilson"/>
    <x v="3"/>
    <x v="7"/>
  </r>
  <r>
    <x v="3"/>
    <x v="55"/>
    <x v="3"/>
    <s v="Medium"/>
    <n v="2338"/>
    <n v="250"/>
    <n v="7"/>
    <n v="16366"/>
    <n v="1309.28"/>
    <x v="366"/>
    <n v="15.056719999999999"/>
    <n v="11690"/>
    <n v="3366.7199999999993"/>
    <n v="3.3667199999999995"/>
    <d v="2022-10-13T00:00:00"/>
    <x v="9"/>
    <s v="Q4"/>
    <x v="1"/>
    <s v="Amelia Perez"/>
    <x v="3"/>
    <x v="7"/>
  </r>
  <r>
    <x v="3"/>
    <x v="7"/>
    <x v="3"/>
    <s v="Medium"/>
    <n v="381"/>
    <n v="250"/>
    <n v="350"/>
    <n v="133350"/>
    <n v="10668"/>
    <x v="369"/>
    <n v="122.682"/>
    <n v="99060"/>
    <n v="23622"/>
    <n v="23.622"/>
    <d v="2022-03-20T00:00:00"/>
    <x v="8"/>
    <s v="Q1"/>
    <x v="1"/>
    <s v="Isabella Wilson"/>
    <x v="3"/>
    <x v="7"/>
  </r>
  <r>
    <x v="3"/>
    <x v="55"/>
    <x v="3"/>
    <s v="Medium"/>
    <n v="422"/>
    <n v="250"/>
    <n v="350"/>
    <n v="147700"/>
    <n v="11816"/>
    <x v="370"/>
    <n v="135.88399999999999"/>
    <n v="109720"/>
    <n v="26164"/>
    <n v="26.164000000000001"/>
    <d v="2022-08-06T00:00:00"/>
    <x v="2"/>
    <s v="Q3"/>
    <x v="1"/>
    <s v="Amelia Perez"/>
    <x v="3"/>
    <x v="7"/>
  </r>
  <r>
    <x v="2"/>
    <x v="62"/>
    <x v="3"/>
    <s v="Medium"/>
    <n v="2134"/>
    <n v="250"/>
    <n v="300"/>
    <n v="640200"/>
    <n v="51216"/>
    <x v="371"/>
    <n v="588.98400000000004"/>
    <n v="533500"/>
    <n v="55484"/>
    <n v="55.484000000000002"/>
    <d v="2022-03-20T00:00:00"/>
    <x v="8"/>
    <s v="Q1"/>
    <x v="1"/>
    <s v="Logan Clark"/>
    <x v="3"/>
    <x v="6"/>
  </r>
  <r>
    <x v="3"/>
    <x v="46"/>
    <x v="5"/>
    <s v="Medium"/>
    <n v="708"/>
    <n v="260"/>
    <n v="20"/>
    <n v="14160"/>
    <n v="1132.8"/>
    <x v="351"/>
    <n v="13.027200000000001"/>
    <n v="7080"/>
    <n v="5947.2000000000007"/>
    <n v="5.9472000000000005"/>
    <d v="2021-04-19T00:00:00"/>
    <x v="5"/>
    <s v="Q2"/>
    <x v="1"/>
    <s v="Michael Wilson"/>
    <x v="5"/>
    <x v="6"/>
  </r>
  <r>
    <x v="3"/>
    <x v="63"/>
    <x v="5"/>
    <s v="Medium"/>
    <n v="2907"/>
    <n v="260"/>
    <n v="7"/>
    <n v="20349"/>
    <n v="1627.92"/>
    <x v="365"/>
    <n v="18.721080000000001"/>
    <n v="14535"/>
    <n v="4186.0800000000017"/>
    <n v="4.1860800000000014"/>
    <d v="2022-04-25T00:00:00"/>
    <x v="5"/>
    <s v="Q2"/>
    <x v="1"/>
    <s v="Charlotte Anderson"/>
    <x v="5"/>
    <x v="7"/>
  </r>
  <r>
    <x v="3"/>
    <x v="34"/>
    <x v="5"/>
    <s v="Medium"/>
    <n v="1366"/>
    <n v="260"/>
    <n v="20"/>
    <n v="27320"/>
    <n v="2185.6"/>
    <x v="358"/>
    <n v="25.134400000000003"/>
    <n v="13660"/>
    <n v="11474.400000000001"/>
    <n v="11.474400000000001"/>
    <d v="2022-10-08T00:00:00"/>
    <x v="9"/>
    <s v="Q4"/>
    <x v="1"/>
    <s v="Samuel Johnson"/>
    <x v="5"/>
    <x v="2"/>
  </r>
  <r>
    <x v="2"/>
    <x v="126"/>
    <x v="5"/>
    <s v="Medium"/>
    <n v="2460"/>
    <n v="260"/>
    <n v="300"/>
    <n v="738000"/>
    <n v="59040"/>
    <x v="359"/>
    <n v="678.96"/>
    <n v="615000"/>
    <n v="63960"/>
    <n v="63.96"/>
    <d v="2022-06-15T00:00:00"/>
    <x v="11"/>
    <s v="Q2"/>
    <x v="1"/>
    <s v="Henry Martin"/>
    <x v="5"/>
    <x v="6"/>
  </r>
  <r>
    <x v="3"/>
    <x v="34"/>
    <x v="5"/>
    <s v="Medium"/>
    <n v="1520"/>
    <n v="260"/>
    <n v="20"/>
    <n v="30400"/>
    <n v="2432"/>
    <x v="372"/>
    <n v="27.968"/>
    <n v="15200"/>
    <n v="12768"/>
    <n v="12.768000000000001"/>
    <d v="2022-10-10T00:00:00"/>
    <x v="9"/>
    <s v="Q4"/>
    <x v="1"/>
    <s v="Samuel Johnson"/>
    <x v="5"/>
    <x v="2"/>
  </r>
  <r>
    <x v="1"/>
    <x v="81"/>
    <x v="5"/>
    <s v="Medium"/>
    <n v="711"/>
    <n v="260"/>
    <n v="15"/>
    <n v="10665"/>
    <n v="853.2"/>
    <x v="354"/>
    <n v="9.8117999999999999"/>
    <n v="7110"/>
    <n v="2701.7999999999993"/>
    <n v="2.7017999999999991"/>
    <d v="2022-07-27T00:00:00"/>
    <x v="3"/>
    <s v="Q3"/>
    <x v="1"/>
    <s v="Abigail Clark"/>
    <x v="5"/>
    <x v="1"/>
  </r>
  <r>
    <x v="2"/>
    <x v="126"/>
    <x v="5"/>
    <s v="Medium"/>
    <n v="635"/>
    <n v="260"/>
    <n v="300"/>
    <n v="190500"/>
    <n v="15240"/>
    <x v="367"/>
    <n v="175.26"/>
    <n v="158750"/>
    <n v="16510"/>
    <n v="16.510000000000002"/>
    <d v="2022-06-27T00:00:00"/>
    <x v="11"/>
    <s v="Q2"/>
    <x v="1"/>
    <s v="Henry Martin"/>
    <x v="5"/>
    <x v="6"/>
  </r>
  <r>
    <x v="3"/>
    <x v="32"/>
    <x v="3"/>
    <s v="Medium"/>
    <n v="436.5"/>
    <n v="250"/>
    <n v="20"/>
    <n v="8730"/>
    <n v="698.40000000000009"/>
    <x v="373"/>
    <n v="8.0315999999999992"/>
    <n v="4365"/>
    <n v="3666.5999999999995"/>
    <n v="3.6665999999999994"/>
    <d v="2022-05-12T00:00:00"/>
    <x v="10"/>
    <s v="Q2"/>
    <x v="1"/>
    <s v="Logan Garcia"/>
    <x v="3"/>
    <x v="0"/>
  </r>
  <r>
    <x v="2"/>
    <x v="145"/>
    <x v="4"/>
    <s v="Medium"/>
    <n v="1094"/>
    <n v="3"/>
    <n v="300"/>
    <n v="328200"/>
    <n v="29538"/>
    <x v="374"/>
    <n v="298.66199999999998"/>
    <n v="273500"/>
    <n v="25162"/>
    <n v="25.161999999999999"/>
    <d v="2022-12-20T00:00:00"/>
    <x v="7"/>
    <s v="Q4"/>
    <x v="1"/>
    <s v="Mia Turner"/>
    <x v="4"/>
    <x v="1"/>
  </r>
  <r>
    <x v="2"/>
    <x v="73"/>
    <x v="0"/>
    <s v="Medium"/>
    <n v="3802.5"/>
    <n v="5"/>
    <n v="300"/>
    <n v="1140750"/>
    <n v="102667.5"/>
    <x v="375"/>
    <n v="1038.0825"/>
    <n v="950625"/>
    <n v="87457.5"/>
    <n v="87.457499999999996"/>
    <d v="2022-12-06T00:00:00"/>
    <x v="7"/>
    <s v="Q4"/>
    <x v="1"/>
    <s v="Mia Turner"/>
    <x v="0"/>
    <x v="1"/>
  </r>
  <r>
    <x v="3"/>
    <x v="58"/>
    <x v="0"/>
    <s v="Medium"/>
    <n v="1666"/>
    <n v="5"/>
    <n v="350"/>
    <n v="583100"/>
    <n v="52479"/>
    <x v="376"/>
    <n v="530.62099999999998"/>
    <n v="433160"/>
    <n v="97461"/>
    <n v="97.460999999999999"/>
    <d v="2021-09-01T00:00:00"/>
    <x v="0"/>
    <s v="Q3"/>
    <x v="1"/>
    <s v="Aiden Martin"/>
    <x v="0"/>
    <x v="2"/>
  </r>
  <r>
    <x v="4"/>
    <x v="109"/>
    <x v="0"/>
    <s v="Medium"/>
    <n v="2321"/>
    <n v="5"/>
    <n v="12"/>
    <n v="27852"/>
    <n v="2506.6799999999998"/>
    <x v="377"/>
    <n v="25.345320000000001"/>
    <n v="6963"/>
    <n v="18382.32"/>
    <n v="18.38232"/>
    <d v="2021-06-21T00:00:00"/>
    <x v="11"/>
    <s v="Q2"/>
    <x v="1"/>
    <s v="Mia Hill"/>
    <x v="0"/>
    <x v="5"/>
  </r>
  <r>
    <x v="0"/>
    <x v="12"/>
    <x v="0"/>
    <s v="Medium"/>
    <n v="2797"/>
    <n v="5"/>
    <n v="125"/>
    <n v="349625"/>
    <n v="31466.25"/>
    <x v="378"/>
    <n v="318.15875"/>
    <n v="335640"/>
    <n v="-17481.25"/>
    <n v="-17.481249999999999"/>
    <d v="2021-10-24T00:00:00"/>
    <x v="9"/>
    <s v="Q4"/>
    <x v="1"/>
    <s v="Logan Jackson"/>
    <x v="0"/>
    <x v="4"/>
  </r>
  <r>
    <x v="2"/>
    <x v="2"/>
    <x v="1"/>
    <s v="Medium"/>
    <n v="2565"/>
    <n v="10"/>
    <n v="300"/>
    <n v="769500"/>
    <n v="69255"/>
    <x v="379"/>
    <n v="700.245"/>
    <n v="641250"/>
    <n v="58995"/>
    <n v="58.994999999999997"/>
    <d v="2021-07-29T00:00:00"/>
    <x v="3"/>
    <s v="Q3"/>
    <x v="1"/>
    <s v="Noah Williams"/>
    <x v="1"/>
    <x v="2"/>
  </r>
  <r>
    <x v="3"/>
    <x v="39"/>
    <x v="1"/>
    <s v="Medium"/>
    <n v="2417"/>
    <n v="10"/>
    <n v="350"/>
    <n v="845950"/>
    <n v="76135.5"/>
    <x v="380"/>
    <n v="769.81449999999995"/>
    <n v="628420"/>
    <n v="141394.5"/>
    <n v="141.39449999999999"/>
    <d v="2022-04-24T00:00:00"/>
    <x v="5"/>
    <s v="Q2"/>
    <x v="1"/>
    <s v="Abigail Lewis"/>
    <x v="1"/>
    <x v="7"/>
  </r>
  <r>
    <x v="1"/>
    <x v="25"/>
    <x v="1"/>
    <s v="Medium"/>
    <n v="3675"/>
    <n v="10"/>
    <n v="15"/>
    <n v="55125"/>
    <n v="4961.25"/>
    <x v="381"/>
    <n v="50.16375"/>
    <n v="36750"/>
    <n v="13413.75"/>
    <n v="13.41375"/>
    <d v="2021-10-28T00:00:00"/>
    <x v="9"/>
    <s v="Q4"/>
    <x v="1"/>
    <s v="Avery Turner"/>
    <x v="1"/>
    <x v="1"/>
  </r>
  <r>
    <x v="2"/>
    <x v="69"/>
    <x v="1"/>
    <s v="Medium"/>
    <n v="1094"/>
    <n v="10"/>
    <n v="300"/>
    <n v="328200"/>
    <n v="29538"/>
    <x v="374"/>
    <n v="298.66199999999998"/>
    <n v="273500"/>
    <n v="25162"/>
    <n v="25.161999999999999"/>
    <d v="2021-07-01T00:00:00"/>
    <x v="3"/>
    <s v="Q3"/>
    <x v="1"/>
    <s v="Abigail Garcia"/>
    <x v="1"/>
    <x v="5"/>
  </r>
  <r>
    <x v="1"/>
    <x v="1"/>
    <x v="1"/>
    <s v="Medium"/>
    <n v="1227"/>
    <n v="10"/>
    <n v="15"/>
    <n v="18405"/>
    <n v="1656.45"/>
    <x v="382"/>
    <n v="16.748549999999998"/>
    <n v="12270"/>
    <n v="4478.5499999999993"/>
    <n v="4.4785499999999994"/>
    <d v="2021-10-21T00:00:00"/>
    <x v="9"/>
    <s v="Q4"/>
    <x v="1"/>
    <s v="Emma Johnson"/>
    <x v="1"/>
    <x v="1"/>
  </r>
  <r>
    <x v="2"/>
    <x v="120"/>
    <x v="1"/>
    <s v="Medium"/>
    <n v="1324"/>
    <n v="10"/>
    <n v="300"/>
    <n v="397200"/>
    <n v="35748"/>
    <x v="383"/>
    <n v="361.452"/>
    <n v="331000"/>
    <n v="30452"/>
    <n v="30.452000000000002"/>
    <d v="2021-06-04T00:00:00"/>
    <x v="11"/>
    <s v="Q2"/>
    <x v="1"/>
    <s v="Benjamin Phillips"/>
    <x v="1"/>
    <x v="0"/>
  </r>
  <r>
    <x v="0"/>
    <x v="114"/>
    <x v="1"/>
    <s v="Medium"/>
    <n v="2797"/>
    <n v="10"/>
    <n v="125"/>
    <n v="349625"/>
    <n v="31466.25"/>
    <x v="378"/>
    <n v="318.15875"/>
    <n v="335640"/>
    <n v="-17481.25"/>
    <n v="-17.481249999999999"/>
    <d v="2021-07-26T00:00:00"/>
    <x v="3"/>
    <s v="Q3"/>
    <x v="1"/>
    <s v="Henry Garcia"/>
    <x v="1"/>
    <x v="2"/>
  </r>
  <r>
    <x v="1"/>
    <x v="90"/>
    <x v="2"/>
    <s v="Medium"/>
    <n v="245"/>
    <n v="120"/>
    <n v="15"/>
    <n v="3675"/>
    <n v="330.75"/>
    <x v="384"/>
    <n v="3.3442500000000002"/>
    <n v="2450"/>
    <n v="894.25"/>
    <n v="0.89424999999999999"/>
    <d v="2022-12-29T00:00:00"/>
    <x v="7"/>
    <s v="Q4"/>
    <x v="1"/>
    <s v="Henry Garcia"/>
    <x v="2"/>
    <x v="2"/>
  </r>
  <r>
    <x v="2"/>
    <x v="100"/>
    <x v="2"/>
    <s v="Medium"/>
    <n v="3793.5"/>
    <n v="120"/>
    <n v="300"/>
    <n v="1138050"/>
    <n v="102424.5"/>
    <x v="385"/>
    <n v="1035.6255000000001"/>
    <n v="948375"/>
    <n v="87250.5"/>
    <n v="87.250500000000002"/>
    <d v="2022-05-07T00:00:00"/>
    <x v="10"/>
    <s v="Q2"/>
    <x v="1"/>
    <s v="Samuel Hill"/>
    <x v="2"/>
    <x v="4"/>
  </r>
  <r>
    <x v="3"/>
    <x v="27"/>
    <x v="2"/>
    <s v="Medium"/>
    <n v="1307"/>
    <n v="120"/>
    <n v="350"/>
    <n v="457450"/>
    <n v="41170.5"/>
    <x v="386"/>
    <n v="416.27949999999998"/>
    <n v="339820"/>
    <n v="76459.5"/>
    <n v="76.459500000000006"/>
    <d v="2021-02-21T00:00:00"/>
    <x v="4"/>
    <s v="Q1"/>
    <x v="1"/>
    <s v="Sofia Phillips"/>
    <x v="2"/>
    <x v="3"/>
  </r>
  <r>
    <x v="0"/>
    <x v="6"/>
    <x v="2"/>
    <s v="Medium"/>
    <n v="567"/>
    <n v="120"/>
    <n v="125"/>
    <n v="70875"/>
    <n v="6378.75"/>
    <x v="387"/>
    <n v="64.496250000000003"/>
    <n v="68040"/>
    <n v="-3543.75"/>
    <n v="-3.5437500000000002"/>
    <d v="2021-11-24T00:00:00"/>
    <x v="6"/>
    <s v="Q4"/>
    <x v="1"/>
    <s v="Ethan Miller"/>
    <x v="2"/>
    <x v="6"/>
  </r>
  <r>
    <x v="0"/>
    <x v="29"/>
    <x v="2"/>
    <s v="Medium"/>
    <n v="2110"/>
    <n v="120"/>
    <n v="125"/>
    <n v="263750"/>
    <n v="23737.5"/>
    <x v="388"/>
    <n v="240.01249999999999"/>
    <n v="253200"/>
    <n v="-13187.5"/>
    <n v="-13.1875"/>
    <d v="2021-01-22T00:00:00"/>
    <x v="1"/>
    <s v="Q1"/>
    <x v="1"/>
    <s v="Sophia Turner"/>
    <x v="2"/>
    <x v="5"/>
  </r>
  <r>
    <x v="3"/>
    <x v="15"/>
    <x v="2"/>
    <s v="Medium"/>
    <n v="1269"/>
    <n v="120"/>
    <n v="350"/>
    <n v="444150"/>
    <n v="39973.5"/>
    <x v="389"/>
    <n v="404.17649999999998"/>
    <n v="329940"/>
    <n v="74236.5"/>
    <n v="74.236500000000007"/>
    <d v="2022-06-01T00:00:00"/>
    <x v="11"/>
    <s v="Q2"/>
    <x v="1"/>
    <s v="Harper Davis"/>
    <x v="2"/>
    <x v="7"/>
  </r>
  <r>
    <x v="4"/>
    <x v="146"/>
    <x v="3"/>
    <s v="Medium"/>
    <n v="1956"/>
    <n v="250"/>
    <n v="12"/>
    <n v="23472"/>
    <n v="2112.48"/>
    <x v="390"/>
    <n v="21.35952"/>
    <n v="5868"/>
    <n v="15491.52"/>
    <n v="15.491520000000001"/>
    <d v="2021-11-22T00:00:00"/>
    <x v="6"/>
    <s v="Q4"/>
    <x v="1"/>
    <s v="Logan Martin"/>
    <x v="3"/>
    <x v="2"/>
  </r>
  <r>
    <x v="2"/>
    <x v="31"/>
    <x v="3"/>
    <s v="Medium"/>
    <n v="2659"/>
    <n v="250"/>
    <n v="300"/>
    <n v="797700"/>
    <n v="71793"/>
    <x v="391"/>
    <n v="725.90700000000004"/>
    <n v="664750"/>
    <n v="61157"/>
    <n v="61.156999999999996"/>
    <d v="2022-12-26T00:00:00"/>
    <x v="7"/>
    <s v="Q4"/>
    <x v="1"/>
    <s v="Mia White"/>
    <x v="3"/>
    <x v="7"/>
  </r>
  <r>
    <x v="3"/>
    <x v="32"/>
    <x v="3"/>
    <s v="Medium"/>
    <n v="1351.5"/>
    <n v="250"/>
    <n v="350"/>
    <n v="473025"/>
    <n v="42572.25"/>
    <x v="392"/>
    <n v="430.45274999999998"/>
    <n v="351390"/>
    <n v="79062.75"/>
    <n v="79.062749999999994"/>
    <d v="2022-11-21T00:00:00"/>
    <x v="6"/>
    <s v="Q4"/>
    <x v="1"/>
    <s v="Logan Garcia"/>
    <x v="3"/>
    <x v="0"/>
  </r>
  <r>
    <x v="4"/>
    <x v="66"/>
    <x v="3"/>
    <s v="Medium"/>
    <n v="880"/>
    <n v="250"/>
    <n v="12"/>
    <n v="10560"/>
    <n v="950.4"/>
    <x v="393"/>
    <n v="9.6096000000000004"/>
    <n v="2640"/>
    <n v="6969.6"/>
    <n v="6.9696000000000007"/>
    <d v="2021-11-07T00:00:00"/>
    <x v="6"/>
    <s v="Q4"/>
    <x v="1"/>
    <s v="Henry Phillips"/>
    <x v="3"/>
    <x v="2"/>
  </r>
  <r>
    <x v="2"/>
    <x v="74"/>
    <x v="3"/>
    <s v="Medium"/>
    <n v="1867"/>
    <n v="250"/>
    <n v="300"/>
    <n v="560100"/>
    <n v="50409"/>
    <x v="394"/>
    <n v="509.69099999999997"/>
    <n v="466750"/>
    <n v="42941"/>
    <n v="42.941000000000003"/>
    <d v="2021-01-24T00:00:00"/>
    <x v="1"/>
    <s v="Q1"/>
    <x v="1"/>
    <s v="Logan Martin"/>
    <x v="3"/>
    <x v="2"/>
  </r>
  <r>
    <x v="1"/>
    <x v="86"/>
    <x v="3"/>
    <s v="Medium"/>
    <n v="1227"/>
    <n v="250"/>
    <n v="15"/>
    <n v="18405"/>
    <n v="1656.45"/>
    <x v="382"/>
    <n v="16.748549999999998"/>
    <n v="12270"/>
    <n v="4478.5499999999993"/>
    <n v="4.4785499999999994"/>
    <d v="2022-10-25T00:00:00"/>
    <x v="9"/>
    <s v="Q4"/>
    <x v="1"/>
    <s v="Logan Phillips"/>
    <x v="3"/>
    <x v="6"/>
  </r>
  <r>
    <x v="0"/>
    <x v="124"/>
    <x v="3"/>
    <s v="Medium"/>
    <n v="877"/>
    <n v="250"/>
    <n v="125"/>
    <n v="109625"/>
    <n v="9866.25"/>
    <x v="395"/>
    <n v="99.758750000000006"/>
    <n v="105240"/>
    <n v="-5481.25"/>
    <n v="-5.4812500000000002"/>
    <d v="2022-10-25T00:00:00"/>
    <x v="9"/>
    <s v="Q4"/>
    <x v="1"/>
    <s v="Samuel Hill"/>
    <x v="3"/>
    <x v="4"/>
  </r>
  <r>
    <x v="3"/>
    <x v="63"/>
    <x v="5"/>
    <s v="Medium"/>
    <n v="2071"/>
    <n v="260"/>
    <n v="350"/>
    <n v="724850"/>
    <n v="65236.5"/>
    <x v="396"/>
    <n v="659.61350000000004"/>
    <n v="538460"/>
    <n v="121153.5"/>
    <n v="121.15349999999999"/>
    <d v="2022-08-18T00:00:00"/>
    <x v="2"/>
    <s v="Q3"/>
    <x v="1"/>
    <s v="Charlotte Anderson"/>
    <x v="5"/>
    <x v="7"/>
  </r>
  <r>
    <x v="3"/>
    <x v="46"/>
    <x v="5"/>
    <s v="Medium"/>
    <n v="1269"/>
    <n v="260"/>
    <n v="350"/>
    <n v="444150"/>
    <n v="39973.5"/>
    <x v="389"/>
    <n v="404.17649999999998"/>
    <n v="329940"/>
    <n v="74236.5"/>
    <n v="74.236500000000007"/>
    <d v="2021-04-06T00:00:00"/>
    <x v="5"/>
    <s v="Q2"/>
    <x v="1"/>
    <s v="Michael Wilson"/>
    <x v="5"/>
    <x v="6"/>
  </r>
  <r>
    <x v="3"/>
    <x v="92"/>
    <x v="5"/>
    <s v="Medium"/>
    <n v="1694"/>
    <n v="260"/>
    <n v="20"/>
    <n v="33880"/>
    <n v="3049.2"/>
    <x v="397"/>
    <n v="30.8308"/>
    <n v="16940"/>
    <n v="13890.8"/>
    <n v="13.890799999999999"/>
    <d v="2021-04-18T00:00:00"/>
    <x v="5"/>
    <s v="Q2"/>
    <x v="1"/>
    <s v="Jackson Hill"/>
    <x v="5"/>
    <x v="4"/>
  </r>
  <r>
    <x v="3"/>
    <x v="47"/>
    <x v="4"/>
    <s v="Medium"/>
    <n v="663"/>
    <n v="3"/>
    <n v="20"/>
    <n v="13260"/>
    <n v="1193.4000000000001"/>
    <x v="398"/>
    <n v="12.066600000000001"/>
    <n v="6630"/>
    <n v="5436.6"/>
    <n v="5.4366000000000003"/>
    <d v="2021-10-29T00:00:00"/>
    <x v="9"/>
    <s v="Q4"/>
    <x v="1"/>
    <s v="Sofia Turner"/>
    <x v="4"/>
    <x v="7"/>
  </r>
  <r>
    <x v="3"/>
    <x v="41"/>
    <x v="4"/>
    <s v="Medium"/>
    <n v="819"/>
    <n v="3"/>
    <n v="7"/>
    <n v="5733"/>
    <n v="515.97"/>
    <x v="399"/>
    <n v="5.2170299999999994"/>
    <n v="4095"/>
    <n v="1122.03"/>
    <n v="1.1220300000000001"/>
    <d v="2021-09-13T00:00:00"/>
    <x v="0"/>
    <s v="Q3"/>
    <x v="1"/>
    <s v="Emily Garcia"/>
    <x v="4"/>
    <x v="1"/>
  </r>
  <r>
    <x v="4"/>
    <x v="9"/>
    <x v="4"/>
    <s v="Medium"/>
    <n v="1580"/>
    <n v="3"/>
    <n v="12"/>
    <n v="18960"/>
    <n v="1706.4"/>
    <x v="400"/>
    <n v="17.253599999999999"/>
    <n v="4740"/>
    <n v="12513.599999999999"/>
    <n v="12.513599999999999"/>
    <d v="2022-01-21T00:00:00"/>
    <x v="1"/>
    <s v="Q1"/>
    <x v="1"/>
    <s v="Sophia Anderson"/>
    <x v="4"/>
    <x v="1"/>
  </r>
  <r>
    <x v="3"/>
    <x v="65"/>
    <x v="4"/>
    <s v="Medium"/>
    <n v="521"/>
    <n v="3"/>
    <n v="7"/>
    <n v="3647"/>
    <n v="328.23"/>
    <x v="401"/>
    <n v="3.3187699999999998"/>
    <n v="2605"/>
    <n v="713.77"/>
    <n v="0.71377000000000002"/>
    <d v="2021-10-26T00:00:00"/>
    <x v="9"/>
    <s v="Q4"/>
    <x v="1"/>
    <s v="Harper Turner"/>
    <x v="4"/>
    <x v="1"/>
  </r>
  <r>
    <x v="3"/>
    <x v="26"/>
    <x v="1"/>
    <s v="Medium"/>
    <n v="973"/>
    <n v="10"/>
    <n v="20"/>
    <n v="19460"/>
    <n v="1751.4"/>
    <x v="402"/>
    <n v="17.708599999999997"/>
    <n v="9730"/>
    <n v="7978.5999999999985"/>
    <n v="7.9785999999999984"/>
    <d v="2021-01-06T00:00:00"/>
    <x v="1"/>
    <s v="Q1"/>
    <x v="1"/>
    <s v="Michael Hill"/>
    <x v="1"/>
    <x v="2"/>
  </r>
  <r>
    <x v="3"/>
    <x v="39"/>
    <x v="1"/>
    <s v="Medium"/>
    <n v="1038"/>
    <n v="10"/>
    <n v="20"/>
    <n v="20760"/>
    <n v="1868.4"/>
    <x v="403"/>
    <n v="18.891599999999997"/>
    <n v="10380"/>
    <n v="8511.5999999999985"/>
    <n v="8.5115999999999978"/>
    <d v="2022-08-05T00:00:00"/>
    <x v="2"/>
    <s v="Q3"/>
    <x v="1"/>
    <s v="Abigail Lewis"/>
    <x v="1"/>
    <x v="7"/>
  </r>
  <r>
    <x v="3"/>
    <x v="71"/>
    <x v="1"/>
    <s v="Medium"/>
    <n v="360"/>
    <n v="10"/>
    <n v="7"/>
    <n v="2520"/>
    <n v="226.8"/>
    <x v="404"/>
    <n v="2.2931999999999997"/>
    <n v="1800"/>
    <n v="493.19999999999982"/>
    <n v="0.49319999999999981"/>
    <d v="2021-05-15T00:00:00"/>
    <x v="10"/>
    <s v="Q2"/>
    <x v="1"/>
    <s v="Emily Hill"/>
    <x v="1"/>
    <x v="7"/>
  </r>
  <r>
    <x v="4"/>
    <x v="122"/>
    <x v="2"/>
    <s v="Medium"/>
    <n v="1967"/>
    <n v="120"/>
    <n v="12"/>
    <n v="23604"/>
    <n v="2124.36"/>
    <x v="405"/>
    <n v="21.47964"/>
    <n v="5901"/>
    <n v="15578.64"/>
    <n v="15.57864"/>
    <d v="2021-03-02T00:00:00"/>
    <x v="8"/>
    <s v="Q1"/>
    <x v="1"/>
    <s v="Logan Martin"/>
    <x v="2"/>
    <x v="2"/>
  </r>
  <r>
    <x v="1"/>
    <x v="90"/>
    <x v="2"/>
    <s v="Medium"/>
    <n v="2628"/>
    <n v="120"/>
    <n v="15"/>
    <n v="39420"/>
    <n v="3547.8"/>
    <x v="406"/>
    <n v="35.872199999999999"/>
    <n v="26280"/>
    <n v="9592.1999999999971"/>
    <n v="9.5921999999999965"/>
    <d v="2021-12-21T00:00:00"/>
    <x v="7"/>
    <s v="Q4"/>
    <x v="1"/>
    <s v="Henry Garcia"/>
    <x v="2"/>
    <x v="2"/>
  </r>
  <r>
    <x v="3"/>
    <x v="55"/>
    <x v="3"/>
    <s v="Medium"/>
    <n v="360"/>
    <n v="250"/>
    <n v="7"/>
    <n v="2520"/>
    <n v="226.8"/>
    <x v="404"/>
    <n v="2.2931999999999997"/>
    <n v="1800"/>
    <n v="493.19999999999982"/>
    <n v="0.49319999999999981"/>
    <d v="2022-12-04T00:00:00"/>
    <x v="7"/>
    <s v="Q4"/>
    <x v="1"/>
    <s v="Amelia Perez"/>
    <x v="3"/>
    <x v="7"/>
  </r>
  <r>
    <x v="3"/>
    <x v="33"/>
    <x v="3"/>
    <s v="Medium"/>
    <n v="521"/>
    <n v="250"/>
    <n v="7"/>
    <n v="3647"/>
    <n v="328.23"/>
    <x v="401"/>
    <n v="3.3187699999999998"/>
    <n v="2605"/>
    <n v="713.77"/>
    <n v="0.71377000000000002"/>
    <d v="2022-02-13T00:00:00"/>
    <x v="4"/>
    <s v="Q1"/>
    <x v="1"/>
    <s v="Charlotte Davis"/>
    <x v="3"/>
    <x v="1"/>
  </r>
  <r>
    <x v="3"/>
    <x v="92"/>
    <x v="5"/>
    <s v="Medium"/>
    <n v="1038"/>
    <n v="260"/>
    <n v="20"/>
    <n v="20760"/>
    <n v="1868.4"/>
    <x v="403"/>
    <n v="18.891599999999997"/>
    <n v="10380"/>
    <n v="8511.5999999999985"/>
    <n v="8.5115999999999978"/>
    <d v="2022-06-25T00:00:00"/>
    <x v="11"/>
    <s v="Q2"/>
    <x v="1"/>
    <s v="Jackson Hill"/>
    <x v="5"/>
    <x v="4"/>
  </r>
  <r>
    <x v="1"/>
    <x v="102"/>
    <x v="5"/>
    <s v="Medium"/>
    <n v="1630.5"/>
    <n v="260"/>
    <n v="15"/>
    <n v="24457.5"/>
    <n v="2201.1750000000002"/>
    <x v="407"/>
    <n v="22.256324999999997"/>
    <n v="16305"/>
    <n v="5951.3249999999989"/>
    <n v="5.9513249999999989"/>
    <d v="2021-05-09T00:00:00"/>
    <x v="10"/>
    <s v="Q2"/>
    <x v="1"/>
    <s v="Henry Martin"/>
    <x v="5"/>
    <x v="6"/>
  </r>
  <r>
    <x v="3"/>
    <x v="98"/>
    <x v="0"/>
    <s v="High"/>
    <n v="2328"/>
    <n v="5"/>
    <n v="7"/>
    <n v="16296"/>
    <n v="1629.6"/>
    <x v="408"/>
    <n v="14.666399999999999"/>
    <n v="11640"/>
    <n v="3026.3999999999996"/>
    <n v="3.0263999999999998"/>
    <d v="2021-10-22T00:00:00"/>
    <x v="9"/>
    <s v="Q4"/>
    <x v="1"/>
    <s v="Logan Martin"/>
    <x v="0"/>
    <x v="2"/>
  </r>
  <r>
    <x v="0"/>
    <x v="8"/>
    <x v="4"/>
    <s v="High"/>
    <n v="3445.5"/>
    <n v="3"/>
    <n v="125"/>
    <n v="430687.5"/>
    <n v="43068.75"/>
    <x v="409"/>
    <n v="387.61874999999998"/>
    <n v="413460"/>
    <n v="-25841.25"/>
    <n v="-25.841249999999999"/>
    <d v="2021-10-25T00:00:00"/>
    <x v="9"/>
    <s v="Q4"/>
    <x v="1"/>
    <s v="Mason Taylor"/>
    <x v="4"/>
    <x v="0"/>
  </r>
  <r>
    <x v="3"/>
    <x v="98"/>
    <x v="0"/>
    <s v="High"/>
    <n v="2313"/>
    <n v="5"/>
    <n v="350"/>
    <n v="809550"/>
    <n v="80955"/>
    <x v="410"/>
    <n v="728.59500000000003"/>
    <n v="601380"/>
    <n v="127215"/>
    <n v="127.215"/>
    <d v="2022-06-07T00:00:00"/>
    <x v="11"/>
    <s v="Q2"/>
    <x v="1"/>
    <s v="Logan Martin"/>
    <x v="0"/>
    <x v="2"/>
  </r>
  <r>
    <x v="1"/>
    <x v="144"/>
    <x v="0"/>
    <s v="High"/>
    <n v="2072"/>
    <n v="5"/>
    <n v="15"/>
    <n v="31080"/>
    <n v="3108"/>
    <x v="411"/>
    <n v="27.972000000000001"/>
    <n v="20720"/>
    <n v="7252"/>
    <n v="7.2519999999999998"/>
    <d v="2021-04-23T00:00:00"/>
    <x v="5"/>
    <s v="Q2"/>
    <x v="1"/>
    <s v="Benjamin Phillips"/>
    <x v="0"/>
    <x v="0"/>
  </r>
  <r>
    <x v="3"/>
    <x v="51"/>
    <x v="1"/>
    <s v="High"/>
    <n v="1954"/>
    <n v="10"/>
    <n v="20"/>
    <n v="39080"/>
    <n v="3908"/>
    <x v="412"/>
    <n v="35.171999999999997"/>
    <n v="19540"/>
    <n v="15632"/>
    <n v="15.632"/>
    <d v="2021-01-16T00:00:00"/>
    <x v="1"/>
    <s v="Q1"/>
    <x v="1"/>
    <s v="Charlotte Martin"/>
    <x v="1"/>
    <x v="3"/>
  </r>
  <r>
    <x v="2"/>
    <x v="2"/>
    <x v="1"/>
    <s v="High"/>
    <n v="591"/>
    <n v="10"/>
    <n v="300"/>
    <n v="177300"/>
    <n v="17730"/>
    <x v="413"/>
    <n v="159.57"/>
    <n v="147750"/>
    <n v="11820"/>
    <n v="11.82"/>
    <d v="2022-04-22T00:00:00"/>
    <x v="5"/>
    <s v="Q2"/>
    <x v="1"/>
    <s v="Noah Williams"/>
    <x v="1"/>
    <x v="2"/>
  </r>
  <r>
    <x v="3"/>
    <x v="71"/>
    <x v="1"/>
    <s v="High"/>
    <n v="241"/>
    <n v="10"/>
    <n v="20"/>
    <n v="4820"/>
    <n v="482"/>
    <x v="414"/>
    <n v="4.3380000000000001"/>
    <n v="2410"/>
    <n v="1928"/>
    <n v="1.9279999999999999"/>
    <d v="2022-10-24T00:00:00"/>
    <x v="9"/>
    <s v="Q4"/>
    <x v="1"/>
    <s v="Emily Hill"/>
    <x v="1"/>
    <x v="7"/>
  </r>
  <r>
    <x v="1"/>
    <x v="95"/>
    <x v="2"/>
    <s v="High"/>
    <n v="681"/>
    <n v="120"/>
    <n v="15"/>
    <n v="10215"/>
    <n v="1021.5"/>
    <x v="415"/>
    <n v="9.1935000000000002"/>
    <n v="6810"/>
    <n v="2383.5"/>
    <n v="2.3835000000000002"/>
    <d v="2021-05-19T00:00:00"/>
    <x v="10"/>
    <s v="Q2"/>
    <x v="1"/>
    <s v="Emily Phillips"/>
    <x v="2"/>
    <x v="7"/>
  </r>
  <r>
    <x v="1"/>
    <x v="95"/>
    <x v="2"/>
    <s v="High"/>
    <n v="510"/>
    <n v="120"/>
    <n v="15"/>
    <n v="7650"/>
    <n v="765"/>
    <x v="416"/>
    <n v="6.8849999999999998"/>
    <n v="5100"/>
    <n v="1785"/>
    <n v="1.7849999999999999"/>
    <d v="2022-02-05T00:00:00"/>
    <x v="4"/>
    <s v="Q1"/>
    <x v="1"/>
    <s v="Emily Phillips"/>
    <x v="2"/>
    <x v="7"/>
  </r>
  <r>
    <x v="1"/>
    <x v="134"/>
    <x v="2"/>
    <s v="High"/>
    <n v="790"/>
    <n v="120"/>
    <n v="15"/>
    <n v="11850"/>
    <n v="1185"/>
    <x v="417"/>
    <n v="10.664999999999999"/>
    <n v="7900"/>
    <n v="2765"/>
    <n v="2.7650000000000001"/>
    <d v="2021-12-07T00:00:00"/>
    <x v="7"/>
    <s v="Q4"/>
    <x v="1"/>
    <s v="Logan Phillips"/>
    <x v="2"/>
    <x v="6"/>
  </r>
  <r>
    <x v="3"/>
    <x v="53"/>
    <x v="2"/>
    <s v="High"/>
    <n v="639"/>
    <n v="120"/>
    <n v="350"/>
    <n v="223650"/>
    <n v="22365"/>
    <x v="418"/>
    <n v="201.285"/>
    <n v="166140"/>
    <n v="35145"/>
    <n v="35.145000000000003"/>
    <d v="2021-06-14T00:00:00"/>
    <x v="11"/>
    <s v="Q2"/>
    <x v="1"/>
    <s v="Harper Wilson"/>
    <x v="2"/>
    <x v="5"/>
  </r>
  <r>
    <x v="0"/>
    <x v="14"/>
    <x v="2"/>
    <s v="High"/>
    <n v="1596"/>
    <n v="120"/>
    <n v="125"/>
    <n v="199500"/>
    <n v="19950"/>
    <x v="419"/>
    <n v="179.55"/>
    <n v="191520"/>
    <n v="-11970"/>
    <n v="-11.97"/>
    <d v="2022-05-10T00:00:00"/>
    <x v="10"/>
    <s v="Q2"/>
    <x v="1"/>
    <s v="Samuel Taylor"/>
    <x v="2"/>
    <x v="6"/>
  </r>
  <r>
    <x v="3"/>
    <x v="27"/>
    <x v="2"/>
    <s v="High"/>
    <n v="241"/>
    <n v="120"/>
    <n v="20"/>
    <n v="4820"/>
    <n v="482"/>
    <x v="414"/>
    <n v="4.3380000000000001"/>
    <n v="2410"/>
    <n v="1928"/>
    <n v="1.9279999999999999"/>
    <d v="2022-06-21T00:00:00"/>
    <x v="11"/>
    <s v="Q2"/>
    <x v="1"/>
    <s v="Sofia Phillips"/>
    <x v="2"/>
    <x v="3"/>
  </r>
  <r>
    <x v="3"/>
    <x v="27"/>
    <x v="2"/>
    <s v="High"/>
    <n v="2665"/>
    <n v="120"/>
    <n v="7"/>
    <n v="18655"/>
    <n v="1865.5"/>
    <x v="420"/>
    <n v="16.7895"/>
    <n v="13325"/>
    <n v="3464.5"/>
    <n v="3.4645000000000001"/>
    <d v="2022-10-07T00:00:00"/>
    <x v="9"/>
    <s v="Q4"/>
    <x v="1"/>
    <s v="Sofia Phillips"/>
    <x v="2"/>
    <x v="3"/>
  </r>
  <r>
    <x v="2"/>
    <x v="60"/>
    <x v="2"/>
    <s v="High"/>
    <n v="853"/>
    <n v="120"/>
    <n v="300"/>
    <n v="255900"/>
    <n v="25590"/>
    <x v="421"/>
    <n v="230.31"/>
    <n v="213250"/>
    <n v="17060"/>
    <n v="17.059999999999999"/>
    <d v="2022-01-17T00:00:00"/>
    <x v="1"/>
    <s v="Q1"/>
    <x v="1"/>
    <s v="Benjamin Martin"/>
    <x v="2"/>
    <x v="4"/>
  </r>
  <r>
    <x v="0"/>
    <x v="124"/>
    <x v="3"/>
    <s v="High"/>
    <n v="341"/>
    <n v="250"/>
    <n v="125"/>
    <n v="42625"/>
    <n v="4262.5"/>
    <x v="422"/>
    <n v="38.362499999999997"/>
    <n v="40920"/>
    <n v="-2557.5"/>
    <n v="-2.5575000000000001"/>
    <d v="2022-01-30T00:00:00"/>
    <x v="1"/>
    <s v="Q1"/>
    <x v="1"/>
    <s v="Samuel Hill"/>
    <x v="3"/>
    <x v="4"/>
  </r>
  <r>
    <x v="1"/>
    <x v="44"/>
    <x v="3"/>
    <s v="High"/>
    <n v="641"/>
    <n v="250"/>
    <n v="15"/>
    <n v="9615"/>
    <n v="961.5"/>
    <x v="423"/>
    <n v="8.6534999999999993"/>
    <n v="6410"/>
    <n v="2243.5"/>
    <n v="2.2435"/>
    <d v="2021-08-30T00:00:00"/>
    <x v="2"/>
    <s v="Q3"/>
    <x v="1"/>
    <s v="Alexander Hill"/>
    <x v="3"/>
    <x v="4"/>
  </r>
  <r>
    <x v="3"/>
    <x v="32"/>
    <x v="3"/>
    <s v="High"/>
    <n v="2807"/>
    <n v="250"/>
    <n v="350"/>
    <n v="982450"/>
    <n v="98245"/>
    <x v="424"/>
    <n v="884.20500000000004"/>
    <n v="729820"/>
    <n v="154385"/>
    <n v="154.38499999999999"/>
    <d v="2021-09-04T00:00:00"/>
    <x v="0"/>
    <s v="Q3"/>
    <x v="1"/>
    <s v="Logan Garcia"/>
    <x v="3"/>
    <x v="0"/>
  </r>
  <r>
    <x v="2"/>
    <x v="16"/>
    <x v="3"/>
    <s v="High"/>
    <n v="432"/>
    <n v="250"/>
    <n v="300"/>
    <n v="129600"/>
    <n v="12960"/>
    <x v="425"/>
    <n v="116.64"/>
    <n v="108000"/>
    <n v="8640"/>
    <n v="8.64"/>
    <d v="2022-01-20T00:00:00"/>
    <x v="1"/>
    <s v="Q1"/>
    <x v="1"/>
    <s v="Henry Anderson"/>
    <x v="3"/>
    <x v="0"/>
  </r>
  <r>
    <x v="0"/>
    <x v="104"/>
    <x v="3"/>
    <s v="High"/>
    <n v="2529"/>
    <n v="250"/>
    <n v="125"/>
    <n v="316125"/>
    <n v="31612.5"/>
    <x v="426"/>
    <n v="284.51249999999999"/>
    <n v="303480"/>
    <n v="-18967.5"/>
    <n v="-18.967500000000001"/>
    <d v="2021-08-18T00:00:00"/>
    <x v="2"/>
    <s v="Q3"/>
    <x v="1"/>
    <s v="Jackson Turner"/>
    <x v="3"/>
    <x v="0"/>
  </r>
  <r>
    <x v="0"/>
    <x v="147"/>
    <x v="5"/>
    <s v="High"/>
    <n v="579"/>
    <n v="260"/>
    <n v="125"/>
    <n v="72375"/>
    <n v="7237.5"/>
    <x v="427"/>
    <n v="65.137500000000003"/>
    <n v="69480"/>
    <n v="-4342.5"/>
    <n v="-4.3425000000000002"/>
    <d v="2022-12-08T00:00:00"/>
    <x v="7"/>
    <s v="Q4"/>
    <x v="1"/>
    <s v="Charlotte Garcia"/>
    <x v="5"/>
    <x v="3"/>
  </r>
  <r>
    <x v="3"/>
    <x v="46"/>
    <x v="5"/>
    <s v="High"/>
    <n v="2240"/>
    <n v="260"/>
    <n v="350"/>
    <n v="784000"/>
    <n v="78400"/>
    <x v="428"/>
    <n v="705.6"/>
    <n v="582400"/>
    <n v="123200"/>
    <n v="123.2"/>
    <d v="2022-11-13T00:00:00"/>
    <x v="6"/>
    <s v="Q4"/>
    <x v="1"/>
    <s v="Michael Wilson"/>
    <x v="5"/>
    <x v="6"/>
  </r>
  <r>
    <x v="2"/>
    <x v="143"/>
    <x v="5"/>
    <s v="High"/>
    <n v="2993"/>
    <n v="260"/>
    <n v="300"/>
    <n v="897900"/>
    <n v="89790"/>
    <x v="429"/>
    <n v="808.11"/>
    <n v="748250"/>
    <n v="59860"/>
    <n v="59.86"/>
    <d v="2022-08-09T00:00:00"/>
    <x v="2"/>
    <s v="Q3"/>
    <x v="1"/>
    <s v="Emily Hill"/>
    <x v="5"/>
    <x v="7"/>
  </r>
  <r>
    <x v="4"/>
    <x v="94"/>
    <x v="5"/>
    <s v="High"/>
    <n v="3520.5"/>
    <n v="260"/>
    <n v="12"/>
    <n v="42246"/>
    <n v="4224.6000000000004"/>
    <x v="430"/>
    <n v="38.021399999999993"/>
    <n v="10561.5"/>
    <n v="27459.899999999998"/>
    <n v="27.459899999999998"/>
    <d v="2021-11-26T00:00:00"/>
    <x v="6"/>
    <s v="Q4"/>
    <x v="1"/>
    <s v="Aiden Garcia"/>
    <x v="5"/>
    <x v="6"/>
  </r>
  <r>
    <x v="3"/>
    <x v="92"/>
    <x v="5"/>
    <s v="High"/>
    <n v="2039"/>
    <n v="260"/>
    <n v="20"/>
    <n v="40780"/>
    <n v="4078"/>
    <x v="431"/>
    <n v="36.701999999999998"/>
    <n v="20390"/>
    <n v="16312"/>
    <n v="16.312000000000001"/>
    <d v="2021-04-18T00:00:00"/>
    <x v="5"/>
    <s v="Q2"/>
    <x v="1"/>
    <s v="Jackson Hill"/>
    <x v="5"/>
    <x v="4"/>
  </r>
  <r>
    <x v="4"/>
    <x v="97"/>
    <x v="5"/>
    <s v="High"/>
    <n v="2574"/>
    <n v="260"/>
    <n v="12"/>
    <n v="30888"/>
    <n v="3088.8"/>
    <x v="432"/>
    <n v="27.799199999999999"/>
    <n v="7722"/>
    <n v="20077.2"/>
    <n v="20.077200000000001"/>
    <d v="2022-05-02T00:00:00"/>
    <x v="10"/>
    <s v="Q2"/>
    <x v="1"/>
    <s v="Mia Turner"/>
    <x v="5"/>
    <x v="1"/>
  </r>
  <r>
    <x v="3"/>
    <x v="46"/>
    <x v="5"/>
    <s v="High"/>
    <n v="707"/>
    <n v="260"/>
    <n v="350"/>
    <n v="247450"/>
    <n v="24745"/>
    <x v="433"/>
    <n v="222.70500000000001"/>
    <n v="183820"/>
    <n v="38885"/>
    <n v="38.884999999999998"/>
    <d v="2022-01-16T00:00:00"/>
    <x v="1"/>
    <s v="Q1"/>
    <x v="1"/>
    <s v="Michael Wilson"/>
    <x v="5"/>
    <x v="6"/>
  </r>
  <r>
    <x v="1"/>
    <x v="18"/>
    <x v="5"/>
    <s v="High"/>
    <n v="2072"/>
    <n v="260"/>
    <n v="15"/>
    <n v="31080"/>
    <n v="3108"/>
    <x v="411"/>
    <n v="27.972000000000001"/>
    <n v="20720"/>
    <n v="7252"/>
    <n v="7.2519999999999998"/>
    <d v="2021-11-24T00:00:00"/>
    <x v="6"/>
    <s v="Q4"/>
    <x v="1"/>
    <s v="Jackson Martinez"/>
    <x v="5"/>
    <x v="2"/>
  </r>
  <r>
    <x v="2"/>
    <x v="148"/>
    <x v="5"/>
    <s v="High"/>
    <n v="853"/>
    <n v="260"/>
    <n v="300"/>
    <n v="255900"/>
    <n v="25590"/>
    <x v="421"/>
    <n v="230.31"/>
    <n v="213250"/>
    <n v="17060"/>
    <n v="17.059999999999999"/>
    <d v="2022-12-11T00:00:00"/>
    <x v="7"/>
    <s v="Q4"/>
    <x v="1"/>
    <s v="Samuel Hill"/>
    <x v="5"/>
    <x v="4"/>
  </r>
  <r>
    <x v="3"/>
    <x v="51"/>
    <x v="1"/>
    <s v="High"/>
    <n v="2532"/>
    <n v="10"/>
    <n v="7"/>
    <n v="17724"/>
    <n v="1949.6399999999999"/>
    <x v="434"/>
    <n v="15.77436"/>
    <n v="12660"/>
    <n v="3114.3599999999997"/>
    <n v="3.1143599999999996"/>
    <d v="2022-09-16T00:00:00"/>
    <x v="0"/>
    <s v="Q3"/>
    <x v="1"/>
    <s v="Charlotte Martin"/>
    <x v="1"/>
    <x v="3"/>
  </r>
  <r>
    <x v="1"/>
    <x v="139"/>
    <x v="2"/>
    <s v="High"/>
    <n v="384"/>
    <n v="120"/>
    <n v="15"/>
    <n v="5760"/>
    <n v="633.59999999999991"/>
    <x v="435"/>
    <n v="5.1263999999999994"/>
    <n v="3840"/>
    <n v="1286.3999999999999"/>
    <n v="1.2863999999999998"/>
    <d v="2021-06-08T00:00:00"/>
    <x v="11"/>
    <s v="Q2"/>
    <x v="1"/>
    <s v="Amelia Phillips"/>
    <x v="2"/>
    <x v="3"/>
  </r>
  <r>
    <x v="4"/>
    <x v="113"/>
    <x v="2"/>
    <s v="High"/>
    <n v="472"/>
    <n v="120"/>
    <n v="12"/>
    <n v="5664"/>
    <n v="623.04"/>
    <x v="436"/>
    <n v="5.0409600000000001"/>
    <n v="1416"/>
    <n v="3624.96"/>
    <n v="3.6249600000000002"/>
    <d v="2021-11-28T00:00:00"/>
    <x v="6"/>
    <s v="Q4"/>
    <x v="1"/>
    <s v="Harper Martin"/>
    <x v="2"/>
    <x v="1"/>
  </r>
  <r>
    <x v="3"/>
    <x v="32"/>
    <x v="3"/>
    <s v="High"/>
    <n v="1579"/>
    <n v="250"/>
    <n v="7"/>
    <n v="11053"/>
    <n v="1215.83"/>
    <x v="437"/>
    <n v="9.8371700000000004"/>
    <n v="7895"/>
    <n v="1942.17"/>
    <n v="1.9421700000000002"/>
    <d v="2022-02-06T00:00:00"/>
    <x v="4"/>
    <s v="Q1"/>
    <x v="1"/>
    <s v="Logan Garcia"/>
    <x v="3"/>
    <x v="0"/>
  </r>
  <r>
    <x v="1"/>
    <x v="45"/>
    <x v="5"/>
    <s v="High"/>
    <n v="3199.5"/>
    <n v="260"/>
    <n v="15"/>
    <n v="47992.5"/>
    <n v="5279.1749999999993"/>
    <x v="438"/>
    <n v="42.713324999999998"/>
    <n v="31995"/>
    <n v="10718.324999999999"/>
    <n v="10.718324999999998"/>
    <d v="2021-04-15T00:00:00"/>
    <x v="5"/>
    <s v="Q2"/>
    <x v="1"/>
    <s v="Avery Anderson"/>
    <x v="5"/>
    <x v="5"/>
  </r>
  <r>
    <x v="4"/>
    <x v="97"/>
    <x v="5"/>
    <s v="High"/>
    <n v="472"/>
    <n v="260"/>
    <n v="12"/>
    <n v="5664"/>
    <n v="623.04"/>
    <x v="436"/>
    <n v="5.0409600000000001"/>
    <n v="1416"/>
    <n v="3624.96"/>
    <n v="3.6249600000000002"/>
    <d v="2021-10-13T00:00:00"/>
    <x v="9"/>
    <s v="Q4"/>
    <x v="1"/>
    <s v="Mia Turner"/>
    <x v="5"/>
    <x v="1"/>
  </r>
  <r>
    <x v="4"/>
    <x v="35"/>
    <x v="4"/>
    <s v="High"/>
    <n v="1937"/>
    <n v="3"/>
    <n v="12"/>
    <n v="23244"/>
    <n v="2556.84"/>
    <x v="439"/>
    <n v="20.687159999999999"/>
    <n v="5811"/>
    <n v="14876.16"/>
    <n v="14.87616"/>
    <d v="2021-10-04T00:00:00"/>
    <x v="9"/>
    <s v="Q4"/>
    <x v="1"/>
    <s v="Harper Anderson"/>
    <x v="4"/>
    <x v="3"/>
  </r>
  <r>
    <x v="3"/>
    <x v="47"/>
    <x v="4"/>
    <s v="High"/>
    <n v="792"/>
    <n v="3"/>
    <n v="350"/>
    <n v="277200"/>
    <n v="30492"/>
    <x v="440"/>
    <n v="246.708"/>
    <n v="205920"/>
    <n v="40788"/>
    <n v="40.787999999999997"/>
    <d v="2021-05-23T00:00:00"/>
    <x v="10"/>
    <s v="Q2"/>
    <x v="1"/>
    <s v="Sofia Turner"/>
    <x v="4"/>
    <x v="7"/>
  </r>
  <r>
    <x v="2"/>
    <x v="19"/>
    <x v="4"/>
    <s v="High"/>
    <n v="2811"/>
    <n v="3"/>
    <n v="300"/>
    <n v="843300"/>
    <n v="92763"/>
    <x v="441"/>
    <n v="750.53700000000003"/>
    <n v="702750"/>
    <n v="47787"/>
    <n v="47.786999999999999"/>
    <d v="2022-08-31T00:00:00"/>
    <x v="2"/>
    <s v="Q3"/>
    <x v="1"/>
    <s v="Abigail Robinson"/>
    <x v="4"/>
    <x v="3"/>
  </r>
  <r>
    <x v="0"/>
    <x v="84"/>
    <x v="4"/>
    <s v="High"/>
    <n v="2441"/>
    <n v="3"/>
    <n v="125"/>
    <n v="305125"/>
    <n v="33563.75"/>
    <x v="442"/>
    <n v="271.56124999999997"/>
    <n v="292920"/>
    <n v="-21358.75"/>
    <n v="-21.358750000000001"/>
    <d v="2022-04-05T00:00:00"/>
    <x v="5"/>
    <s v="Q2"/>
    <x v="1"/>
    <s v="Benjamin Garcia"/>
    <x v="4"/>
    <x v="4"/>
  </r>
  <r>
    <x v="3"/>
    <x v="36"/>
    <x v="0"/>
    <s v="High"/>
    <n v="766"/>
    <n v="5"/>
    <n v="350"/>
    <n v="268100"/>
    <n v="29491"/>
    <x v="443"/>
    <n v="238.60900000000001"/>
    <n v="199160"/>
    <n v="39449"/>
    <n v="39.448999999999998"/>
    <d v="2022-04-14T00:00:00"/>
    <x v="5"/>
    <s v="Q2"/>
    <x v="1"/>
    <s v="Henry Martinez"/>
    <x v="0"/>
    <x v="4"/>
  </r>
  <r>
    <x v="1"/>
    <x v="111"/>
    <x v="0"/>
    <s v="High"/>
    <n v="2157"/>
    <n v="5"/>
    <n v="15"/>
    <n v="32355"/>
    <n v="3559.05"/>
    <x v="444"/>
    <n v="28.795950000000001"/>
    <n v="21570"/>
    <n v="7225.9500000000007"/>
    <n v="7.225950000000001"/>
    <d v="2022-08-30T00:00:00"/>
    <x v="2"/>
    <s v="Q3"/>
    <x v="1"/>
    <s v="Charlotte Hill"/>
    <x v="0"/>
    <x v="7"/>
  </r>
  <r>
    <x v="2"/>
    <x v="69"/>
    <x v="1"/>
    <s v="High"/>
    <n v="873"/>
    <n v="10"/>
    <n v="300"/>
    <n v="261900"/>
    <n v="28809"/>
    <x v="445"/>
    <n v="233.09100000000001"/>
    <n v="218250"/>
    <n v="14841"/>
    <n v="14.840999999999999"/>
    <d v="2021-12-31T00:00:00"/>
    <x v="7"/>
    <s v="Q4"/>
    <x v="1"/>
    <s v="Abigail Garcia"/>
    <x v="1"/>
    <x v="5"/>
  </r>
  <r>
    <x v="3"/>
    <x v="39"/>
    <x v="1"/>
    <s v="High"/>
    <n v="1122"/>
    <n v="10"/>
    <n v="20"/>
    <n v="22440"/>
    <n v="2468.4"/>
    <x v="446"/>
    <n v="19.971599999999999"/>
    <n v="11220"/>
    <n v="8751.5999999999985"/>
    <n v="8.751599999999998"/>
    <d v="2021-12-27T00:00:00"/>
    <x v="7"/>
    <s v="Q4"/>
    <x v="1"/>
    <s v="Abigail Lewis"/>
    <x v="1"/>
    <x v="7"/>
  </r>
  <r>
    <x v="3"/>
    <x v="3"/>
    <x v="1"/>
    <s v="High"/>
    <n v="2104.5"/>
    <n v="10"/>
    <n v="350"/>
    <n v="736575"/>
    <n v="81023.25"/>
    <x v="447"/>
    <n v="655.55174999999997"/>
    <n v="547170"/>
    <n v="108381.75"/>
    <n v="108.38175"/>
    <d v="2021-12-03T00:00:00"/>
    <x v="7"/>
    <s v="Q4"/>
    <x v="1"/>
    <s v="Olivia Brown"/>
    <x v="1"/>
    <x v="3"/>
  </r>
  <r>
    <x v="4"/>
    <x v="59"/>
    <x v="1"/>
    <s v="High"/>
    <n v="4026"/>
    <n v="10"/>
    <n v="12"/>
    <n v="48312"/>
    <n v="5314.32"/>
    <x v="448"/>
    <n v="42.997680000000003"/>
    <n v="12078"/>
    <n v="30919.68"/>
    <n v="30.91968"/>
    <d v="2022-04-20T00:00:00"/>
    <x v="5"/>
    <s v="Q2"/>
    <x v="1"/>
    <s v="Emily Garcia"/>
    <x v="1"/>
    <x v="3"/>
  </r>
  <r>
    <x v="4"/>
    <x v="24"/>
    <x v="1"/>
    <s v="High"/>
    <n v="2425.5"/>
    <n v="10"/>
    <n v="12"/>
    <n v="29106"/>
    <n v="3201.66"/>
    <x v="449"/>
    <n v="25.904340000000005"/>
    <n v="7276.5"/>
    <n v="18627.840000000004"/>
    <n v="18.627840000000003"/>
    <d v="2021-12-01T00:00:00"/>
    <x v="7"/>
    <s v="Q4"/>
    <x v="1"/>
    <s v="Alexander Perez"/>
    <x v="1"/>
    <x v="0"/>
  </r>
  <r>
    <x v="3"/>
    <x v="3"/>
    <x v="1"/>
    <s v="High"/>
    <n v="2394"/>
    <n v="10"/>
    <n v="20"/>
    <n v="47880"/>
    <n v="5266.8"/>
    <x v="450"/>
    <n v="42.613199999999999"/>
    <n v="23940"/>
    <n v="18673.199999999997"/>
    <n v="18.673199999999998"/>
    <d v="2021-03-12T00:00:00"/>
    <x v="8"/>
    <s v="Q1"/>
    <x v="1"/>
    <s v="Olivia Brown"/>
    <x v="1"/>
    <x v="3"/>
  </r>
  <r>
    <x v="1"/>
    <x v="43"/>
    <x v="1"/>
    <s v="High"/>
    <n v="1984"/>
    <n v="10"/>
    <n v="15"/>
    <n v="29760"/>
    <n v="3273.6"/>
    <x v="451"/>
    <n v="26.4864"/>
    <n v="19840"/>
    <n v="6646.4000000000015"/>
    <n v="6.6464000000000016"/>
    <d v="2022-11-24T00:00:00"/>
    <x v="6"/>
    <s v="Q4"/>
    <x v="1"/>
    <s v="Elizabeth Martin"/>
    <x v="1"/>
    <x v="3"/>
  </r>
  <r>
    <x v="0"/>
    <x v="50"/>
    <x v="1"/>
    <s v="High"/>
    <n v="2441"/>
    <n v="10"/>
    <n v="125"/>
    <n v="305125"/>
    <n v="33563.75"/>
    <x v="442"/>
    <n v="271.56124999999997"/>
    <n v="292920"/>
    <n v="-21358.75"/>
    <n v="-21.358750000000001"/>
    <d v="2021-10-05T00:00:00"/>
    <x v="9"/>
    <s v="Q4"/>
    <x v="1"/>
    <s v="Logan Phillips"/>
    <x v="1"/>
    <x v="2"/>
  </r>
  <r>
    <x v="2"/>
    <x v="69"/>
    <x v="1"/>
    <s v="High"/>
    <n v="1366"/>
    <n v="10"/>
    <n v="300"/>
    <n v="409800"/>
    <n v="45078"/>
    <x v="452"/>
    <n v="364.72199999999998"/>
    <n v="341500"/>
    <n v="23222"/>
    <n v="23.222000000000001"/>
    <d v="2021-10-17T00:00:00"/>
    <x v="9"/>
    <s v="Q4"/>
    <x v="1"/>
    <s v="Abigail Garcia"/>
    <x v="1"/>
    <x v="5"/>
  </r>
  <r>
    <x v="3"/>
    <x v="15"/>
    <x v="2"/>
    <s v="High"/>
    <n v="1808"/>
    <n v="120"/>
    <n v="7"/>
    <n v="12656"/>
    <n v="1392.16"/>
    <x v="453"/>
    <n v="11.26384"/>
    <n v="9040"/>
    <n v="2223.84"/>
    <n v="2.22384"/>
    <d v="2021-04-08T00:00:00"/>
    <x v="5"/>
    <s v="Q2"/>
    <x v="1"/>
    <s v="Harper Davis"/>
    <x v="2"/>
    <x v="7"/>
  </r>
  <r>
    <x v="4"/>
    <x v="80"/>
    <x v="3"/>
    <s v="High"/>
    <n v="1734"/>
    <n v="250"/>
    <n v="12"/>
    <n v="20808"/>
    <n v="2288.88"/>
    <x v="454"/>
    <n v="18.519119999999997"/>
    <n v="5202"/>
    <n v="13317.119999999999"/>
    <n v="13.317119999999999"/>
    <d v="2021-10-03T00:00:00"/>
    <x v="9"/>
    <s v="Q4"/>
    <x v="1"/>
    <s v="Jackson Lewis"/>
    <x v="3"/>
    <x v="0"/>
  </r>
  <r>
    <x v="0"/>
    <x v="124"/>
    <x v="3"/>
    <s v="High"/>
    <n v="554"/>
    <n v="250"/>
    <n v="125"/>
    <n v="69250"/>
    <n v="7617.5"/>
    <x v="455"/>
    <n v="61.6325"/>
    <n v="66480"/>
    <n v="-4847.5"/>
    <n v="-4.8475000000000001"/>
    <d v="2021-06-04T00:00:00"/>
    <x v="11"/>
    <s v="Q2"/>
    <x v="1"/>
    <s v="Samuel Hill"/>
    <x v="3"/>
    <x v="4"/>
  </r>
  <r>
    <x v="0"/>
    <x v="72"/>
    <x v="5"/>
    <s v="High"/>
    <n v="3165"/>
    <n v="260"/>
    <n v="125"/>
    <n v="395625"/>
    <n v="43518.75"/>
    <x v="456"/>
    <n v="352.10624999999999"/>
    <n v="379800"/>
    <n v="-27693.75"/>
    <n v="-27.693750000000001"/>
    <d v="2021-11-07T00:00:00"/>
    <x v="6"/>
    <s v="Q4"/>
    <x v="1"/>
    <s v="Benjamin Phillips"/>
    <x v="5"/>
    <x v="0"/>
  </r>
  <r>
    <x v="3"/>
    <x v="92"/>
    <x v="5"/>
    <s v="High"/>
    <n v="2629"/>
    <n v="260"/>
    <n v="20"/>
    <n v="52580"/>
    <n v="5783.8"/>
    <x v="457"/>
    <n v="46.796199999999999"/>
    <n v="26290"/>
    <n v="20506.199999999997"/>
    <n v="20.506199999999996"/>
    <d v="2022-04-26T00:00:00"/>
    <x v="5"/>
    <s v="Q2"/>
    <x v="1"/>
    <s v="Jackson Hill"/>
    <x v="5"/>
    <x v="4"/>
  </r>
  <r>
    <x v="0"/>
    <x v="137"/>
    <x v="5"/>
    <s v="High"/>
    <n v="1433"/>
    <n v="260"/>
    <n v="125"/>
    <n v="179125"/>
    <n v="19703.75"/>
    <x v="458"/>
    <n v="159.42124999999999"/>
    <n v="171960"/>
    <n v="-12538.75"/>
    <n v="-12.53875"/>
    <d v="2021-07-21T00:00:00"/>
    <x v="3"/>
    <s v="Q3"/>
    <x v="1"/>
    <s v="Harper Martin"/>
    <x v="5"/>
    <x v="1"/>
  </r>
  <r>
    <x v="1"/>
    <x v="103"/>
    <x v="5"/>
    <s v="High"/>
    <n v="2157"/>
    <n v="260"/>
    <n v="15"/>
    <n v="32355"/>
    <n v="3559.05"/>
    <x v="444"/>
    <n v="28.795950000000001"/>
    <n v="21570"/>
    <n v="7225.9500000000007"/>
    <n v="7.225950000000001"/>
    <d v="2021-10-27T00:00:00"/>
    <x v="9"/>
    <s v="Q4"/>
    <x v="1"/>
    <s v="Amelia Hill"/>
    <x v="5"/>
    <x v="7"/>
  </r>
  <r>
    <x v="3"/>
    <x v="65"/>
    <x v="4"/>
    <s v="High"/>
    <n v="886"/>
    <n v="3"/>
    <n v="350"/>
    <n v="310100"/>
    <n v="37212"/>
    <x v="459"/>
    <n v="272.88799999999998"/>
    <n v="230360"/>
    <n v="42528"/>
    <n v="42.527999999999999"/>
    <d v="2022-12-07T00:00:00"/>
    <x v="7"/>
    <s v="Q4"/>
    <x v="1"/>
    <s v="Harper Turner"/>
    <x v="4"/>
    <x v="1"/>
  </r>
  <r>
    <x v="0"/>
    <x v="99"/>
    <x v="4"/>
    <s v="High"/>
    <n v="2156"/>
    <n v="3"/>
    <n v="125"/>
    <n v="269500"/>
    <n v="32340"/>
    <x v="460"/>
    <n v="237.16"/>
    <n v="258720"/>
    <n v="-21560"/>
    <n v="-21.56"/>
    <d v="2021-10-18T00:00:00"/>
    <x v="9"/>
    <s v="Q4"/>
    <x v="1"/>
    <s v="Charlotte Garcia"/>
    <x v="4"/>
    <x v="3"/>
  </r>
  <r>
    <x v="1"/>
    <x v="89"/>
    <x v="4"/>
    <s v="High"/>
    <n v="2689"/>
    <n v="3"/>
    <n v="15"/>
    <n v="40335"/>
    <n v="4840.2"/>
    <x v="461"/>
    <n v="35.494800000000005"/>
    <n v="26890"/>
    <n v="8604.8000000000029"/>
    <n v="8.6048000000000027"/>
    <d v="2021-06-16T00:00:00"/>
    <x v="11"/>
    <s v="Q2"/>
    <x v="1"/>
    <s v="Harper Martin"/>
    <x v="4"/>
    <x v="1"/>
  </r>
  <r>
    <x v="1"/>
    <x v="112"/>
    <x v="0"/>
    <s v="High"/>
    <n v="677"/>
    <n v="5"/>
    <n v="15"/>
    <n v="10155"/>
    <n v="1218.5999999999999"/>
    <x v="462"/>
    <n v="8.936399999999999"/>
    <n v="6770"/>
    <n v="2166.3999999999996"/>
    <n v="2.1663999999999994"/>
    <d v="2022-11-02T00:00:00"/>
    <x v="6"/>
    <s v="Q4"/>
    <x v="1"/>
    <s v="Samuel Turner"/>
    <x v="0"/>
    <x v="0"/>
  </r>
  <r>
    <x v="2"/>
    <x v="77"/>
    <x v="0"/>
    <s v="High"/>
    <n v="1773"/>
    <n v="5"/>
    <n v="300"/>
    <n v="531900"/>
    <n v="63828"/>
    <x v="463"/>
    <n v="468.072"/>
    <n v="443250"/>
    <n v="24822"/>
    <n v="24.821999999999999"/>
    <d v="2022-12-03T00:00:00"/>
    <x v="7"/>
    <s v="Q4"/>
    <x v="1"/>
    <s v="Harper Hill"/>
    <x v="0"/>
    <x v="5"/>
  </r>
  <r>
    <x v="3"/>
    <x v="48"/>
    <x v="0"/>
    <s v="High"/>
    <n v="2420"/>
    <n v="5"/>
    <n v="7"/>
    <n v="16940"/>
    <n v="2032.8"/>
    <x v="464"/>
    <n v="14.907200000000001"/>
    <n v="12100"/>
    <n v="2807.2000000000007"/>
    <n v="2.8072000000000008"/>
    <d v="2021-12-02T00:00:00"/>
    <x v="7"/>
    <s v="Q4"/>
    <x v="1"/>
    <s v="Elijah Perez"/>
    <x v="0"/>
    <x v="0"/>
  </r>
  <r>
    <x v="3"/>
    <x v="42"/>
    <x v="0"/>
    <s v="High"/>
    <n v="2734"/>
    <n v="5"/>
    <n v="7"/>
    <n v="19138"/>
    <n v="2296.56"/>
    <x v="465"/>
    <n v="16.841439999999999"/>
    <n v="13670"/>
    <n v="3171.4399999999987"/>
    <n v="3.1714399999999987"/>
    <d v="2022-05-07T00:00:00"/>
    <x v="10"/>
    <s v="Q2"/>
    <x v="1"/>
    <s v="Sebastian Phillips"/>
    <x v="0"/>
    <x v="2"/>
  </r>
  <r>
    <x v="2"/>
    <x v="115"/>
    <x v="1"/>
    <s v="High"/>
    <n v="3495"/>
    <n v="10"/>
    <n v="300"/>
    <n v="1048500"/>
    <n v="125820"/>
    <x v="466"/>
    <n v="922.68"/>
    <n v="873750"/>
    <n v="48930"/>
    <n v="48.93"/>
    <d v="2022-09-03T00:00:00"/>
    <x v="0"/>
    <s v="Q3"/>
    <x v="1"/>
    <s v="Amelia Phillips"/>
    <x v="1"/>
    <x v="3"/>
  </r>
  <r>
    <x v="3"/>
    <x v="39"/>
    <x v="1"/>
    <s v="High"/>
    <n v="886"/>
    <n v="10"/>
    <n v="350"/>
    <n v="310100"/>
    <n v="37212"/>
    <x v="459"/>
    <n v="272.88799999999998"/>
    <n v="230360"/>
    <n v="42528"/>
    <n v="42.527999999999999"/>
    <d v="2021-06-26T00:00:00"/>
    <x v="11"/>
    <s v="Q2"/>
    <x v="1"/>
    <s v="Abigail Lewis"/>
    <x v="1"/>
    <x v="7"/>
  </r>
  <r>
    <x v="0"/>
    <x v="23"/>
    <x v="1"/>
    <s v="High"/>
    <n v="2156"/>
    <n v="10"/>
    <n v="125"/>
    <n v="269500"/>
    <n v="32340"/>
    <x v="460"/>
    <n v="237.16"/>
    <n v="258720"/>
    <n v="-21560"/>
    <n v="-21.56"/>
    <d v="2021-06-24T00:00:00"/>
    <x v="11"/>
    <s v="Q2"/>
    <x v="1"/>
    <s v="Elizabeth Green"/>
    <x v="1"/>
    <x v="7"/>
  </r>
  <r>
    <x v="3"/>
    <x v="39"/>
    <x v="1"/>
    <s v="High"/>
    <n v="905"/>
    <n v="10"/>
    <n v="20"/>
    <n v="18100"/>
    <n v="2172"/>
    <x v="467"/>
    <n v="15.928000000000001"/>
    <n v="9050"/>
    <n v="6878"/>
    <n v="6.8780000000000001"/>
    <d v="2022-05-02T00:00:00"/>
    <x v="10"/>
    <s v="Q2"/>
    <x v="1"/>
    <s v="Abigail Lewis"/>
    <x v="1"/>
    <x v="7"/>
  </r>
  <r>
    <x v="3"/>
    <x v="51"/>
    <x v="1"/>
    <s v="High"/>
    <n v="1594"/>
    <n v="10"/>
    <n v="350"/>
    <n v="557900"/>
    <n v="66948"/>
    <x v="468"/>
    <n v="490.952"/>
    <n v="414440"/>
    <n v="76512"/>
    <n v="76.512"/>
    <d v="2021-07-12T00:00:00"/>
    <x v="3"/>
    <s v="Q3"/>
    <x v="1"/>
    <s v="Charlotte Martin"/>
    <x v="1"/>
    <x v="3"/>
  </r>
  <r>
    <x v="2"/>
    <x v="68"/>
    <x v="1"/>
    <s v="High"/>
    <n v="1359"/>
    <n v="10"/>
    <n v="300"/>
    <n v="407700"/>
    <n v="48924"/>
    <x v="469"/>
    <n v="358.77600000000001"/>
    <n v="339750"/>
    <n v="19026"/>
    <n v="19.026"/>
    <d v="2021-10-25T00:00:00"/>
    <x v="9"/>
    <s v="Q4"/>
    <x v="1"/>
    <s v="Jackson Hill"/>
    <x v="1"/>
    <x v="4"/>
  </r>
  <r>
    <x v="2"/>
    <x v="2"/>
    <x v="1"/>
    <s v="High"/>
    <n v="2150"/>
    <n v="10"/>
    <n v="300"/>
    <n v="645000"/>
    <n v="77400"/>
    <x v="470"/>
    <n v="567.6"/>
    <n v="537500"/>
    <n v="30100"/>
    <n v="30.1"/>
    <d v="2022-04-23T00:00:00"/>
    <x v="5"/>
    <s v="Q2"/>
    <x v="1"/>
    <s v="Noah Williams"/>
    <x v="1"/>
    <x v="2"/>
  </r>
  <r>
    <x v="3"/>
    <x v="39"/>
    <x v="1"/>
    <s v="High"/>
    <n v="1197"/>
    <n v="10"/>
    <n v="350"/>
    <n v="418950"/>
    <n v="50274"/>
    <x v="471"/>
    <n v="368.67599999999999"/>
    <n v="311220"/>
    <n v="57456"/>
    <n v="57.456000000000003"/>
    <d v="2022-03-27T00:00:00"/>
    <x v="8"/>
    <s v="Q1"/>
    <x v="1"/>
    <s v="Abigail Lewis"/>
    <x v="1"/>
    <x v="7"/>
  </r>
  <r>
    <x v="3"/>
    <x v="39"/>
    <x v="1"/>
    <s v="High"/>
    <n v="1233"/>
    <n v="10"/>
    <n v="20"/>
    <n v="24660"/>
    <n v="2959.2"/>
    <x v="472"/>
    <n v="21.700800000000001"/>
    <n v="12330"/>
    <n v="9370.7999999999993"/>
    <n v="9.3707999999999991"/>
    <d v="2022-07-22T00:00:00"/>
    <x v="3"/>
    <s v="Q3"/>
    <x v="1"/>
    <s v="Abigail Lewis"/>
    <x v="1"/>
    <x v="7"/>
  </r>
  <r>
    <x v="3"/>
    <x v="30"/>
    <x v="2"/>
    <s v="High"/>
    <n v="1395"/>
    <n v="120"/>
    <n v="350"/>
    <n v="488250"/>
    <n v="58590"/>
    <x v="473"/>
    <n v="429.66"/>
    <n v="362700"/>
    <n v="66960"/>
    <n v="66.959999999999994"/>
    <d v="2022-02-06T00:00:00"/>
    <x v="4"/>
    <s v="Q1"/>
    <x v="1"/>
    <s v="Benjamin Lee"/>
    <x v="2"/>
    <x v="6"/>
  </r>
  <r>
    <x v="3"/>
    <x v="40"/>
    <x v="2"/>
    <s v="High"/>
    <n v="986"/>
    <n v="120"/>
    <n v="350"/>
    <n v="345100"/>
    <n v="41412"/>
    <x v="474"/>
    <n v="303.68799999999999"/>
    <n v="256360"/>
    <n v="47328"/>
    <n v="47.328000000000003"/>
    <d v="2022-12-19T00:00:00"/>
    <x v="7"/>
    <s v="Q4"/>
    <x v="1"/>
    <s v="Aiden Clark"/>
    <x v="2"/>
    <x v="0"/>
  </r>
  <r>
    <x v="3"/>
    <x v="30"/>
    <x v="2"/>
    <s v="High"/>
    <n v="905"/>
    <n v="120"/>
    <n v="20"/>
    <n v="18100"/>
    <n v="2172"/>
    <x v="467"/>
    <n v="15.928000000000001"/>
    <n v="9050"/>
    <n v="6878"/>
    <n v="6.8780000000000001"/>
    <d v="2022-10-26T00:00:00"/>
    <x v="9"/>
    <s v="Q4"/>
    <x v="1"/>
    <s v="Benjamin Lee"/>
    <x v="2"/>
    <x v="6"/>
  </r>
  <r>
    <x v="4"/>
    <x v="141"/>
    <x v="3"/>
    <s v="High"/>
    <n v="2109"/>
    <n v="250"/>
    <n v="12"/>
    <n v="25308"/>
    <n v="3036.96"/>
    <x v="475"/>
    <n v="22.271039999999999"/>
    <n v="6327"/>
    <n v="15944.04"/>
    <n v="15.944040000000001"/>
    <d v="2022-01-04T00:00:00"/>
    <x v="1"/>
    <s v="Q1"/>
    <x v="1"/>
    <s v="Abigail Martin"/>
    <x v="3"/>
    <x v="5"/>
  </r>
  <r>
    <x v="1"/>
    <x v="86"/>
    <x v="3"/>
    <s v="High"/>
    <n v="3874.5"/>
    <n v="250"/>
    <n v="15"/>
    <n v="58117.5"/>
    <n v="6974.0999999999995"/>
    <x v="476"/>
    <n v="51.143399999999993"/>
    <n v="38745"/>
    <n v="12398.399999999998"/>
    <n v="12.398399999999997"/>
    <d v="2021-12-22T00:00:00"/>
    <x v="7"/>
    <s v="Q4"/>
    <x v="1"/>
    <s v="Logan Phillips"/>
    <x v="3"/>
    <x v="6"/>
  </r>
  <r>
    <x v="3"/>
    <x v="32"/>
    <x v="3"/>
    <s v="High"/>
    <n v="986"/>
    <n v="250"/>
    <n v="350"/>
    <n v="345100"/>
    <n v="41412"/>
    <x v="474"/>
    <n v="303.68799999999999"/>
    <n v="256360"/>
    <n v="47328"/>
    <n v="47.328000000000003"/>
    <d v="2022-01-07T00:00:00"/>
    <x v="1"/>
    <s v="Q1"/>
    <x v="1"/>
    <s v="Logan Garcia"/>
    <x v="3"/>
    <x v="0"/>
  </r>
  <r>
    <x v="0"/>
    <x v="116"/>
    <x v="3"/>
    <s v="High"/>
    <n v="2387"/>
    <n v="250"/>
    <n v="125"/>
    <n v="298375"/>
    <n v="35805"/>
    <x v="477"/>
    <n v="262.57"/>
    <n v="286440"/>
    <n v="-23870"/>
    <n v="-23.87"/>
    <d v="2022-12-22T00:00:00"/>
    <x v="7"/>
    <s v="Q4"/>
    <x v="1"/>
    <s v="Jackson Hill"/>
    <x v="3"/>
    <x v="4"/>
  </r>
  <r>
    <x v="3"/>
    <x v="33"/>
    <x v="3"/>
    <s v="High"/>
    <n v="1233"/>
    <n v="250"/>
    <n v="20"/>
    <n v="24660"/>
    <n v="2959.2"/>
    <x v="472"/>
    <n v="21.700800000000001"/>
    <n v="12330"/>
    <n v="9370.7999999999993"/>
    <n v="9.3707999999999991"/>
    <d v="2021-04-17T00:00:00"/>
    <x v="5"/>
    <s v="Q2"/>
    <x v="1"/>
    <s v="Charlotte Davis"/>
    <x v="3"/>
    <x v="1"/>
  </r>
  <r>
    <x v="3"/>
    <x v="63"/>
    <x v="5"/>
    <s v="High"/>
    <n v="270"/>
    <n v="260"/>
    <n v="350"/>
    <n v="94500"/>
    <n v="11340"/>
    <x v="478"/>
    <n v="83.16"/>
    <n v="70200"/>
    <n v="12960"/>
    <n v="12.96"/>
    <d v="2021-01-27T00:00:00"/>
    <x v="1"/>
    <s v="Q1"/>
    <x v="1"/>
    <s v="Charlotte Anderson"/>
    <x v="5"/>
    <x v="7"/>
  </r>
  <r>
    <x v="3"/>
    <x v="64"/>
    <x v="5"/>
    <s v="High"/>
    <n v="3421.5"/>
    <n v="260"/>
    <n v="7"/>
    <n v="23950.5"/>
    <n v="2874.06"/>
    <x v="479"/>
    <n v="21.076439999999998"/>
    <n v="17107.5"/>
    <n v="3968.9399999999987"/>
    <n v="3.9689399999999986"/>
    <d v="2022-01-13T00:00:00"/>
    <x v="1"/>
    <s v="Q1"/>
    <x v="1"/>
    <s v="Samuel Wilson"/>
    <x v="5"/>
    <x v="0"/>
  </r>
  <r>
    <x v="3"/>
    <x v="46"/>
    <x v="5"/>
    <s v="High"/>
    <n v="2734"/>
    <n v="260"/>
    <n v="7"/>
    <n v="19138"/>
    <n v="2296.56"/>
    <x v="465"/>
    <n v="16.841439999999999"/>
    <n v="13670"/>
    <n v="3171.4399999999987"/>
    <n v="3.1714399999999987"/>
    <d v="2022-04-13T00:00:00"/>
    <x v="5"/>
    <s v="Q2"/>
    <x v="1"/>
    <s v="Michael Wilson"/>
    <x v="5"/>
    <x v="6"/>
  </r>
  <r>
    <x v="3"/>
    <x v="20"/>
    <x v="4"/>
    <s v="High"/>
    <n v="2521.5"/>
    <n v="3"/>
    <n v="20"/>
    <n v="50430"/>
    <n v="6051.6"/>
    <x v="480"/>
    <n v="44.378399999999992"/>
    <n v="25215"/>
    <n v="19163.399999999998"/>
    <n v="19.163399999999999"/>
    <d v="2022-08-11T00:00:00"/>
    <x v="2"/>
    <s v="Q3"/>
    <x v="1"/>
    <s v="Aiden Lewis"/>
    <x v="4"/>
    <x v="4"/>
  </r>
  <r>
    <x v="4"/>
    <x v="119"/>
    <x v="0"/>
    <s v="High"/>
    <n v="2661"/>
    <n v="5"/>
    <n v="12"/>
    <n v="31932"/>
    <n v="3831.84"/>
    <x v="481"/>
    <n v="28.100159999999999"/>
    <n v="7983"/>
    <n v="20117.16"/>
    <n v="20.117159999999998"/>
    <d v="2021-07-12T00:00:00"/>
    <x v="3"/>
    <s v="Q3"/>
    <x v="1"/>
    <s v="Emily Hill"/>
    <x v="0"/>
    <x v="7"/>
  </r>
  <r>
    <x v="3"/>
    <x v="71"/>
    <x v="1"/>
    <s v="High"/>
    <n v="1531"/>
    <n v="10"/>
    <n v="20"/>
    <n v="30620"/>
    <n v="3674.4"/>
    <x v="482"/>
    <n v="26.945599999999999"/>
    <n v="15310"/>
    <n v="11635.599999999999"/>
    <n v="11.635599999999998"/>
    <d v="2021-05-19T00:00:00"/>
    <x v="10"/>
    <s v="Q2"/>
    <x v="1"/>
    <s v="Emily Hill"/>
    <x v="1"/>
    <x v="7"/>
  </r>
  <r>
    <x v="3"/>
    <x v="7"/>
    <x v="3"/>
    <s v="High"/>
    <n v="1491"/>
    <n v="250"/>
    <n v="7"/>
    <n v="10437"/>
    <n v="1252.44"/>
    <x v="483"/>
    <n v="9.1845599999999994"/>
    <n v="7455"/>
    <n v="1729.5599999999995"/>
    <n v="1.7295599999999995"/>
    <d v="2021-03-23T00:00:00"/>
    <x v="8"/>
    <s v="Q1"/>
    <x v="1"/>
    <s v="Isabella Wilson"/>
    <x v="3"/>
    <x v="7"/>
  </r>
  <r>
    <x v="3"/>
    <x v="55"/>
    <x v="3"/>
    <s v="High"/>
    <n v="1531"/>
    <n v="250"/>
    <n v="20"/>
    <n v="30620"/>
    <n v="3674.4"/>
    <x v="482"/>
    <n v="26.945599999999999"/>
    <n v="15310"/>
    <n v="11635.599999999999"/>
    <n v="11.635599999999998"/>
    <d v="2021-09-16T00:00:00"/>
    <x v="0"/>
    <s v="Q3"/>
    <x v="1"/>
    <s v="Amelia Perez"/>
    <x v="3"/>
    <x v="7"/>
  </r>
  <r>
    <x v="1"/>
    <x v="135"/>
    <x v="4"/>
    <s v="High"/>
    <n v="2567"/>
    <n v="3"/>
    <n v="15"/>
    <n v="38505"/>
    <n v="5005.6499999999996"/>
    <x v="484"/>
    <n v="33.49935"/>
    <n v="25670"/>
    <n v="7829.3499999999985"/>
    <n v="7.8293499999999989"/>
    <d v="2021-12-04T00:00:00"/>
    <x v="7"/>
    <s v="Q4"/>
    <x v="1"/>
    <s v="Charlotte Hill"/>
    <x v="4"/>
    <x v="7"/>
  </r>
  <r>
    <x v="1"/>
    <x v="138"/>
    <x v="3"/>
    <s v="High"/>
    <n v="2567"/>
    <n v="250"/>
    <n v="15"/>
    <n v="38505"/>
    <n v="5005.6499999999996"/>
    <x v="484"/>
    <n v="33.49935"/>
    <n v="25670"/>
    <n v="7829.3499999999985"/>
    <n v="7.8293499999999989"/>
    <d v="2021-06-21T00:00:00"/>
    <x v="11"/>
    <s v="Q2"/>
    <x v="1"/>
    <s v="Henry Garcia"/>
    <x v="3"/>
    <x v="2"/>
  </r>
  <r>
    <x v="3"/>
    <x v="41"/>
    <x v="4"/>
    <s v="High"/>
    <n v="923"/>
    <n v="3"/>
    <n v="350"/>
    <n v="323050"/>
    <n v="41996.5"/>
    <x v="485"/>
    <n v="281.05349999999999"/>
    <n v="239980"/>
    <n v="41073.5"/>
    <n v="41.073500000000003"/>
    <d v="2022-04-08T00:00:00"/>
    <x v="5"/>
    <s v="Q2"/>
    <x v="1"/>
    <s v="Emily Garcia"/>
    <x v="4"/>
    <x v="1"/>
  </r>
  <r>
    <x v="3"/>
    <x v="20"/>
    <x v="4"/>
    <s v="High"/>
    <n v="1790"/>
    <n v="3"/>
    <n v="350"/>
    <n v="626500"/>
    <n v="81445"/>
    <x v="486"/>
    <n v="545.05499999999995"/>
    <n v="465400"/>
    <n v="79655"/>
    <n v="79.655000000000001"/>
    <d v="2021-07-27T00:00:00"/>
    <x v="3"/>
    <s v="Q3"/>
    <x v="1"/>
    <s v="Aiden Lewis"/>
    <x v="4"/>
    <x v="4"/>
  </r>
  <r>
    <x v="3"/>
    <x v="98"/>
    <x v="0"/>
    <s v="High"/>
    <n v="982.5"/>
    <n v="5"/>
    <n v="350"/>
    <n v="343875"/>
    <n v="44703.75"/>
    <x v="487"/>
    <n v="299.17124999999999"/>
    <n v="255450"/>
    <n v="43721.25"/>
    <n v="43.721249999999998"/>
    <d v="2022-11-24T00:00:00"/>
    <x v="6"/>
    <s v="Q4"/>
    <x v="1"/>
    <s v="Logan Martin"/>
    <x v="0"/>
    <x v="2"/>
  </r>
  <r>
    <x v="3"/>
    <x v="98"/>
    <x v="0"/>
    <s v="High"/>
    <n v="1298"/>
    <n v="5"/>
    <n v="7"/>
    <n v="9086"/>
    <n v="1181.18"/>
    <x v="488"/>
    <n v="7.90482"/>
    <n v="6490"/>
    <n v="1414.8199999999997"/>
    <n v="1.4148199999999997"/>
    <d v="2022-05-21T00:00:00"/>
    <x v="10"/>
    <s v="Q2"/>
    <x v="1"/>
    <s v="Logan Martin"/>
    <x v="0"/>
    <x v="2"/>
  </r>
  <r>
    <x v="4"/>
    <x v="119"/>
    <x v="0"/>
    <s v="High"/>
    <n v="604"/>
    <n v="5"/>
    <n v="12"/>
    <n v="7248"/>
    <n v="942.24"/>
    <x v="489"/>
    <n v="6.3057600000000003"/>
    <n v="1812"/>
    <n v="4493.76"/>
    <n v="4.49376"/>
    <d v="2021-07-10T00:00:00"/>
    <x v="3"/>
    <s v="Q3"/>
    <x v="1"/>
    <s v="Emily Hill"/>
    <x v="0"/>
    <x v="7"/>
  </r>
  <r>
    <x v="3"/>
    <x v="48"/>
    <x v="0"/>
    <s v="High"/>
    <n v="2255"/>
    <n v="5"/>
    <n v="20"/>
    <n v="45100"/>
    <n v="5863"/>
    <x v="490"/>
    <n v="39.237000000000002"/>
    <n v="22550"/>
    <n v="16687"/>
    <n v="16.687000000000001"/>
    <d v="2022-03-21T00:00:00"/>
    <x v="8"/>
    <s v="Q1"/>
    <x v="1"/>
    <s v="Elijah Perez"/>
    <x v="0"/>
    <x v="0"/>
  </r>
  <r>
    <x v="3"/>
    <x v="42"/>
    <x v="0"/>
    <s v="High"/>
    <n v="1249"/>
    <n v="5"/>
    <n v="20"/>
    <n v="24980"/>
    <n v="3247.4"/>
    <x v="491"/>
    <n v="21.732599999999998"/>
    <n v="12490"/>
    <n v="9242.5999999999985"/>
    <n v="9.2425999999999977"/>
    <d v="2021-04-16T00:00:00"/>
    <x v="5"/>
    <s v="Q2"/>
    <x v="1"/>
    <s v="Sebastian Phillips"/>
    <x v="0"/>
    <x v="2"/>
  </r>
  <r>
    <x v="3"/>
    <x v="26"/>
    <x v="1"/>
    <s v="High"/>
    <n v="1438.5"/>
    <n v="10"/>
    <n v="7"/>
    <n v="10069.5"/>
    <n v="1309.0350000000001"/>
    <x v="492"/>
    <n v="8.7604649999999999"/>
    <n v="7192.5"/>
    <n v="1567.9649999999992"/>
    <n v="1.5679649999999992"/>
    <d v="2021-09-27T00:00:00"/>
    <x v="0"/>
    <s v="Q3"/>
    <x v="1"/>
    <s v="Michael Hill"/>
    <x v="1"/>
    <x v="2"/>
  </r>
  <r>
    <x v="2"/>
    <x v="68"/>
    <x v="1"/>
    <s v="High"/>
    <n v="807"/>
    <n v="10"/>
    <n v="300"/>
    <n v="242100"/>
    <n v="31473"/>
    <x v="493"/>
    <n v="210.62700000000001"/>
    <n v="201750"/>
    <n v="8877"/>
    <n v="8.8770000000000007"/>
    <d v="2022-06-23T00:00:00"/>
    <x v="11"/>
    <s v="Q2"/>
    <x v="1"/>
    <s v="Jackson Hill"/>
    <x v="1"/>
    <x v="4"/>
  </r>
  <r>
    <x v="3"/>
    <x v="26"/>
    <x v="1"/>
    <s v="High"/>
    <n v="2641"/>
    <n v="10"/>
    <n v="20"/>
    <n v="52820"/>
    <n v="6866.6"/>
    <x v="494"/>
    <n v="45.953400000000002"/>
    <n v="26410"/>
    <n v="19543.400000000001"/>
    <n v="19.543400000000002"/>
    <d v="2022-01-22T00:00:00"/>
    <x v="1"/>
    <s v="Q1"/>
    <x v="1"/>
    <s v="Michael Hill"/>
    <x v="1"/>
    <x v="2"/>
  </r>
  <r>
    <x v="3"/>
    <x v="71"/>
    <x v="1"/>
    <s v="High"/>
    <n v="2708"/>
    <n v="10"/>
    <n v="20"/>
    <n v="54160"/>
    <n v="7040.8"/>
    <x v="495"/>
    <n v="47.119199999999999"/>
    <n v="27080"/>
    <n v="20039.199999999997"/>
    <n v="20.039199999999997"/>
    <d v="2022-10-27T00:00:00"/>
    <x v="9"/>
    <s v="Q4"/>
    <x v="1"/>
    <s v="Emily Hill"/>
    <x v="1"/>
    <x v="7"/>
  </r>
  <r>
    <x v="3"/>
    <x v="3"/>
    <x v="1"/>
    <s v="High"/>
    <n v="2632"/>
    <n v="10"/>
    <n v="350"/>
    <n v="921200"/>
    <n v="119756"/>
    <x v="496"/>
    <n v="801.44399999999996"/>
    <n v="684320"/>
    <n v="117124"/>
    <n v="117.124"/>
    <d v="2021-11-21T00:00:00"/>
    <x v="6"/>
    <s v="Q4"/>
    <x v="1"/>
    <s v="Olivia Brown"/>
    <x v="1"/>
    <x v="3"/>
  </r>
  <r>
    <x v="0"/>
    <x v="121"/>
    <x v="1"/>
    <s v="High"/>
    <n v="1583"/>
    <n v="10"/>
    <n v="125"/>
    <n v="197875"/>
    <n v="25723.75"/>
    <x v="497"/>
    <n v="172.15125"/>
    <n v="189960"/>
    <n v="-17808.75"/>
    <n v="-17.80875"/>
    <d v="2022-10-24T00:00:00"/>
    <x v="9"/>
    <s v="Q4"/>
    <x v="1"/>
    <s v="Mia Turner"/>
    <x v="1"/>
    <x v="1"/>
  </r>
  <r>
    <x v="4"/>
    <x v="70"/>
    <x v="1"/>
    <s v="High"/>
    <n v="571"/>
    <n v="10"/>
    <n v="12"/>
    <n v="6852"/>
    <n v="890.76"/>
    <x v="498"/>
    <n v="5.9612400000000001"/>
    <n v="1713"/>
    <n v="4248.24"/>
    <n v="4.24824"/>
    <d v="2021-08-30T00:00:00"/>
    <x v="2"/>
    <s v="Q3"/>
    <x v="1"/>
    <s v="Aiden Perez"/>
    <x v="1"/>
    <x v="6"/>
  </r>
  <r>
    <x v="3"/>
    <x v="51"/>
    <x v="1"/>
    <s v="High"/>
    <n v="2696"/>
    <n v="10"/>
    <n v="7"/>
    <n v="18872"/>
    <n v="2453.36"/>
    <x v="499"/>
    <n v="16.41864"/>
    <n v="13480"/>
    <n v="2938.6399999999994"/>
    <n v="2.9386399999999995"/>
    <d v="2022-11-18T00:00:00"/>
    <x v="6"/>
    <s v="Q4"/>
    <x v="1"/>
    <s v="Charlotte Martin"/>
    <x v="1"/>
    <x v="3"/>
  </r>
  <r>
    <x v="1"/>
    <x v="5"/>
    <x v="1"/>
    <s v="High"/>
    <n v="1565"/>
    <n v="10"/>
    <n v="15"/>
    <n v="23475"/>
    <n v="3051.75"/>
    <x v="500"/>
    <n v="20.423249999999999"/>
    <n v="15650"/>
    <n v="4773.25"/>
    <n v="4.77325"/>
    <d v="2022-01-29T00:00:00"/>
    <x v="1"/>
    <s v="Q1"/>
    <x v="1"/>
    <s v="Ava Davis"/>
    <x v="1"/>
    <x v="5"/>
  </r>
  <r>
    <x v="3"/>
    <x v="3"/>
    <x v="1"/>
    <s v="High"/>
    <n v="1249"/>
    <n v="10"/>
    <n v="20"/>
    <n v="24980"/>
    <n v="3247.4"/>
    <x v="491"/>
    <n v="21.732599999999998"/>
    <n v="12490"/>
    <n v="9242.5999999999985"/>
    <n v="9.2425999999999977"/>
    <d v="2021-12-27T00:00:00"/>
    <x v="7"/>
    <s v="Q4"/>
    <x v="1"/>
    <s v="Olivia Brown"/>
    <x v="1"/>
    <x v="3"/>
  </r>
  <r>
    <x v="3"/>
    <x v="71"/>
    <x v="1"/>
    <s v="High"/>
    <n v="357"/>
    <n v="10"/>
    <n v="350"/>
    <n v="124950"/>
    <n v="16243.5"/>
    <x v="501"/>
    <n v="108.70650000000001"/>
    <n v="92820"/>
    <n v="15886.5"/>
    <n v="15.8865"/>
    <d v="2021-01-04T00:00:00"/>
    <x v="1"/>
    <s v="Q1"/>
    <x v="1"/>
    <s v="Emily Hill"/>
    <x v="1"/>
    <x v="7"/>
  </r>
  <r>
    <x v="4"/>
    <x v="13"/>
    <x v="1"/>
    <s v="High"/>
    <n v="1013"/>
    <n v="10"/>
    <n v="12"/>
    <n v="12156"/>
    <n v="1580.28"/>
    <x v="502"/>
    <n v="10.575719999999999"/>
    <n v="3039"/>
    <n v="7536.7199999999993"/>
    <n v="7.536719999999999"/>
    <d v="2022-11-18T00:00:00"/>
    <x v="6"/>
    <s v="Q4"/>
    <x v="1"/>
    <s v="Charlotte White"/>
    <x v="1"/>
    <x v="5"/>
  </r>
  <r>
    <x v="1"/>
    <x v="149"/>
    <x v="2"/>
    <s v="High"/>
    <n v="3997.5"/>
    <n v="120"/>
    <n v="15"/>
    <n v="59962.5"/>
    <n v="7795.125"/>
    <x v="503"/>
    <n v="52.167375"/>
    <n v="39975"/>
    <n v="12192.375"/>
    <n v="12.192375"/>
    <d v="2021-12-22T00:00:00"/>
    <x v="7"/>
    <s v="Q4"/>
    <x v="1"/>
    <s v="Harper Phillips"/>
    <x v="2"/>
    <x v="5"/>
  </r>
  <r>
    <x v="3"/>
    <x v="15"/>
    <x v="2"/>
    <s v="High"/>
    <n v="2632"/>
    <n v="120"/>
    <n v="350"/>
    <n v="921200"/>
    <n v="119756"/>
    <x v="496"/>
    <n v="801.44399999999996"/>
    <n v="684320"/>
    <n v="117124"/>
    <n v="117.124"/>
    <d v="2022-03-05T00:00:00"/>
    <x v="8"/>
    <s v="Q1"/>
    <x v="1"/>
    <s v="Harper Davis"/>
    <x v="2"/>
    <x v="7"/>
  </r>
  <r>
    <x v="3"/>
    <x v="53"/>
    <x v="2"/>
    <s v="High"/>
    <n v="1190"/>
    <n v="120"/>
    <n v="7"/>
    <n v="8330"/>
    <n v="1082.9000000000001"/>
    <x v="504"/>
    <n v="7.2471000000000005"/>
    <n v="5950"/>
    <n v="1297.1000000000004"/>
    <n v="1.2971000000000004"/>
    <d v="2021-05-07T00:00:00"/>
    <x v="10"/>
    <s v="Q2"/>
    <x v="1"/>
    <s v="Harper Wilson"/>
    <x v="2"/>
    <x v="5"/>
  </r>
  <r>
    <x v="4"/>
    <x v="123"/>
    <x v="2"/>
    <s v="High"/>
    <n v="604"/>
    <n v="120"/>
    <n v="12"/>
    <n v="7248"/>
    <n v="942.24"/>
    <x v="489"/>
    <n v="6.3057600000000003"/>
    <n v="1812"/>
    <n v="4493.76"/>
    <n v="4.49376"/>
    <d v="2021-09-10T00:00:00"/>
    <x v="0"/>
    <s v="Q3"/>
    <x v="1"/>
    <s v="Charlotte Garcia"/>
    <x v="2"/>
    <x v="3"/>
  </r>
  <r>
    <x v="4"/>
    <x v="123"/>
    <x v="2"/>
    <s v="High"/>
    <n v="410"/>
    <n v="120"/>
    <n v="12"/>
    <n v="4920"/>
    <n v="639.6"/>
    <x v="505"/>
    <n v="4.2803999999999993"/>
    <n v="1230"/>
    <n v="3050.3999999999996"/>
    <n v="3.0503999999999998"/>
    <d v="2022-02-14T00:00:00"/>
    <x v="4"/>
    <s v="Q1"/>
    <x v="1"/>
    <s v="Charlotte Garcia"/>
    <x v="2"/>
    <x v="3"/>
  </r>
  <r>
    <x v="4"/>
    <x v="113"/>
    <x v="2"/>
    <s v="High"/>
    <n v="1013"/>
    <n v="120"/>
    <n v="12"/>
    <n v="12156"/>
    <n v="1580.28"/>
    <x v="502"/>
    <n v="10.575719999999999"/>
    <n v="3039"/>
    <n v="7536.7199999999993"/>
    <n v="7.536719999999999"/>
    <d v="2022-08-17T00:00:00"/>
    <x v="2"/>
    <s v="Q3"/>
    <x v="1"/>
    <s v="Harper Martin"/>
    <x v="2"/>
    <x v="1"/>
  </r>
  <r>
    <x v="0"/>
    <x v="104"/>
    <x v="3"/>
    <s v="High"/>
    <n v="1583"/>
    <n v="250"/>
    <n v="125"/>
    <n v="197875"/>
    <n v="25723.75"/>
    <x v="497"/>
    <n v="172.15125"/>
    <n v="189960"/>
    <n v="-17808.75"/>
    <n v="-17.80875"/>
    <d v="2021-09-14T00:00:00"/>
    <x v="0"/>
    <s v="Q3"/>
    <x v="1"/>
    <s v="Jackson Turner"/>
    <x v="3"/>
    <x v="0"/>
  </r>
  <r>
    <x v="1"/>
    <x v="136"/>
    <x v="3"/>
    <s v="High"/>
    <n v="1565"/>
    <n v="250"/>
    <n v="15"/>
    <n v="23475"/>
    <n v="3051.75"/>
    <x v="500"/>
    <n v="20.423249999999999"/>
    <n v="15650"/>
    <n v="4773.25"/>
    <n v="4.77325"/>
    <d v="2022-06-21T00:00:00"/>
    <x v="11"/>
    <s v="Q2"/>
    <x v="1"/>
    <s v="Samuel Turner"/>
    <x v="3"/>
    <x v="0"/>
  </r>
  <r>
    <x v="0"/>
    <x v="142"/>
    <x v="5"/>
    <s v="High"/>
    <n v="1659"/>
    <n v="260"/>
    <n v="125"/>
    <n v="207375"/>
    <n v="26958.75"/>
    <x v="506"/>
    <n v="180.41624999999999"/>
    <n v="199080"/>
    <n v="-18663.75"/>
    <n v="-18.66375"/>
    <d v="2021-08-22T00:00:00"/>
    <x v="2"/>
    <s v="Q3"/>
    <x v="1"/>
    <s v="Aiden Garcia"/>
    <x v="5"/>
    <x v="6"/>
  </r>
  <r>
    <x v="3"/>
    <x v="64"/>
    <x v="5"/>
    <s v="High"/>
    <n v="1190"/>
    <n v="260"/>
    <n v="7"/>
    <n v="8330"/>
    <n v="1082.9000000000001"/>
    <x v="504"/>
    <n v="7.2471000000000005"/>
    <n v="5950"/>
    <n v="1297.1000000000004"/>
    <n v="1.2971000000000004"/>
    <d v="2022-02-17T00:00:00"/>
    <x v="4"/>
    <s v="Q1"/>
    <x v="1"/>
    <s v="Samuel Wilson"/>
    <x v="5"/>
    <x v="0"/>
  </r>
  <r>
    <x v="4"/>
    <x v="75"/>
    <x v="5"/>
    <s v="High"/>
    <n v="410"/>
    <n v="260"/>
    <n v="12"/>
    <n v="4920"/>
    <n v="639.6"/>
    <x v="505"/>
    <n v="4.2803999999999993"/>
    <n v="1230"/>
    <n v="3050.3999999999996"/>
    <n v="3.0503999999999998"/>
    <d v="2022-01-22T00:00:00"/>
    <x v="1"/>
    <s v="Q1"/>
    <x v="1"/>
    <s v="Charlotte Garcia"/>
    <x v="5"/>
    <x v="3"/>
  </r>
  <r>
    <x v="3"/>
    <x v="65"/>
    <x v="4"/>
    <s v="High"/>
    <n v="2579"/>
    <n v="3"/>
    <n v="20"/>
    <n v="51580"/>
    <n v="7221.2"/>
    <x v="507"/>
    <n v="44.358800000000002"/>
    <n v="25790"/>
    <n v="18568.800000000003"/>
    <n v="18.568800000000003"/>
    <d v="2021-03-03T00:00:00"/>
    <x v="8"/>
    <s v="Q1"/>
    <x v="1"/>
    <s v="Harper Turner"/>
    <x v="4"/>
    <x v="1"/>
  </r>
  <r>
    <x v="3"/>
    <x v="56"/>
    <x v="4"/>
    <s v="High"/>
    <n v="1743"/>
    <n v="3"/>
    <n v="20"/>
    <n v="34860"/>
    <n v="4880.3999999999996"/>
    <x v="508"/>
    <n v="29.979599999999998"/>
    <n v="17430"/>
    <n v="12549.599999999999"/>
    <n v="12.549599999999998"/>
    <d v="2022-09-21T00:00:00"/>
    <x v="0"/>
    <s v="Q3"/>
    <x v="1"/>
    <s v="Jackson Hill"/>
    <x v="4"/>
    <x v="0"/>
  </r>
  <r>
    <x v="3"/>
    <x v="47"/>
    <x v="4"/>
    <s v="High"/>
    <n v="280"/>
    <n v="3"/>
    <n v="7"/>
    <n v="1960"/>
    <n v="274.39999999999998"/>
    <x v="509"/>
    <n v="1.6856"/>
    <n v="1400"/>
    <n v="285.59999999999991"/>
    <n v="0.28559999999999991"/>
    <d v="2021-11-07T00:00:00"/>
    <x v="6"/>
    <s v="Q4"/>
    <x v="1"/>
    <s v="Sofia Turner"/>
    <x v="4"/>
    <x v="7"/>
  </r>
  <r>
    <x v="3"/>
    <x v="58"/>
    <x v="0"/>
    <s v="High"/>
    <n v="293"/>
    <n v="5"/>
    <n v="7"/>
    <n v="2051"/>
    <n v="287.14"/>
    <x v="510"/>
    <n v="1.7638600000000002"/>
    <n v="1465"/>
    <n v="298.86000000000013"/>
    <n v="0.29886000000000013"/>
    <d v="2021-05-03T00:00:00"/>
    <x v="10"/>
    <s v="Q2"/>
    <x v="1"/>
    <s v="Aiden Martin"/>
    <x v="0"/>
    <x v="2"/>
  </r>
  <r>
    <x v="1"/>
    <x v="37"/>
    <x v="1"/>
    <s v="High"/>
    <n v="278"/>
    <n v="10"/>
    <n v="15"/>
    <n v="4170"/>
    <n v="583.79999999999995"/>
    <x v="511"/>
    <n v="3.5861999999999998"/>
    <n v="2780"/>
    <n v="806.19999999999982"/>
    <n v="0.80619999999999981"/>
    <d v="2021-09-23T00:00:00"/>
    <x v="0"/>
    <s v="Q3"/>
    <x v="1"/>
    <s v="Amelia Wilson"/>
    <x v="1"/>
    <x v="5"/>
  </r>
  <r>
    <x v="3"/>
    <x v="3"/>
    <x v="1"/>
    <s v="High"/>
    <n v="2428"/>
    <n v="10"/>
    <n v="20"/>
    <n v="48560"/>
    <n v="6798.4"/>
    <x v="512"/>
    <n v="41.761600000000001"/>
    <n v="24280"/>
    <n v="17481.599999999999"/>
    <n v="17.4816"/>
    <d v="2021-11-29T00:00:00"/>
    <x v="6"/>
    <s v="Q4"/>
    <x v="1"/>
    <s v="Olivia Brown"/>
    <x v="1"/>
    <x v="3"/>
  </r>
  <r>
    <x v="1"/>
    <x v="25"/>
    <x v="1"/>
    <s v="High"/>
    <n v="1767"/>
    <n v="10"/>
    <n v="15"/>
    <n v="26505"/>
    <n v="3710.7"/>
    <x v="513"/>
    <n v="22.7943"/>
    <n v="17670"/>
    <n v="5124.2999999999993"/>
    <n v="5.124299999999999"/>
    <d v="2022-02-20T00:00:00"/>
    <x v="4"/>
    <s v="Q1"/>
    <x v="1"/>
    <s v="Avery Turner"/>
    <x v="1"/>
    <x v="1"/>
  </r>
  <r>
    <x v="4"/>
    <x v="24"/>
    <x v="1"/>
    <s v="High"/>
    <n v="1393"/>
    <n v="10"/>
    <n v="12"/>
    <n v="16716"/>
    <n v="2340.2399999999998"/>
    <x v="514"/>
    <n v="14.37576"/>
    <n v="4179"/>
    <n v="10196.76"/>
    <n v="10.196759999999999"/>
    <d v="2021-11-24T00:00:00"/>
    <x v="6"/>
    <s v="Q4"/>
    <x v="1"/>
    <s v="Alexander Perez"/>
    <x v="1"/>
    <x v="0"/>
  </r>
  <r>
    <x v="3"/>
    <x v="55"/>
    <x v="3"/>
    <s v="High"/>
    <n v="280"/>
    <n v="250"/>
    <n v="7"/>
    <n v="1960"/>
    <n v="274.39999999999998"/>
    <x v="509"/>
    <n v="1.6856"/>
    <n v="1400"/>
    <n v="285.59999999999991"/>
    <n v="0.28559999999999991"/>
    <d v="2021-10-24T00:00:00"/>
    <x v="9"/>
    <s v="Q4"/>
    <x v="1"/>
    <s v="Amelia Perez"/>
    <x v="3"/>
    <x v="7"/>
  </r>
  <r>
    <x v="4"/>
    <x v="82"/>
    <x v="5"/>
    <s v="High"/>
    <n v="1393"/>
    <n v="260"/>
    <n v="12"/>
    <n v="16716"/>
    <n v="2340.2399999999998"/>
    <x v="514"/>
    <n v="14.37576"/>
    <n v="4179"/>
    <n v="10196.76"/>
    <n v="10.196759999999999"/>
    <d v="2022-11-30T00:00:00"/>
    <x v="6"/>
    <s v="Q4"/>
    <x v="1"/>
    <s v="Aiden Anderson"/>
    <x v="5"/>
    <x v="2"/>
  </r>
  <r>
    <x v="2"/>
    <x v="10"/>
    <x v="4"/>
    <s v="High"/>
    <n v="801"/>
    <n v="3"/>
    <n v="300"/>
    <n v="240300"/>
    <n v="33642"/>
    <x v="515"/>
    <n v="206.65799999999999"/>
    <n v="200250"/>
    <n v="6408"/>
    <n v="6.4080000000000004"/>
    <d v="2021-02-10T00:00:00"/>
    <x v="4"/>
    <s v="Q1"/>
    <x v="1"/>
    <s v="Benjamin Martinez"/>
    <x v="4"/>
    <x v="2"/>
  </r>
  <r>
    <x v="2"/>
    <x v="145"/>
    <x v="4"/>
    <s v="High"/>
    <n v="1496"/>
    <n v="3"/>
    <n v="300"/>
    <n v="448800"/>
    <n v="62832"/>
    <x v="516"/>
    <n v="385.96800000000002"/>
    <n v="374000"/>
    <n v="11968"/>
    <n v="11.968"/>
    <d v="2021-02-26T00:00:00"/>
    <x v="4"/>
    <s v="Q1"/>
    <x v="1"/>
    <s v="Mia Turner"/>
    <x v="4"/>
    <x v="1"/>
  </r>
  <r>
    <x v="2"/>
    <x v="133"/>
    <x v="4"/>
    <s v="High"/>
    <n v="1010"/>
    <n v="3"/>
    <n v="300"/>
    <n v="303000"/>
    <n v="42420"/>
    <x v="517"/>
    <n v="260.58"/>
    <n v="252500"/>
    <n v="8080"/>
    <n v="8.08"/>
    <d v="2022-04-25T00:00:00"/>
    <x v="5"/>
    <s v="Q2"/>
    <x v="1"/>
    <s v="Mia Hill"/>
    <x v="4"/>
    <x v="5"/>
  </r>
  <r>
    <x v="1"/>
    <x v="106"/>
    <x v="4"/>
    <s v="High"/>
    <n v="1513"/>
    <n v="3"/>
    <n v="15"/>
    <n v="22695"/>
    <n v="3177.3"/>
    <x v="518"/>
    <n v="19.517700000000001"/>
    <n v="15130"/>
    <n v="4387.7000000000007"/>
    <n v="4.3877000000000006"/>
    <d v="2021-02-24T00:00:00"/>
    <x v="4"/>
    <s v="Q1"/>
    <x v="1"/>
    <s v="Aiden Hill"/>
    <x v="4"/>
    <x v="2"/>
  </r>
  <r>
    <x v="1"/>
    <x v="89"/>
    <x v="4"/>
    <s v="High"/>
    <n v="2300"/>
    <n v="3"/>
    <n v="15"/>
    <n v="34500"/>
    <n v="4830"/>
    <x v="519"/>
    <n v="29.67"/>
    <n v="23000"/>
    <n v="6670"/>
    <n v="6.67"/>
    <d v="2022-06-03T00:00:00"/>
    <x v="11"/>
    <s v="Q2"/>
    <x v="1"/>
    <s v="Harper Martin"/>
    <x v="4"/>
    <x v="1"/>
  </r>
  <r>
    <x v="3"/>
    <x v="42"/>
    <x v="0"/>
    <s v="High"/>
    <n v="2227.5"/>
    <n v="5"/>
    <n v="350"/>
    <n v="779625"/>
    <n v="109147.5"/>
    <x v="520"/>
    <n v="670.47749999999996"/>
    <n v="579150"/>
    <n v="91327.5"/>
    <n v="91.327500000000001"/>
    <d v="2021-05-13T00:00:00"/>
    <x v="10"/>
    <s v="Q2"/>
    <x v="1"/>
    <s v="Sebastian Phillips"/>
    <x v="0"/>
    <x v="2"/>
  </r>
  <r>
    <x v="3"/>
    <x v="36"/>
    <x v="0"/>
    <s v="High"/>
    <n v="1199"/>
    <n v="5"/>
    <n v="350"/>
    <n v="419650"/>
    <n v="58751"/>
    <x v="521"/>
    <n v="360.899"/>
    <n v="311740"/>
    <n v="49159"/>
    <n v="49.158999999999999"/>
    <d v="2021-07-01T00:00:00"/>
    <x v="3"/>
    <s v="Q3"/>
    <x v="1"/>
    <s v="Henry Martinez"/>
    <x v="0"/>
    <x v="4"/>
  </r>
  <r>
    <x v="3"/>
    <x v="42"/>
    <x v="0"/>
    <s v="High"/>
    <n v="200"/>
    <n v="5"/>
    <n v="350"/>
    <n v="70000"/>
    <n v="9800"/>
    <x v="522"/>
    <n v="60.2"/>
    <n v="52000"/>
    <n v="8200"/>
    <n v="8.1999999999999993"/>
    <d v="2022-08-17T00:00:00"/>
    <x v="2"/>
    <s v="Q3"/>
    <x v="1"/>
    <s v="Sebastian Phillips"/>
    <x v="0"/>
    <x v="2"/>
  </r>
  <r>
    <x v="3"/>
    <x v="42"/>
    <x v="0"/>
    <s v="High"/>
    <n v="388"/>
    <n v="5"/>
    <n v="7"/>
    <n v="2716"/>
    <n v="380.24"/>
    <x v="523"/>
    <n v="2.3357600000000001"/>
    <n v="1940"/>
    <n v="395.76000000000022"/>
    <n v="0.39576000000000022"/>
    <d v="2022-10-08T00:00:00"/>
    <x v="9"/>
    <s v="Q4"/>
    <x v="1"/>
    <s v="Sebastian Phillips"/>
    <x v="0"/>
    <x v="2"/>
  </r>
  <r>
    <x v="1"/>
    <x v="130"/>
    <x v="0"/>
    <s v="High"/>
    <n v="2300"/>
    <n v="5"/>
    <n v="15"/>
    <n v="34500"/>
    <n v="4830"/>
    <x v="519"/>
    <n v="29.67"/>
    <n v="23000"/>
    <n v="6670"/>
    <n v="6.67"/>
    <d v="2022-02-04T00:00:00"/>
    <x v="4"/>
    <s v="Q1"/>
    <x v="1"/>
    <s v="Aiden Hill"/>
    <x v="0"/>
    <x v="2"/>
  </r>
  <r>
    <x v="3"/>
    <x v="39"/>
    <x v="1"/>
    <s v="High"/>
    <n v="260"/>
    <n v="10"/>
    <n v="20"/>
    <n v="5200"/>
    <n v="728"/>
    <x v="524"/>
    <n v="4.4720000000000004"/>
    <n v="2600"/>
    <n v="1872"/>
    <n v="1.8720000000000001"/>
    <d v="2021-09-23T00:00:00"/>
    <x v="0"/>
    <s v="Q3"/>
    <x v="1"/>
    <s v="Abigail Lewis"/>
    <x v="1"/>
    <x v="7"/>
  </r>
  <r>
    <x v="4"/>
    <x v="4"/>
    <x v="1"/>
    <s v="High"/>
    <n v="2914"/>
    <n v="10"/>
    <n v="12"/>
    <n v="34968"/>
    <n v="4895.5200000000004"/>
    <x v="525"/>
    <n v="30.072479999999999"/>
    <n v="8742"/>
    <n v="21330.48"/>
    <n v="21.330479999999998"/>
    <d v="2022-11-26T00:00:00"/>
    <x v="6"/>
    <s v="Q4"/>
    <x v="1"/>
    <s v="Liam Jones"/>
    <x v="1"/>
    <x v="4"/>
  </r>
  <r>
    <x v="3"/>
    <x v="51"/>
    <x v="1"/>
    <s v="High"/>
    <n v="1731"/>
    <n v="10"/>
    <n v="7"/>
    <n v="12117"/>
    <n v="1696.38"/>
    <x v="526"/>
    <n v="10.42062"/>
    <n v="8655"/>
    <n v="1765.619999999999"/>
    <n v="1.7656199999999991"/>
    <d v="2021-12-17T00:00:00"/>
    <x v="7"/>
    <s v="Q4"/>
    <x v="1"/>
    <s v="Charlotte Martin"/>
    <x v="1"/>
    <x v="3"/>
  </r>
  <r>
    <x v="3"/>
    <x v="3"/>
    <x v="1"/>
    <s v="High"/>
    <n v="700"/>
    <n v="10"/>
    <n v="350"/>
    <n v="245000"/>
    <n v="34300"/>
    <x v="527"/>
    <n v="210.7"/>
    <n v="182000"/>
    <n v="28700"/>
    <n v="28.7"/>
    <d v="2021-07-10T00:00:00"/>
    <x v="3"/>
    <s v="Q3"/>
    <x v="1"/>
    <s v="Olivia Brown"/>
    <x v="1"/>
    <x v="3"/>
  </r>
  <r>
    <x v="3"/>
    <x v="26"/>
    <x v="1"/>
    <s v="High"/>
    <n v="1177"/>
    <n v="10"/>
    <n v="350"/>
    <n v="411950"/>
    <n v="57673"/>
    <x v="528"/>
    <n v="354.27699999999999"/>
    <n v="306020"/>
    <n v="48257"/>
    <n v="48.256999999999998"/>
    <d v="2021-12-13T00:00:00"/>
    <x v="7"/>
    <s v="Q4"/>
    <x v="1"/>
    <s v="Michael Hill"/>
    <x v="1"/>
    <x v="2"/>
  </r>
  <r>
    <x v="0"/>
    <x v="29"/>
    <x v="2"/>
    <s v="High"/>
    <n v="1575"/>
    <n v="120"/>
    <n v="125"/>
    <n v="196875"/>
    <n v="27562.5"/>
    <x v="529"/>
    <n v="169.3125"/>
    <n v="189000"/>
    <n v="-19687.5"/>
    <n v="-19.6875"/>
    <d v="2022-10-08T00:00:00"/>
    <x v="9"/>
    <s v="Q4"/>
    <x v="1"/>
    <s v="Sophia Turner"/>
    <x v="2"/>
    <x v="5"/>
  </r>
  <r>
    <x v="3"/>
    <x v="40"/>
    <x v="2"/>
    <s v="High"/>
    <n v="606"/>
    <n v="120"/>
    <n v="20"/>
    <n v="12120"/>
    <n v="1696.8000000000002"/>
    <x v="530"/>
    <n v="10.423200000000001"/>
    <n v="6060"/>
    <n v="4363.2000000000007"/>
    <n v="4.3632000000000009"/>
    <d v="2022-09-14T00:00:00"/>
    <x v="0"/>
    <s v="Q3"/>
    <x v="1"/>
    <s v="Aiden Clark"/>
    <x v="2"/>
    <x v="0"/>
  </r>
  <r>
    <x v="2"/>
    <x v="85"/>
    <x v="2"/>
    <s v="High"/>
    <n v="2460"/>
    <n v="120"/>
    <n v="300"/>
    <n v="738000"/>
    <n v="103320"/>
    <x v="531"/>
    <n v="634.67999999999995"/>
    <n v="615000"/>
    <n v="19680"/>
    <n v="19.68"/>
    <d v="2021-01-20T00:00:00"/>
    <x v="1"/>
    <s v="Q1"/>
    <x v="1"/>
    <s v="Mia Hill"/>
    <x v="2"/>
    <x v="5"/>
  </r>
  <r>
    <x v="3"/>
    <x v="33"/>
    <x v="3"/>
    <s v="High"/>
    <n v="2903"/>
    <n v="250"/>
    <n v="7"/>
    <n v="20321"/>
    <n v="2844.94"/>
    <x v="532"/>
    <n v="17.47606"/>
    <n v="14515"/>
    <n v="2961.0600000000013"/>
    <n v="2.9610600000000011"/>
    <d v="2022-02-07T00:00:00"/>
    <x v="4"/>
    <s v="Q1"/>
    <x v="1"/>
    <s v="Charlotte Davis"/>
    <x v="3"/>
    <x v="1"/>
  </r>
  <r>
    <x v="2"/>
    <x v="74"/>
    <x v="3"/>
    <s v="High"/>
    <n v="2541"/>
    <n v="250"/>
    <n v="300"/>
    <n v="762300"/>
    <n v="106722"/>
    <x v="533"/>
    <n v="655.57799999999997"/>
    <n v="635250"/>
    <n v="20328"/>
    <n v="20.327999999999999"/>
    <d v="2021-07-09T00:00:00"/>
    <x v="3"/>
    <s v="Q3"/>
    <x v="1"/>
    <s v="Logan Martin"/>
    <x v="3"/>
    <x v="2"/>
  </r>
  <r>
    <x v="2"/>
    <x v="62"/>
    <x v="3"/>
    <s v="High"/>
    <n v="1496"/>
    <n v="250"/>
    <n v="300"/>
    <n v="448800"/>
    <n v="62832"/>
    <x v="516"/>
    <n v="385.96800000000002"/>
    <n v="374000"/>
    <n v="11968"/>
    <n v="11.968"/>
    <d v="2022-08-25T00:00:00"/>
    <x v="2"/>
    <s v="Q3"/>
    <x v="1"/>
    <s v="Logan Clark"/>
    <x v="3"/>
    <x v="6"/>
  </r>
  <r>
    <x v="2"/>
    <x v="74"/>
    <x v="3"/>
    <s v="High"/>
    <n v="1010"/>
    <n v="250"/>
    <n v="300"/>
    <n v="303000"/>
    <n v="42420"/>
    <x v="517"/>
    <n v="260.58"/>
    <n v="252500"/>
    <n v="8080"/>
    <n v="8.08"/>
    <d v="2022-05-16T00:00:00"/>
    <x v="10"/>
    <s v="Q2"/>
    <x v="1"/>
    <s v="Logan Martin"/>
    <x v="3"/>
    <x v="2"/>
  </r>
  <r>
    <x v="2"/>
    <x v="127"/>
    <x v="5"/>
    <s v="High"/>
    <n v="888"/>
    <n v="260"/>
    <n v="300"/>
    <n v="266400"/>
    <n v="37296"/>
    <x v="534"/>
    <n v="229.10400000000001"/>
    <n v="222000"/>
    <n v="7104"/>
    <n v="7.1040000000000001"/>
    <d v="2021-11-06T00:00:00"/>
    <x v="6"/>
    <s v="Q4"/>
    <x v="1"/>
    <s v="Amelia Hill"/>
    <x v="5"/>
    <x v="7"/>
  </r>
  <r>
    <x v="0"/>
    <x v="147"/>
    <x v="5"/>
    <s v="High"/>
    <n v="2844"/>
    <n v="260"/>
    <n v="125"/>
    <n v="355500"/>
    <n v="49770"/>
    <x v="535"/>
    <n v="305.73"/>
    <n v="341280"/>
    <n v="-35550"/>
    <n v="-35.549999999999997"/>
    <d v="2021-09-19T00:00:00"/>
    <x v="0"/>
    <s v="Q3"/>
    <x v="1"/>
    <s v="Charlotte Garcia"/>
    <x v="5"/>
    <x v="3"/>
  </r>
  <r>
    <x v="4"/>
    <x v="82"/>
    <x v="5"/>
    <s v="High"/>
    <n v="2475"/>
    <n v="260"/>
    <n v="12"/>
    <n v="29700"/>
    <n v="4158"/>
    <x v="536"/>
    <n v="25.542000000000002"/>
    <n v="7425"/>
    <n v="18117"/>
    <n v="18.117000000000001"/>
    <d v="2021-06-10T00:00:00"/>
    <x v="11"/>
    <s v="Q2"/>
    <x v="1"/>
    <s v="Aiden Anderson"/>
    <x v="5"/>
    <x v="2"/>
  </r>
  <r>
    <x v="4"/>
    <x v="17"/>
    <x v="5"/>
    <s v="High"/>
    <n v="2914"/>
    <n v="260"/>
    <n v="12"/>
    <n v="34968"/>
    <n v="4895.5200000000004"/>
    <x v="525"/>
    <n v="30.072479999999999"/>
    <n v="8742"/>
    <n v="21330.48"/>
    <n v="21.330479999999998"/>
    <d v="2022-06-16T00:00:00"/>
    <x v="11"/>
    <s v="Q2"/>
    <x v="1"/>
    <s v="Amelia Garcia"/>
    <x v="5"/>
    <x v="1"/>
  </r>
  <r>
    <x v="3"/>
    <x v="64"/>
    <x v="5"/>
    <s v="High"/>
    <n v="1731"/>
    <n v="260"/>
    <n v="7"/>
    <n v="12117"/>
    <n v="1696.38"/>
    <x v="526"/>
    <n v="10.42062"/>
    <n v="8655"/>
    <n v="1765.619999999999"/>
    <n v="1.7656199999999991"/>
    <d v="2021-04-18T00:00:00"/>
    <x v="5"/>
    <s v="Q2"/>
    <x v="1"/>
    <s v="Samuel Wilson"/>
    <x v="5"/>
    <x v="0"/>
  </r>
  <r>
    <x v="0"/>
    <x v="84"/>
    <x v="4"/>
    <s v="High"/>
    <n v="1174"/>
    <n v="3"/>
    <n v="125"/>
    <n v="146750"/>
    <n v="22012.5"/>
    <x v="537"/>
    <n v="124.7375"/>
    <n v="140880"/>
    <n v="-16142.5"/>
    <n v="-16.142499999999998"/>
    <d v="2022-06-02T00:00:00"/>
    <x v="11"/>
    <s v="Q2"/>
    <x v="1"/>
    <s v="Benjamin Garcia"/>
    <x v="4"/>
    <x v="4"/>
  </r>
  <r>
    <x v="0"/>
    <x v="57"/>
    <x v="4"/>
    <s v="High"/>
    <n v="2767"/>
    <n v="3"/>
    <n v="125"/>
    <n v="345875"/>
    <n v="51881.25"/>
    <x v="538"/>
    <n v="293.99374999999998"/>
    <n v="332040"/>
    <n v="-38046.25"/>
    <n v="-38.046250000000001"/>
    <d v="2022-12-31T00:00:00"/>
    <x v="7"/>
    <s v="Q4"/>
    <x v="1"/>
    <s v="Abigail Phillips"/>
    <x v="4"/>
    <x v="1"/>
  </r>
  <r>
    <x v="0"/>
    <x v="57"/>
    <x v="4"/>
    <s v="High"/>
    <n v="1085"/>
    <n v="3"/>
    <n v="125"/>
    <n v="135625"/>
    <n v="20343.75"/>
    <x v="539"/>
    <n v="115.28125"/>
    <n v="130200"/>
    <n v="-14918.75"/>
    <n v="-14.918749999999999"/>
    <d v="2022-06-18T00:00:00"/>
    <x v="11"/>
    <s v="Q2"/>
    <x v="1"/>
    <s v="Abigail Phillips"/>
    <x v="4"/>
    <x v="1"/>
  </r>
  <r>
    <x v="2"/>
    <x v="49"/>
    <x v="0"/>
    <s v="High"/>
    <n v="546"/>
    <n v="5"/>
    <n v="300"/>
    <n v="163800"/>
    <n v="24570"/>
    <x v="540"/>
    <n v="139.22999999999999"/>
    <n v="136500"/>
    <n v="2730"/>
    <n v="2.73"/>
    <d v="2022-01-14T00:00:00"/>
    <x v="1"/>
    <s v="Q1"/>
    <x v="1"/>
    <s v="Mia Hill"/>
    <x v="0"/>
    <x v="1"/>
  </r>
  <r>
    <x v="3"/>
    <x v="71"/>
    <x v="1"/>
    <s v="High"/>
    <n v="1158"/>
    <n v="10"/>
    <n v="20"/>
    <n v="23160"/>
    <n v="3474"/>
    <x v="541"/>
    <n v="19.686"/>
    <n v="11580"/>
    <n v="8106"/>
    <n v="8.1059999999999999"/>
    <d v="2022-05-18T00:00:00"/>
    <x v="10"/>
    <s v="Q2"/>
    <x v="1"/>
    <s v="Emily Hill"/>
    <x v="1"/>
    <x v="7"/>
  </r>
  <r>
    <x v="1"/>
    <x v="5"/>
    <x v="1"/>
    <s v="High"/>
    <n v="1614"/>
    <n v="10"/>
    <n v="15"/>
    <n v="24210"/>
    <n v="3631.5"/>
    <x v="542"/>
    <n v="20.578499999999998"/>
    <n v="16140"/>
    <n v="4438.5"/>
    <n v="4.4385000000000003"/>
    <d v="2022-10-10T00:00:00"/>
    <x v="9"/>
    <s v="Q4"/>
    <x v="1"/>
    <s v="Ava Davis"/>
    <x v="1"/>
    <x v="5"/>
  </r>
  <r>
    <x v="3"/>
    <x v="39"/>
    <x v="1"/>
    <s v="High"/>
    <n v="2535"/>
    <n v="10"/>
    <n v="7"/>
    <n v="17745"/>
    <n v="2661.75"/>
    <x v="543"/>
    <n v="15.08325"/>
    <n v="12675"/>
    <n v="2408.25"/>
    <n v="2.4082499999999998"/>
    <d v="2022-03-21T00:00:00"/>
    <x v="8"/>
    <s v="Q1"/>
    <x v="1"/>
    <s v="Abigail Lewis"/>
    <x v="1"/>
    <x v="7"/>
  </r>
  <r>
    <x v="3"/>
    <x v="39"/>
    <x v="1"/>
    <s v="High"/>
    <n v="2851"/>
    <n v="10"/>
    <n v="350"/>
    <n v="997850"/>
    <n v="149677.5"/>
    <x v="544"/>
    <n v="848.17250000000001"/>
    <n v="741260"/>
    <n v="106912.5"/>
    <n v="106.91249999999999"/>
    <d v="2021-03-13T00:00:00"/>
    <x v="8"/>
    <s v="Q1"/>
    <x v="1"/>
    <s v="Abigail Lewis"/>
    <x v="1"/>
    <x v="7"/>
  </r>
  <r>
    <x v="1"/>
    <x v="5"/>
    <x v="1"/>
    <s v="High"/>
    <n v="2559"/>
    <n v="10"/>
    <n v="15"/>
    <n v="38385"/>
    <n v="5757.75"/>
    <x v="545"/>
    <n v="32.627249999999997"/>
    <n v="25590"/>
    <n v="7037.25"/>
    <n v="7.0372500000000002"/>
    <d v="2022-10-06T00:00:00"/>
    <x v="9"/>
    <s v="Q4"/>
    <x v="1"/>
    <s v="Ava Davis"/>
    <x v="1"/>
    <x v="5"/>
  </r>
  <r>
    <x v="0"/>
    <x v="22"/>
    <x v="1"/>
    <s v="High"/>
    <n v="1085"/>
    <n v="10"/>
    <n v="125"/>
    <n v="135625"/>
    <n v="20343.75"/>
    <x v="539"/>
    <n v="115.28125"/>
    <n v="130200"/>
    <n v="-14918.75"/>
    <n v="-14.918749999999999"/>
    <d v="2021-12-30T00:00:00"/>
    <x v="7"/>
    <s v="Q4"/>
    <x v="1"/>
    <s v="Sebastian Lee"/>
    <x v="1"/>
    <x v="6"/>
  </r>
  <r>
    <x v="1"/>
    <x v="37"/>
    <x v="1"/>
    <s v="High"/>
    <n v="1175"/>
    <n v="10"/>
    <n v="15"/>
    <n v="17625"/>
    <n v="2643.75"/>
    <x v="546"/>
    <n v="14.981249999999999"/>
    <n v="11750"/>
    <n v="3231.25"/>
    <n v="3.2312500000000002"/>
    <d v="2021-07-16T00:00:00"/>
    <x v="3"/>
    <s v="Q3"/>
    <x v="1"/>
    <s v="Amelia Wilson"/>
    <x v="1"/>
    <x v="5"/>
  </r>
  <r>
    <x v="4"/>
    <x v="4"/>
    <x v="1"/>
    <s v="High"/>
    <n v="914"/>
    <n v="10"/>
    <n v="12"/>
    <n v="10968"/>
    <n v="1645.2"/>
    <x v="547"/>
    <n v="9.3227999999999991"/>
    <n v="2742"/>
    <n v="6580.7999999999993"/>
    <n v="6.5807999999999991"/>
    <d v="2021-11-16T00:00:00"/>
    <x v="6"/>
    <s v="Q4"/>
    <x v="1"/>
    <s v="Liam Jones"/>
    <x v="1"/>
    <x v="4"/>
  </r>
  <r>
    <x v="3"/>
    <x v="51"/>
    <x v="1"/>
    <s v="High"/>
    <n v="293"/>
    <n v="10"/>
    <n v="20"/>
    <n v="5860"/>
    <n v="879"/>
    <x v="548"/>
    <n v="4.9809999999999999"/>
    <n v="2930"/>
    <n v="2051"/>
    <n v="2.0510000000000002"/>
    <d v="2021-10-15T00:00:00"/>
    <x v="9"/>
    <s v="Q4"/>
    <x v="1"/>
    <s v="Charlotte Martin"/>
    <x v="1"/>
    <x v="3"/>
  </r>
  <r>
    <x v="4"/>
    <x v="123"/>
    <x v="2"/>
    <s v="High"/>
    <n v="500"/>
    <n v="120"/>
    <n v="12"/>
    <n v="6000"/>
    <n v="900"/>
    <x v="549"/>
    <n v="5.0999999999999996"/>
    <n v="1500"/>
    <n v="3600"/>
    <n v="3.6"/>
    <d v="2022-02-07T00:00:00"/>
    <x v="4"/>
    <s v="Q1"/>
    <x v="1"/>
    <s v="Charlotte Garcia"/>
    <x v="2"/>
    <x v="3"/>
  </r>
  <r>
    <x v="1"/>
    <x v="149"/>
    <x v="2"/>
    <s v="High"/>
    <n v="2826"/>
    <n v="120"/>
    <n v="15"/>
    <n v="42390"/>
    <n v="6358.5"/>
    <x v="550"/>
    <n v="36.031500000000001"/>
    <n v="28260"/>
    <n v="7771.5"/>
    <n v="7.7714999999999996"/>
    <d v="2022-11-13T00:00:00"/>
    <x v="6"/>
    <s v="Q4"/>
    <x v="1"/>
    <s v="Harper Phillips"/>
    <x v="2"/>
    <x v="5"/>
  </r>
  <r>
    <x v="0"/>
    <x v="52"/>
    <x v="2"/>
    <s v="High"/>
    <n v="663"/>
    <n v="120"/>
    <n v="125"/>
    <n v="82875"/>
    <n v="12431.25"/>
    <x v="551"/>
    <n v="70.443749999999994"/>
    <n v="79560"/>
    <n v="-9116.25"/>
    <n v="-9.1162500000000009"/>
    <d v="2021-04-19T00:00:00"/>
    <x v="5"/>
    <s v="Q2"/>
    <x v="1"/>
    <s v="Samuel Hill"/>
    <x v="2"/>
    <x v="4"/>
  </r>
  <r>
    <x v="4"/>
    <x v="131"/>
    <x v="2"/>
    <s v="High"/>
    <n v="914"/>
    <n v="120"/>
    <n v="12"/>
    <n v="10968"/>
    <n v="1645.2"/>
    <x v="547"/>
    <n v="9.3227999999999991"/>
    <n v="2742"/>
    <n v="6580.7999999999993"/>
    <n v="6.5807999999999991"/>
    <d v="2022-05-12T00:00:00"/>
    <x v="10"/>
    <s v="Q2"/>
    <x v="1"/>
    <s v="Emily Martin"/>
    <x v="2"/>
    <x v="3"/>
  </r>
  <r>
    <x v="3"/>
    <x v="54"/>
    <x v="3"/>
    <s v="High"/>
    <n v="865.5"/>
    <n v="250"/>
    <n v="20"/>
    <n v="17310"/>
    <n v="2596.5"/>
    <x v="552"/>
    <n v="14.7135"/>
    <n v="8655"/>
    <n v="6058.5"/>
    <n v="6.0585000000000004"/>
    <d v="2022-06-24T00:00:00"/>
    <x v="11"/>
    <s v="Q2"/>
    <x v="1"/>
    <s v="Henry Turner"/>
    <x v="3"/>
    <x v="6"/>
  </r>
  <r>
    <x v="1"/>
    <x v="38"/>
    <x v="3"/>
    <s v="High"/>
    <n v="492"/>
    <n v="250"/>
    <n v="15"/>
    <n v="7380"/>
    <n v="1107"/>
    <x v="553"/>
    <n v="6.2729999999999997"/>
    <n v="4920"/>
    <n v="1353"/>
    <n v="1.353"/>
    <d v="2021-10-15T00:00:00"/>
    <x v="9"/>
    <s v="Q4"/>
    <x v="1"/>
    <s v="Jackson Turner"/>
    <x v="3"/>
    <x v="6"/>
  </r>
  <r>
    <x v="1"/>
    <x v="38"/>
    <x v="3"/>
    <s v="High"/>
    <n v="1175"/>
    <n v="250"/>
    <n v="15"/>
    <n v="17625"/>
    <n v="2643.75"/>
    <x v="546"/>
    <n v="14.981249999999999"/>
    <n v="11750"/>
    <n v="3231.25"/>
    <n v="3.2312500000000002"/>
    <d v="2022-04-09T00:00:00"/>
    <x v="5"/>
    <s v="Q2"/>
    <x v="1"/>
    <s v="Jackson Turner"/>
    <x v="3"/>
    <x v="6"/>
  </r>
  <r>
    <x v="0"/>
    <x v="129"/>
    <x v="3"/>
    <s v="High"/>
    <n v="552"/>
    <n v="250"/>
    <n v="125"/>
    <n v="69000"/>
    <n v="10350"/>
    <x v="554"/>
    <n v="58.65"/>
    <n v="66240"/>
    <n v="-7590"/>
    <n v="-7.59"/>
    <d v="2022-12-27T00:00:00"/>
    <x v="7"/>
    <s v="Q4"/>
    <x v="1"/>
    <s v="Abigail Phillips"/>
    <x v="3"/>
    <x v="1"/>
  </r>
  <r>
    <x v="3"/>
    <x v="7"/>
    <x v="3"/>
    <s v="High"/>
    <n v="293"/>
    <n v="250"/>
    <n v="20"/>
    <n v="5860"/>
    <n v="879"/>
    <x v="548"/>
    <n v="4.9809999999999999"/>
    <n v="2930"/>
    <n v="2051"/>
    <n v="2.0510000000000002"/>
    <d v="2021-12-10T00:00:00"/>
    <x v="7"/>
    <s v="Q4"/>
    <x v="1"/>
    <s v="Isabella Wilson"/>
    <x v="3"/>
    <x v="7"/>
  </r>
  <r>
    <x v="2"/>
    <x v="148"/>
    <x v="5"/>
    <s v="High"/>
    <n v="2475"/>
    <n v="260"/>
    <n v="300"/>
    <n v="742500"/>
    <n v="111375"/>
    <x v="555"/>
    <n v="631.125"/>
    <n v="618750"/>
    <n v="12375"/>
    <n v="12.375"/>
    <d v="2021-03-28T00:00:00"/>
    <x v="8"/>
    <s v="Q1"/>
    <x v="1"/>
    <s v="Samuel Hill"/>
    <x v="5"/>
    <x v="4"/>
  </r>
  <r>
    <x v="2"/>
    <x v="126"/>
    <x v="5"/>
    <s v="High"/>
    <n v="546"/>
    <n v="260"/>
    <n v="300"/>
    <n v="163800"/>
    <n v="24570"/>
    <x v="540"/>
    <n v="139.22999999999999"/>
    <n v="136500"/>
    <n v="2730"/>
    <n v="2.73"/>
    <d v="2021-12-16T00:00:00"/>
    <x v="7"/>
    <s v="Q4"/>
    <x v="1"/>
    <s v="Henry Martin"/>
    <x v="5"/>
    <x v="6"/>
  </r>
  <r>
    <x v="3"/>
    <x v="48"/>
    <x v="0"/>
    <s v="High"/>
    <n v="1368"/>
    <n v="5"/>
    <n v="7"/>
    <n v="9576"/>
    <n v="1436.4"/>
    <x v="556"/>
    <n v="8.1395999999999997"/>
    <n v="6840"/>
    <n v="1299.6000000000004"/>
    <n v="1.2996000000000003"/>
    <d v="2022-04-22T00:00:00"/>
    <x v="5"/>
    <s v="Q2"/>
    <x v="1"/>
    <s v="Elijah Perez"/>
    <x v="0"/>
    <x v="0"/>
  </r>
  <r>
    <x v="3"/>
    <x v="3"/>
    <x v="1"/>
    <s v="High"/>
    <n v="723"/>
    <n v="10"/>
    <n v="7"/>
    <n v="5061"/>
    <n v="759.15000000000009"/>
    <x v="557"/>
    <n v="4.30185"/>
    <n v="3615"/>
    <n v="686.85000000000014"/>
    <n v="0.68685000000000018"/>
    <d v="2022-01-28T00:00:00"/>
    <x v="1"/>
    <s v="Q1"/>
    <x v="1"/>
    <s v="Olivia Brown"/>
    <x v="1"/>
    <x v="3"/>
  </r>
  <r>
    <x v="4"/>
    <x v="146"/>
    <x v="3"/>
    <s v="High"/>
    <n v="1806"/>
    <n v="250"/>
    <n v="12"/>
    <n v="21672"/>
    <n v="3250.8"/>
    <x v="558"/>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A43:B51" firstHeaderRow="1"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33">
    <format dxfId="281">
      <pivotArea outline="0" collapsedLevelsAreSubtotals="1" fieldPosition="0"/>
    </format>
    <format dxfId="280">
      <pivotArea outline="0" collapsedLevelsAreSubtotals="1" fieldPosition="0"/>
    </format>
    <format dxfId="279">
      <pivotArea outline="0" collapsedLevelsAreSubtotals="1" fieldPosition="0"/>
    </format>
    <format dxfId="278">
      <pivotArea outline="0" collapsedLevelsAreSubtotals="1" fieldPosition="0"/>
    </format>
    <format dxfId="277">
      <pivotArea outline="0" collapsedLevelsAreSubtotals="1" fieldPosition="0"/>
    </format>
    <format dxfId="276">
      <pivotArea type="all" dataOnly="0" outline="0" fieldPosition="0"/>
    </format>
    <format dxfId="275">
      <pivotArea outline="0" collapsedLevelsAreSubtotals="1" fieldPosition="0"/>
    </format>
    <format dxfId="274">
      <pivotArea type="all" dataOnly="0" outline="0" fieldPosition="0"/>
    </format>
    <format dxfId="273">
      <pivotArea outline="0" collapsedLevelsAreSubtotals="1" fieldPosition="0"/>
    </format>
    <format dxfId="272">
      <pivotArea field="2" type="button" dataOnly="0" labelOnly="1" outline="0"/>
    </format>
    <format dxfId="271">
      <pivotArea dataOnly="0" labelOnly="1" outline="0" axis="axisValues" fieldPosition="0"/>
    </format>
    <format dxfId="270">
      <pivotArea dataOnly="0" labelOnly="1" outline="0" axis="axisValues" fieldPosition="0"/>
    </format>
    <format dxfId="269">
      <pivotArea outline="0" collapsedLevelsAreSubtotals="1" fieldPosition="0"/>
    </format>
    <format dxfId="268">
      <pivotArea outline="0" collapsedLevelsAreSubtotals="1" fieldPosition="0"/>
    </format>
    <format dxfId="267">
      <pivotArea outline="0" collapsedLevelsAreSubtotals="1" fieldPosition="0"/>
    </format>
    <format dxfId="266">
      <pivotArea outline="0" collapsedLevelsAreSubtotals="1" fieldPosition="0"/>
    </format>
    <format dxfId="265">
      <pivotArea outline="0" collapsedLevelsAreSubtotals="1" fieldPosition="0"/>
    </format>
    <format dxfId="264">
      <pivotArea outline="0" collapsedLevelsAreSubtotals="1" fieldPosition="0"/>
    </format>
    <format dxfId="263">
      <pivotArea outline="0" collapsedLevelsAreSubtotals="1" fieldPosition="0"/>
    </format>
    <format dxfId="262">
      <pivotArea outline="0" collapsedLevelsAreSubtotals="1" fieldPosition="0"/>
    </format>
    <format dxfId="261">
      <pivotArea type="all" dataOnly="0" outline="0" fieldPosition="0"/>
    </format>
    <format dxfId="260">
      <pivotArea outline="0" collapsedLevelsAreSubtotals="1" fieldPosition="0"/>
    </format>
    <format dxfId="259">
      <pivotArea field="15" type="button" dataOnly="0" labelOnly="1" outline="0"/>
    </format>
    <format dxfId="258">
      <pivotArea outline="0" fieldPosition="0">
        <references count="1">
          <reference field="4294967294" count="1">
            <x v="0"/>
          </reference>
        </references>
      </pivotArea>
    </format>
    <format dxfId="257">
      <pivotArea outline="0" collapsedLevelsAreSubtotals="1" fieldPosition="0"/>
    </format>
    <format dxfId="256">
      <pivotArea outline="0" collapsedLevelsAreSubtotals="1" fieldPosition="0"/>
    </format>
    <format dxfId="255">
      <pivotArea outline="0" collapsedLevelsAreSubtotals="1" fieldPosition="0"/>
    </format>
    <format dxfId="254">
      <pivotArea type="all" dataOnly="0" outline="0" fieldPosition="0"/>
    </format>
    <format dxfId="253">
      <pivotArea outline="0" collapsedLevelsAreSubtotals="1" fieldPosition="0"/>
    </format>
    <format dxfId="252">
      <pivotArea field="20" type="button" dataOnly="0" labelOnly="1" outline="0" axis="axisRow" fieldPosition="0"/>
    </format>
    <format dxfId="251">
      <pivotArea dataOnly="0" labelOnly="1" outline="0" axis="axisValues" fieldPosition="0"/>
    </format>
    <format dxfId="250">
      <pivotArea dataOnly="0" labelOnly="1" fieldPosition="0">
        <references count="1">
          <reference field="20" count="0"/>
        </references>
      </pivotArea>
    </format>
    <format dxfId="249">
      <pivotArea dataOnly="0" labelOnly="1" outline="0" axis="axisValues" fieldPosition="0"/>
    </format>
  </formats>
  <chartFormats count="20">
    <chartFormat chart="3"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0" count="1" selected="0">
            <x v="2"/>
          </reference>
        </references>
      </pivotArea>
    </chartFormat>
    <chartFormat chart="4" format="3">
      <pivotArea type="data" outline="0" fieldPosition="0">
        <references count="2">
          <reference field="4294967294" count="1" selected="0">
            <x v="0"/>
          </reference>
          <reference field="20" count="1" selected="0">
            <x v="1"/>
          </reference>
        </references>
      </pivotArea>
    </chartFormat>
    <chartFormat chart="4" format="4">
      <pivotArea type="data" outline="0" fieldPosition="0">
        <references count="2">
          <reference field="4294967294" count="1" selected="0">
            <x v="0"/>
          </reference>
          <reference field="20" count="1" selected="0">
            <x v="0"/>
          </reference>
        </references>
      </pivotArea>
    </chartFormat>
    <chartFormat chart="4" format="5">
      <pivotArea type="data" outline="0" fieldPosition="0">
        <references count="2">
          <reference field="4294967294" count="1" selected="0">
            <x v="0"/>
          </reference>
          <reference field="20" count="1" selected="0">
            <x v="7"/>
          </reference>
        </references>
      </pivotArea>
    </chartFormat>
    <chartFormat chart="4" format="6">
      <pivotArea type="data" outline="0" fieldPosition="0">
        <references count="2">
          <reference field="4294967294" count="1" selected="0">
            <x v="0"/>
          </reference>
          <reference field="20" count="1" selected="0">
            <x v="6"/>
          </reference>
        </references>
      </pivotArea>
    </chartFormat>
    <chartFormat chart="4" format="7">
      <pivotArea type="data" outline="0" fieldPosition="0">
        <references count="2">
          <reference field="4294967294" count="1" selected="0">
            <x v="0"/>
          </reference>
          <reference field="20" count="1" selected="0">
            <x v="5"/>
          </reference>
        </references>
      </pivotArea>
    </chartFormat>
    <chartFormat chart="4" format="8">
      <pivotArea type="data" outline="0" fieldPosition="0">
        <references count="2">
          <reference field="4294967294" count="1" selected="0">
            <x v="0"/>
          </reference>
          <reference field="20" count="1" selected="0">
            <x v="4"/>
          </reference>
        </references>
      </pivotArea>
    </chartFormat>
    <chartFormat chart="4" format="9">
      <pivotArea type="data" outline="0" fieldPosition="0">
        <references count="2">
          <reference field="4294967294" count="1" selected="0">
            <x v="0"/>
          </reference>
          <reference field="20" count="1" selected="0">
            <x v="3"/>
          </reference>
        </references>
      </pivotArea>
    </chartFormat>
    <chartFormat chart="7" format="19" series="1">
      <pivotArea type="data" outline="0" fieldPosition="0">
        <references count="1">
          <reference field="4294967294" count="1" selected="0">
            <x v="0"/>
          </reference>
        </references>
      </pivotArea>
    </chartFormat>
    <chartFormat chart="7" format="20">
      <pivotArea type="data" outline="0" fieldPosition="0">
        <references count="2">
          <reference field="4294967294" count="1" selected="0">
            <x v="0"/>
          </reference>
          <reference field="20" count="1" selected="0">
            <x v="0"/>
          </reference>
        </references>
      </pivotArea>
    </chartFormat>
    <chartFormat chart="7" format="21">
      <pivotArea type="data" outline="0" fieldPosition="0">
        <references count="2">
          <reference field="4294967294" count="1" selected="0">
            <x v="0"/>
          </reference>
          <reference field="20" count="1" selected="0">
            <x v="1"/>
          </reference>
        </references>
      </pivotArea>
    </chartFormat>
    <chartFormat chart="7" format="22">
      <pivotArea type="data" outline="0" fieldPosition="0">
        <references count="2">
          <reference field="4294967294" count="1" selected="0">
            <x v="0"/>
          </reference>
          <reference field="20" count="1" selected="0">
            <x v="2"/>
          </reference>
        </references>
      </pivotArea>
    </chartFormat>
    <chartFormat chart="7" format="23">
      <pivotArea type="data" outline="0" fieldPosition="0">
        <references count="2">
          <reference field="4294967294" count="1" selected="0">
            <x v="0"/>
          </reference>
          <reference field="20" count="1" selected="0">
            <x v="3"/>
          </reference>
        </references>
      </pivotArea>
    </chartFormat>
    <chartFormat chart="7" format="24">
      <pivotArea type="data" outline="0" fieldPosition="0">
        <references count="2">
          <reference field="4294967294" count="1" selected="0">
            <x v="0"/>
          </reference>
          <reference field="20" count="1" selected="0">
            <x v="4"/>
          </reference>
        </references>
      </pivotArea>
    </chartFormat>
    <chartFormat chart="7" format="25">
      <pivotArea type="data" outline="0" fieldPosition="0">
        <references count="2">
          <reference field="4294967294" count="1" selected="0">
            <x v="0"/>
          </reference>
          <reference field="20" count="1" selected="0">
            <x v="5"/>
          </reference>
        </references>
      </pivotArea>
    </chartFormat>
    <chartFormat chart="7" format="26">
      <pivotArea type="data" outline="0" fieldPosition="0">
        <references count="2">
          <reference field="4294967294" count="1" selected="0">
            <x v="0"/>
          </reference>
          <reference field="20" count="1" selected="0">
            <x v="6"/>
          </reference>
        </references>
      </pivotArea>
    </chartFormat>
    <chartFormat chart="7" format="27">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A58:B63"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38">
    <format dxfId="319">
      <pivotArea outline="0" collapsedLevelsAreSubtotals="1" fieldPosition="0"/>
    </format>
    <format dxfId="318">
      <pivotArea outline="0" collapsedLevelsAreSubtotals="1" fieldPosition="0"/>
    </format>
    <format dxfId="317">
      <pivotArea outline="0" collapsedLevelsAreSubtotals="1" fieldPosition="0"/>
    </format>
    <format dxfId="316">
      <pivotArea outline="0" collapsedLevelsAreSubtotals="1" fieldPosition="0"/>
    </format>
    <format dxfId="315">
      <pivotArea outline="0" collapsedLevelsAreSubtotals="1" fieldPosition="0"/>
    </format>
    <format dxfId="314">
      <pivotArea type="all" dataOnly="0" outline="0" fieldPosition="0"/>
    </format>
    <format dxfId="313">
      <pivotArea outline="0" collapsedLevelsAreSubtotals="1" fieldPosition="0"/>
    </format>
    <format dxfId="312">
      <pivotArea type="all" dataOnly="0" outline="0" fieldPosition="0"/>
    </format>
    <format dxfId="311">
      <pivotArea outline="0" collapsedLevelsAreSubtotals="1" fieldPosition="0"/>
    </format>
    <format dxfId="310">
      <pivotArea field="2" type="button" dataOnly="0" labelOnly="1" outline="0"/>
    </format>
    <format dxfId="309">
      <pivotArea dataOnly="0" labelOnly="1" outline="0" axis="axisValues" fieldPosition="0"/>
    </format>
    <format dxfId="308">
      <pivotArea dataOnly="0" labelOnly="1" outline="0" axis="axisValues" fieldPosition="0"/>
    </format>
    <format dxfId="307">
      <pivotArea outline="0" collapsedLevelsAreSubtotals="1" fieldPosition="0"/>
    </format>
    <format dxfId="306">
      <pivotArea outline="0" collapsedLevelsAreSubtotals="1" fieldPosition="0"/>
    </format>
    <format dxfId="305">
      <pivotArea outline="0" collapsedLevelsAreSubtotals="1" fieldPosition="0"/>
    </format>
    <format dxfId="304">
      <pivotArea outline="0" collapsedLevelsAreSubtotals="1" fieldPosition="0"/>
    </format>
    <format dxfId="303">
      <pivotArea outline="0" collapsedLevelsAreSubtotals="1" fieldPosition="0"/>
    </format>
    <format dxfId="302">
      <pivotArea outline="0" collapsedLevelsAreSubtotals="1" fieldPosition="0"/>
    </format>
    <format dxfId="301">
      <pivotArea outline="0" collapsedLevelsAreSubtotals="1" fieldPosition="0"/>
    </format>
    <format dxfId="300">
      <pivotArea outline="0" collapsedLevelsAreSubtotals="1" fieldPosition="0"/>
    </format>
    <format dxfId="299">
      <pivotArea type="all" dataOnly="0" outline="0" fieldPosition="0"/>
    </format>
    <format dxfId="298">
      <pivotArea outline="0" collapsedLevelsAreSubtotals="1" fieldPosition="0"/>
    </format>
    <format dxfId="297">
      <pivotArea field="15" type="button" dataOnly="0" labelOnly="1" outline="0"/>
    </format>
    <format dxfId="296">
      <pivotArea outline="0" fieldPosition="0">
        <references count="1">
          <reference field="4294967294" count="1">
            <x v="0"/>
          </reference>
        </references>
      </pivotArea>
    </format>
    <format dxfId="295">
      <pivotArea outline="0" collapsedLevelsAreSubtotals="1" fieldPosition="0"/>
    </format>
    <format dxfId="294">
      <pivotArea outline="0" collapsedLevelsAreSubtotals="1" fieldPosition="0"/>
    </format>
    <format dxfId="293">
      <pivotArea outline="0" collapsedLevelsAreSubtotals="1" fieldPosition="0"/>
    </format>
    <format dxfId="292">
      <pivotArea type="all" dataOnly="0" outline="0" fieldPosition="0"/>
    </format>
    <format dxfId="291">
      <pivotArea outline="0" collapsedLevelsAreSubtotals="1" fieldPosition="0"/>
    </format>
    <format dxfId="290">
      <pivotArea field="20" type="button" dataOnly="0" labelOnly="1" outline="0"/>
    </format>
    <format dxfId="289">
      <pivotArea dataOnly="0" labelOnly="1" outline="0" axis="axisValues" fieldPosition="0"/>
    </format>
    <format dxfId="288">
      <pivotArea dataOnly="0" labelOnly="1" outline="0" axis="axisValues" fieldPosition="0"/>
    </format>
    <format dxfId="287">
      <pivotArea type="all" dataOnly="0" outline="0" fieldPosition="0"/>
    </format>
    <format dxfId="286">
      <pivotArea outline="0" collapsedLevelsAreSubtotals="1" fieldPosition="0"/>
    </format>
    <format dxfId="285">
      <pivotArea field="0" type="button" dataOnly="0" labelOnly="1" outline="0" axis="axisRow" fieldPosition="0"/>
    </format>
    <format dxfId="284">
      <pivotArea dataOnly="0" labelOnly="1" outline="0" axis="axisValues" fieldPosition="0"/>
    </format>
    <format dxfId="283">
      <pivotArea dataOnly="0" labelOnly="1" fieldPosition="0">
        <references count="1">
          <reference field="0" count="0"/>
        </references>
      </pivotArea>
    </format>
    <format dxfId="282">
      <pivotArea dataOnly="0" labelOnly="1" outline="0" axis="axisValues" fieldPosition="0"/>
    </format>
  </formats>
  <chartFormats count="4">
    <chartFormat chart="3"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11:B17"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formats count="13">
    <format dxfId="332">
      <pivotArea outline="0" collapsedLevelsAreSubtotals="1" fieldPosition="0"/>
    </format>
    <format dxfId="331">
      <pivotArea outline="0" collapsedLevelsAreSubtotals="1" fieldPosition="0"/>
    </format>
    <format dxfId="330">
      <pivotArea outline="0" collapsedLevelsAreSubtotals="1" fieldPosition="0"/>
    </format>
    <format dxfId="329">
      <pivotArea outline="0" collapsedLevelsAreSubtotals="1" fieldPosition="0"/>
    </format>
    <format dxfId="328">
      <pivotArea outline="0" collapsedLevelsAreSubtotals="1" fieldPosition="0"/>
    </format>
    <format dxfId="327">
      <pivotArea type="all" dataOnly="0" outline="0" fieldPosition="0"/>
    </format>
    <format dxfId="326">
      <pivotArea outline="0" collapsedLevelsAreSubtotals="1" fieldPosition="0"/>
    </format>
    <format dxfId="325">
      <pivotArea type="all" dataOnly="0" outline="0" fieldPosition="0"/>
    </format>
    <format dxfId="324">
      <pivotArea outline="0" collapsedLevelsAreSubtotals="1" fieldPosition="0"/>
    </format>
    <format dxfId="323">
      <pivotArea field="2" type="button" dataOnly="0" labelOnly="1" outline="0" axis="axisRow" fieldPosition="0"/>
    </format>
    <format dxfId="322">
      <pivotArea dataOnly="0" labelOnly="1" outline="0" axis="axisValues" fieldPosition="0"/>
    </format>
    <format dxfId="321">
      <pivotArea dataOnly="0" labelOnly="1" fieldPosition="0">
        <references count="1">
          <reference field="2" count="0"/>
        </references>
      </pivotArea>
    </format>
    <format dxfId="3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dataFields>
  <formats count="8">
    <format dxfId="340">
      <pivotArea outline="0" collapsedLevelsAreSubtotals="1" fieldPosition="0"/>
    </format>
    <format dxfId="339">
      <pivotArea outline="0" collapsedLevelsAreSubtotals="1" fieldPosition="0"/>
    </format>
    <format dxfId="338">
      <pivotArea outline="0" collapsedLevelsAreSubtotals="1" fieldPosition="0"/>
    </format>
    <format dxfId="337">
      <pivotArea outline="0" collapsedLevelsAreSubtotals="1" fieldPosition="0"/>
    </format>
    <format dxfId="336">
      <pivotArea outline="0" collapsedLevelsAreSubtotals="1" fieldPosition="0"/>
    </format>
    <format dxfId="335">
      <pivotArea type="all" dataOnly="0" outline="0" fieldPosition="0"/>
    </format>
    <format dxfId="334">
      <pivotArea outline="0" collapsedLevelsAreSubtotals="1" fieldPosition="0"/>
    </format>
    <format dxfId="333">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A110:B116" firstHeaderRow="1" firstDataRow="1" firstDataCol="1"/>
  <pivotFields count="21">
    <pivotField showAll="0"/>
    <pivotField showAll="0"/>
    <pivotField showAll="0">
      <items count="7">
        <item x="0"/>
        <item x="1"/>
        <item x="2"/>
        <item x="3"/>
        <item x="4"/>
        <item x="5"/>
        <item t="default"/>
      </items>
    </pivotField>
    <pivotField showAll="0"/>
    <pivotField dataField="1" numFmtId="164" showAll="0"/>
    <pivotField numFmtId="164" showAll="0"/>
    <pivotField numFmtId="164" showAll="0"/>
    <pivotField numFmtId="164" showAll="0"/>
    <pivotField showAll="0"/>
    <pivotField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32">
    <format dxfId="372">
      <pivotArea outline="0" collapsedLevelsAreSubtotals="1" fieldPosition="0"/>
    </format>
    <format dxfId="371">
      <pivotArea outline="0" collapsedLevelsAreSubtotals="1" fieldPosition="0"/>
    </format>
    <format dxfId="370">
      <pivotArea outline="0" collapsedLevelsAreSubtotals="1" fieldPosition="0"/>
    </format>
    <format dxfId="369">
      <pivotArea outline="0" collapsedLevelsAreSubtotals="1" fieldPosition="0"/>
    </format>
    <format dxfId="368">
      <pivotArea outline="0" collapsedLevelsAreSubtotals="1" fieldPosition="0"/>
    </format>
    <format dxfId="367">
      <pivotArea type="all" dataOnly="0" outline="0" fieldPosition="0"/>
    </format>
    <format dxfId="366">
      <pivotArea outline="0" collapsedLevelsAreSubtotals="1" fieldPosition="0"/>
    </format>
    <format dxfId="365">
      <pivotArea type="all" dataOnly="0" outline="0" fieldPosition="0"/>
    </format>
    <format dxfId="364">
      <pivotArea outline="0" collapsedLevelsAreSubtotals="1" fieldPosition="0"/>
    </format>
    <format dxfId="363">
      <pivotArea field="2" type="button" dataOnly="0" labelOnly="1" outline="0"/>
    </format>
    <format dxfId="362">
      <pivotArea dataOnly="0" labelOnly="1" outline="0" axis="axisValues" fieldPosition="0"/>
    </format>
    <format dxfId="361">
      <pivotArea dataOnly="0" labelOnly="1" outline="0" axis="axisValues" fieldPosition="0"/>
    </format>
    <format dxfId="360">
      <pivotArea outline="0" collapsedLevelsAreSubtotals="1" fieldPosition="0"/>
    </format>
    <format dxfId="359">
      <pivotArea outline="0" collapsedLevelsAreSubtotals="1" fieldPosition="0"/>
    </format>
    <format dxfId="358">
      <pivotArea outline="0" collapsedLevelsAreSubtotals="1" fieldPosition="0"/>
    </format>
    <format dxfId="357">
      <pivotArea outline="0" collapsedLevelsAreSubtotals="1" fieldPosition="0"/>
    </format>
    <format dxfId="356">
      <pivotArea outline="0" collapsedLevelsAreSubtotals="1" fieldPosition="0"/>
    </format>
    <format dxfId="355">
      <pivotArea outline="0" collapsedLevelsAreSubtotals="1" fieldPosition="0"/>
    </format>
    <format dxfId="354">
      <pivotArea outline="0" collapsedLevelsAreSubtotals="1" fieldPosition="0"/>
    </format>
    <format dxfId="353">
      <pivotArea outline="0" collapsedLevelsAreSubtotals="1" fieldPosition="0"/>
    </format>
    <format dxfId="352">
      <pivotArea type="all" dataOnly="0" outline="0" fieldPosition="0"/>
    </format>
    <format dxfId="351">
      <pivotArea outline="0" collapsedLevelsAreSubtotals="1" fieldPosition="0"/>
    </format>
    <format dxfId="350">
      <pivotArea field="15" type="button" dataOnly="0" labelOnly="1" outline="0"/>
    </format>
    <format dxfId="349">
      <pivotArea outline="0" fieldPosition="0">
        <references count="1">
          <reference field="4294967294" count="1">
            <x v="0"/>
          </reference>
        </references>
      </pivotArea>
    </format>
    <format dxfId="348">
      <pivotArea outline="0" collapsedLevelsAreSubtotals="1" fieldPosition="0"/>
    </format>
    <format dxfId="347">
      <pivotArea outline="0" collapsedLevelsAreSubtotals="1" fieldPosition="0"/>
    </format>
    <format dxfId="346">
      <pivotArea type="all" dataOnly="0" outline="0" fieldPosition="0"/>
    </format>
    <format dxfId="345">
      <pivotArea outline="0" collapsedLevelsAreSubtotals="1" fieldPosition="0"/>
    </format>
    <format dxfId="344">
      <pivotArea field="19" type="button" dataOnly="0" labelOnly="1" outline="0" axis="axisRow" fieldPosition="0"/>
    </format>
    <format dxfId="343">
      <pivotArea dataOnly="0" labelOnly="1" outline="0" axis="axisValues" fieldPosition="0"/>
    </format>
    <format dxfId="342">
      <pivotArea dataOnly="0" labelOnly="1" fieldPosition="0">
        <references count="1">
          <reference field="19" count="0"/>
        </references>
      </pivotArea>
    </format>
    <format dxfId="341">
      <pivotArea dataOnly="0" labelOnly="1" outline="0" axis="axisValues" fieldPosition="0"/>
    </format>
  </formats>
  <chartFormats count="14">
    <chartFormat chart="4" format="1"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19" count="1" selected="0">
            <x v="0"/>
          </reference>
        </references>
      </pivotArea>
    </chartFormat>
    <chartFormat chart="7" format="11">
      <pivotArea type="data" outline="0" fieldPosition="0">
        <references count="2">
          <reference field="4294967294" count="1" selected="0">
            <x v="0"/>
          </reference>
          <reference field="19" count="1" selected="0">
            <x v="1"/>
          </reference>
        </references>
      </pivotArea>
    </chartFormat>
    <chartFormat chart="7" format="12">
      <pivotArea type="data" outline="0" fieldPosition="0">
        <references count="2">
          <reference field="4294967294" count="1" selected="0">
            <x v="0"/>
          </reference>
          <reference field="19" count="1" selected="0">
            <x v="2"/>
          </reference>
        </references>
      </pivotArea>
    </chartFormat>
    <chartFormat chart="7" format="13">
      <pivotArea type="data" outline="0" fieldPosition="0">
        <references count="2">
          <reference field="4294967294" count="1" selected="0">
            <x v="0"/>
          </reference>
          <reference field="19" count="1" selected="0">
            <x v="3"/>
          </reference>
        </references>
      </pivotArea>
    </chartFormat>
    <chartFormat chart="7" format="14">
      <pivotArea type="data" outline="0" fieldPosition="0">
        <references count="2">
          <reference field="4294967294" count="1" selected="0">
            <x v="0"/>
          </reference>
          <reference field="19" count="1" selected="0">
            <x v="4"/>
          </reference>
        </references>
      </pivotArea>
    </chartFormat>
    <chartFormat chart="7" format="15">
      <pivotArea type="data" outline="0" fieldPosition="0">
        <references count="2">
          <reference field="4294967294" count="1" selected="0">
            <x v="0"/>
          </reference>
          <reference field="19" count="1" selected="0">
            <x v="5"/>
          </reference>
        </references>
      </pivotArea>
    </chartFormat>
    <chartFormat chart="4" format="2">
      <pivotArea type="data" outline="0" fieldPosition="0">
        <references count="2">
          <reference field="4294967294" count="1" selected="0">
            <x v="0"/>
          </reference>
          <reference field="19" count="1" selected="0">
            <x v="0"/>
          </reference>
        </references>
      </pivotArea>
    </chartFormat>
    <chartFormat chart="4" format="3">
      <pivotArea type="data" outline="0" fieldPosition="0">
        <references count="2">
          <reference field="4294967294" count="1" selected="0">
            <x v="0"/>
          </reference>
          <reference field="19" count="1" selected="0">
            <x v="1"/>
          </reference>
        </references>
      </pivotArea>
    </chartFormat>
    <chartFormat chart="4" format="4">
      <pivotArea type="data" outline="0" fieldPosition="0">
        <references count="2">
          <reference field="4294967294" count="1" selected="0">
            <x v="0"/>
          </reference>
          <reference field="19" count="1" selected="0">
            <x v="2"/>
          </reference>
        </references>
      </pivotArea>
    </chartFormat>
    <chartFormat chart="4" format="5">
      <pivotArea type="data" outline="0" fieldPosition="0">
        <references count="2">
          <reference field="4294967294" count="1" selected="0">
            <x v="0"/>
          </reference>
          <reference field="19" count="1" selected="0">
            <x v="3"/>
          </reference>
        </references>
      </pivotArea>
    </chartFormat>
    <chartFormat chart="4" format="6">
      <pivotArea type="data" outline="0" fieldPosition="0">
        <references count="2">
          <reference field="4294967294" count="1" selected="0">
            <x v="0"/>
          </reference>
          <reference field="19" count="1" selected="0">
            <x v="4"/>
          </reference>
        </references>
      </pivotArea>
    </chartFormat>
    <chartFormat chart="4" format="7">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A21:C33" firstHeaderRow="0"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in (000)" fld="9" baseField="15" baseItem="0"/>
    <dataField name="Sum of Profit (000)" fld="12" baseField="15" baseItem="0"/>
  </dataFields>
  <formats count="18">
    <format dxfId="390">
      <pivotArea outline="0" collapsedLevelsAreSubtotals="1" fieldPosition="0"/>
    </format>
    <format dxfId="389">
      <pivotArea outline="0" collapsedLevelsAreSubtotals="1" fieldPosition="0"/>
    </format>
    <format dxfId="388">
      <pivotArea outline="0" collapsedLevelsAreSubtotals="1" fieldPosition="0"/>
    </format>
    <format dxfId="387">
      <pivotArea outline="0" collapsedLevelsAreSubtotals="1" fieldPosition="0"/>
    </format>
    <format dxfId="386">
      <pivotArea outline="0" collapsedLevelsAreSubtotals="1" fieldPosition="0"/>
    </format>
    <format dxfId="385">
      <pivotArea type="all" dataOnly="0" outline="0" fieldPosition="0"/>
    </format>
    <format dxfId="384">
      <pivotArea outline="0" collapsedLevelsAreSubtotals="1" fieldPosition="0"/>
    </format>
    <format dxfId="383">
      <pivotArea type="all" dataOnly="0" outline="0" fieldPosition="0"/>
    </format>
    <format dxfId="382">
      <pivotArea outline="0" collapsedLevelsAreSubtotals="1" fieldPosition="0"/>
    </format>
    <format dxfId="381">
      <pivotArea field="2" type="button" dataOnly="0" labelOnly="1" outline="0"/>
    </format>
    <format dxfId="380">
      <pivotArea dataOnly="0" labelOnly="1" outline="0" axis="axisValues" fieldPosition="0"/>
    </format>
    <format dxfId="379">
      <pivotArea dataOnly="0" labelOnly="1" outline="0" axis="axisValues" fieldPosition="0"/>
    </format>
    <format dxfId="378">
      <pivotArea outline="0" collapsedLevelsAreSubtotals="1" fieldPosition="0"/>
    </format>
    <format dxfId="377">
      <pivotArea outline="0" collapsedLevelsAreSubtotals="1" fieldPosition="0"/>
    </format>
    <format dxfId="376">
      <pivotArea outline="0" collapsedLevelsAreSubtotals="1" fieldPosition="0"/>
    </format>
    <format dxfId="375">
      <pivotArea outline="0" collapsedLevelsAreSubtotals="1" fieldPosition="0"/>
    </format>
    <format dxfId="374">
      <pivotArea outline="0" collapsedLevelsAreSubtotals="1" fieldPosition="0"/>
    </format>
    <format dxfId="373">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0"/>
          </reference>
          <reference field="15" count="1" selected="0">
            <x v="10"/>
          </reference>
        </references>
      </pivotArea>
    </chartFormat>
    <chartFormat chart="3" format="7">
      <pivotArea type="data" outline="0" fieldPosition="0">
        <references count="2">
          <reference field="4294967294" count="1" selected="0">
            <x v="0"/>
          </reference>
          <reference field="15" count="1" selected="0">
            <x v="9"/>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2">
          <reference field="4294967294" count="1" selected="0">
            <x v="1"/>
          </reference>
          <reference field="15" count="1" selected="0">
            <x v="0"/>
          </reference>
        </references>
      </pivotArea>
    </chartFormat>
    <chartFormat chart="3" format="10">
      <pivotArea type="data" outline="0" fieldPosition="0">
        <references count="2">
          <reference field="4294967294" count="1" selected="0">
            <x v="1"/>
          </reference>
          <reference field="15" count="1" selected="0">
            <x v="1"/>
          </reference>
        </references>
      </pivotArea>
    </chartFormat>
    <chartFormat chart="3" format="11">
      <pivotArea type="data" outline="0" fieldPosition="0">
        <references count="2">
          <reference field="4294967294" count="1" selected="0">
            <x v="1"/>
          </reference>
          <reference field="15" count="1" selected="0">
            <x v="2"/>
          </reference>
        </references>
      </pivotArea>
    </chartFormat>
    <chartFormat chart="3" format="12">
      <pivotArea type="data" outline="0" fieldPosition="0">
        <references count="2">
          <reference field="4294967294" count="1" selected="0">
            <x v="1"/>
          </reference>
          <reference field="15" count="1" selected="0">
            <x v="3"/>
          </reference>
        </references>
      </pivotArea>
    </chartFormat>
    <chartFormat chart="3" format="13">
      <pivotArea type="data" outline="0" fieldPosition="0">
        <references count="2">
          <reference field="4294967294" count="1" selected="0">
            <x v="1"/>
          </reference>
          <reference field="15" count="1" selected="0">
            <x v="4"/>
          </reference>
        </references>
      </pivotArea>
    </chartFormat>
    <chartFormat chart="3" format="14">
      <pivotArea type="data" outline="0" fieldPosition="0">
        <references count="2">
          <reference field="4294967294" count="1" selected="0">
            <x v="1"/>
          </reference>
          <reference field="15" count="1" selected="0">
            <x v="5"/>
          </reference>
        </references>
      </pivotArea>
    </chartFormat>
    <chartFormat chart="3" format="15">
      <pivotArea type="data" outline="0" fieldPosition="0">
        <references count="2">
          <reference field="4294967294" count="1" selected="0">
            <x v="1"/>
          </reference>
          <reference field="15" count="1" selected="0">
            <x v="6"/>
          </reference>
        </references>
      </pivotArea>
    </chartFormat>
    <chartFormat chart="3" format="16">
      <pivotArea type="data" outline="0" fieldPosition="0">
        <references count="2">
          <reference field="4294967294" count="1" selected="0">
            <x v="1"/>
          </reference>
          <reference field="15" count="1" selected="0">
            <x v="7"/>
          </reference>
        </references>
      </pivotArea>
    </chartFormat>
    <chartFormat chart="3" format="17">
      <pivotArea type="data" outline="0" fieldPosition="0">
        <references count="2">
          <reference field="4294967294" count="1" selected="0">
            <x v="1"/>
          </reference>
          <reference field="15" count="1" selected="0">
            <x v="8"/>
          </reference>
        </references>
      </pivotArea>
    </chartFormat>
    <chartFormat chart="3" format="18">
      <pivotArea type="data" outline="0" fieldPosition="0">
        <references count="2">
          <reference field="4294967294" count="1" selected="0">
            <x v="1"/>
          </reference>
          <reference field="15" count="1" selected="0">
            <x v="9"/>
          </reference>
        </references>
      </pivotArea>
    </chartFormat>
    <chartFormat chart="3" format="19">
      <pivotArea type="data" outline="0" fieldPosition="0">
        <references count="2">
          <reference field="4294967294" count="1" selected="0">
            <x v="1"/>
          </reference>
          <reference field="15" count="1" selected="0">
            <x v="10"/>
          </reference>
        </references>
      </pivotArea>
    </chartFormat>
    <chartFormat chart="3" format="20">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0">
  <location ref="A78:B104" firstHeaderRow="1"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dataFields>
  <formats count="32">
    <format dxfId="422">
      <pivotArea outline="0" collapsedLevelsAreSubtotals="1" fieldPosition="0"/>
    </format>
    <format dxfId="421">
      <pivotArea outline="0" collapsedLevelsAreSubtotals="1" fieldPosition="0"/>
    </format>
    <format dxfId="420">
      <pivotArea outline="0" collapsedLevelsAreSubtotals="1" fieldPosition="0"/>
    </format>
    <format dxfId="419">
      <pivotArea outline="0" collapsedLevelsAreSubtotals="1" fieldPosition="0"/>
    </format>
    <format dxfId="418">
      <pivotArea outline="0" collapsedLevelsAreSubtotals="1" fieldPosition="0"/>
    </format>
    <format dxfId="417">
      <pivotArea type="all" dataOnly="0" outline="0" fieldPosition="0"/>
    </format>
    <format dxfId="416">
      <pivotArea outline="0" collapsedLevelsAreSubtotals="1" fieldPosition="0"/>
    </format>
    <format dxfId="415">
      <pivotArea type="all" dataOnly="0" outline="0" fieldPosition="0"/>
    </format>
    <format dxfId="414">
      <pivotArea outline="0" collapsedLevelsAreSubtotals="1" fieldPosition="0"/>
    </format>
    <format dxfId="413">
      <pivotArea field="2" type="button" dataOnly="0" labelOnly="1" outline="0"/>
    </format>
    <format dxfId="412">
      <pivotArea dataOnly="0" labelOnly="1" outline="0" axis="axisValues" fieldPosition="0"/>
    </format>
    <format dxfId="411">
      <pivotArea dataOnly="0" labelOnly="1" outline="0" axis="axisValues" fieldPosition="0"/>
    </format>
    <format dxfId="410">
      <pivotArea outline="0" collapsedLevelsAreSubtotals="1" fieldPosition="0"/>
    </format>
    <format dxfId="409">
      <pivotArea outline="0" collapsedLevelsAreSubtotals="1" fieldPosition="0"/>
    </format>
    <format dxfId="408">
      <pivotArea outline="0" collapsedLevelsAreSubtotals="1" fieldPosition="0"/>
    </format>
    <format dxfId="407">
      <pivotArea outline="0" collapsedLevelsAreSubtotals="1" fieldPosition="0"/>
    </format>
    <format dxfId="406">
      <pivotArea outline="0" collapsedLevelsAreSubtotals="1" fieldPosition="0"/>
    </format>
    <format dxfId="405">
      <pivotArea outline="0" collapsedLevelsAreSubtotals="1" fieldPosition="0"/>
    </format>
    <format dxfId="404">
      <pivotArea outline="0" collapsedLevelsAreSubtotals="1" fieldPosition="0"/>
    </format>
    <format dxfId="403">
      <pivotArea outline="0" collapsedLevelsAreSubtotals="1" fieldPosition="0"/>
    </format>
    <format dxfId="402">
      <pivotArea type="all" dataOnly="0" outline="0" fieldPosition="0"/>
    </format>
    <format dxfId="401">
      <pivotArea outline="0" collapsedLevelsAreSubtotals="1" fieldPosition="0"/>
    </format>
    <format dxfId="400">
      <pivotArea field="15" type="button" dataOnly="0" labelOnly="1" outline="0" axis="axisRow" fieldPosition="1"/>
    </format>
    <format dxfId="399">
      <pivotArea dataOnly="0" labelOnly="1" outline="0" fieldPosition="0">
        <references count="1">
          <reference field="4294967294" count="1">
            <x v="0"/>
          </reference>
        </references>
      </pivotArea>
    </format>
    <format dxfId="398">
      <pivotArea type="all" dataOnly="0" outline="0" fieldPosition="0"/>
    </format>
    <format dxfId="397">
      <pivotArea outline="0" collapsedLevelsAreSubtotals="1" fieldPosition="0"/>
    </format>
    <format dxfId="396">
      <pivotArea field="17" type="button" dataOnly="0" labelOnly="1" outline="0" axis="axisRow" fieldPosition="0"/>
    </format>
    <format dxfId="395">
      <pivotArea dataOnly="0" labelOnly="1" outline="0" axis="axisValues" fieldPosition="0"/>
    </format>
    <format dxfId="394">
      <pivotArea dataOnly="0" labelOnly="1" fieldPosition="0">
        <references count="1">
          <reference field="17" count="0"/>
        </references>
      </pivotArea>
    </format>
    <format dxfId="393">
      <pivotArea dataOnly="0" labelOnly="1" fieldPosition="0">
        <references count="2">
          <reference field="15" count="0"/>
          <reference field="17" count="1" selected="0">
            <x v="0"/>
          </reference>
        </references>
      </pivotArea>
    </format>
    <format dxfId="392">
      <pivotArea dataOnly="0" labelOnly="1" fieldPosition="0">
        <references count="2">
          <reference field="15" count="0"/>
          <reference field="17" count="1" selected="0">
            <x v="1"/>
          </reference>
        </references>
      </pivotArea>
    </format>
    <format dxfId="391">
      <pivotArea dataOnly="0" labelOnly="1" outline="0" axis="axisValues" fieldPosition="0"/>
    </format>
  </formats>
  <chartFormats count="4">
    <chartFormat chart="3" format="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B1:C151"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dataFields>
  <formats count="23">
    <format dxfId="248">
      <pivotArea outline="0" collapsedLevelsAreSubtotals="1" fieldPosition="0"/>
    </format>
    <format dxfId="247">
      <pivotArea outline="0" collapsedLevelsAreSubtotals="1" fieldPosition="0"/>
    </format>
    <format dxfId="246">
      <pivotArea outline="0" collapsedLevelsAreSubtotals="1" fieldPosition="0"/>
    </format>
    <format dxfId="245">
      <pivotArea outline="0" collapsedLevelsAreSubtotals="1" fieldPosition="0"/>
    </format>
    <format dxfId="244">
      <pivotArea outline="0" collapsedLevelsAreSubtotals="1" fieldPosition="0"/>
    </format>
    <format dxfId="243">
      <pivotArea type="all" dataOnly="0" outline="0" fieldPosition="0"/>
    </format>
    <format dxfId="242">
      <pivotArea outline="0" collapsedLevelsAreSubtotals="1" fieldPosition="0"/>
    </format>
    <format dxfId="241">
      <pivotArea type="all" dataOnly="0" outline="0" fieldPosition="0"/>
    </format>
    <format dxfId="240">
      <pivotArea outline="0" collapsedLevelsAreSubtotals="1" fieldPosition="0"/>
    </format>
    <format dxfId="239">
      <pivotArea field="2" type="button" dataOnly="0" labelOnly="1" outline="0"/>
    </format>
    <format dxfId="238">
      <pivotArea dataOnly="0" labelOnly="1" outline="0" axis="axisValues" fieldPosition="0"/>
    </format>
    <format dxfId="237">
      <pivotArea dataOnly="0" labelOnly="1" outline="0" axis="axisValues" fieldPosition="0"/>
    </format>
    <format dxfId="236">
      <pivotArea outline="0" collapsedLevelsAreSubtotals="1" fieldPosition="0"/>
    </format>
    <format dxfId="235">
      <pivotArea outline="0" collapsedLevelsAreSubtotals="1" fieldPosition="0"/>
    </format>
    <format dxfId="234">
      <pivotArea outline="0" collapsedLevelsAreSubtotals="1" fieldPosition="0"/>
    </format>
    <format dxfId="233">
      <pivotArea outline="0" collapsedLevelsAreSubtotals="1" fieldPosition="0"/>
    </format>
    <format dxfId="232">
      <pivotArea outline="0" collapsedLevelsAreSubtotals="1" fieldPosition="0"/>
    </format>
    <format dxfId="231">
      <pivotArea outline="0" collapsedLevelsAreSubtotals="1" fieldPosition="0"/>
    </format>
    <format dxfId="230">
      <pivotArea outline="0" collapsedLevelsAreSubtotals="1" fieldPosition="0"/>
    </format>
    <format dxfId="229">
      <pivotArea outline="0" collapsedLevelsAreSubtotals="1" fieldPosition="0"/>
    </format>
    <format dxfId="228">
      <pivotArea type="all" dataOnly="0" outline="0" fieldPosition="0"/>
    </format>
    <format dxfId="227">
      <pivotArea outline="0" collapsedLevelsAreSubtotals="1" fieldPosition="0"/>
    </format>
    <format dxfId="226">
      <pivotArea field="15"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gridDropZones="1" multipleFieldFilters="0">
  <location ref="A3:C16" firstHeaderRow="2" firstDataRow="2" firstDataCol="2"/>
  <pivotFields count="21">
    <pivotField compact="0" outline="0" showAll="0"/>
    <pivotField compact="0" outline="0" showAll="0"/>
    <pivotField compact="0" outline="0" showAll="0">
      <items count="7">
        <item x="0"/>
        <item x="1"/>
        <item x="2"/>
        <item x="3"/>
        <item x="4"/>
        <item x="5"/>
        <item t="default"/>
      </items>
    </pivotField>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dataFields>
  <formats count="12">
    <format dxfId="198">
      <pivotArea outline="0" collapsedLevelsAreSubtotals="1" fieldPosition="0"/>
    </format>
    <format dxfId="199">
      <pivotArea outline="0" collapsedLevelsAreSubtotals="1" fieldPosition="0"/>
    </format>
    <format dxfId="200">
      <pivotArea outline="0" collapsedLevelsAreSubtotals="1" fieldPosition="0"/>
    </format>
    <format dxfId="201">
      <pivotArea outline="0" collapsedLevelsAreSubtotals="1" fieldPosition="0"/>
    </format>
    <format dxfId="202">
      <pivotArea outline="0" collapsedLevelsAreSubtotals="1" fieldPosition="0"/>
    </format>
    <format dxfId="203">
      <pivotArea type="all" dataOnly="0" outline="0" fieldPosition="0"/>
    </format>
    <format dxfId="204">
      <pivotArea outline="0" collapsedLevelsAreSubtotals="1" fieldPosition="0"/>
    </format>
    <format dxfId="205">
      <pivotArea type="all" dataOnly="0" outline="0" fieldPosition="0"/>
    </format>
    <format dxfId="206">
      <pivotArea outline="0" collapsedLevelsAreSubtotals="1" fieldPosition="0"/>
    </format>
    <format dxfId="207">
      <pivotArea field="2" type="button" dataOnly="0" labelOnly="1" outline="0"/>
    </format>
    <format dxfId="208">
      <pivotArea dataOnly="0" labelOnly="1" outline="0" axis="axisValues" fieldPosition="0"/>
    </format>
    <format dxfId="20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PivotTable14"/>
    <pivotTable tabId="3" name="PivotTable1"/>
    <pivotTable tabId="3" name="PivotTable12"/>
    <pivotTable tabId="3" name="PivotTable3"/>
    <pivotTable tabId="3" name="PivotTable4"/>
    <pivotTable tabId="3" name="PivotTable7"/>
    <pivotTable tabId="6" name="PivotTable12"/>
    <pivotTable tabId="7" name="PivotTable2"/>
  </pivotTables>
  <data>
    <tabular pivotCacheId="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1"/>
    <pivotTable tabId="3" name="PivotTable12"/>
    <pivotTable tabId="3" name="PivotTable4"/>
    <pivotTable tabId="6" name="PivotTable12"/>
    <pivotTable tabId="3" name="PivotTable3"/>
    <pivotTable tabId="3" name="PivotTable14"/>
    <pivotTable tabId="3" name="PivotTable7"/>
    <pivotTable tabId="3" name="PivotTable5"/>
    <pivotTable tabId="7" name="PivotTable2"/>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2" style="DASHBORAD" rowHeight="241300"/>
  <slicer name="Year" cache="Slicer_Year" caption="Year" columnCount="2" style="DASHBORA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2" cache="Slicer_Year1" caption="Year" columnCount="2" showCaption="0" style="DASHBOARD 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Month 1" cache="Slicer_Month" caption="Month" columnCount="2" style="DASHBORAD" rowHeight="241300"/>
  <slicer name="Year 1" cache="Slicer_Year" caption="Year" columnCount="2" style="DASHBORA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Year 4" cache="Slicer_Year1" caption="Year" columnCount="2" style="DASHBOARD 2" rowHeight="241300"/>
</slicers>
</file>

<file path=xl/tables/table1.xml><?xml version="1.0" encoding="utf-8"?>
<table xmlns="http://schemas.openxmlformats.org/spreadsheetml/2006/main" id="1" name="Table3" displayName="Table3" ref="A1:U701" totalsRowShown="0" headerRowDxfId="225">
  <autoFilter ref="A1:U701"/>
  <tableColumns count="21">
    <tableColumn id="1" name="Segment"/>
    <tableColumn id="2" name="Customer_ID"/>
    <tableColumn id="3" name="Product_ID"/>
    <tableColumn id="4" name="Discount Band"/>
    <tableColumn id="5" name="Units Sold" dataDxfId="224" dataCellStyle="Comma"/>
    <tableColumn id="6" name="Manufacturing Price" dataDxfId="223" dataCellStyle="Comma"/>
    <tableColumn id="7" name="Sale Price" dataDxfId="222" dataCellStyle="Comma"/>
    <tableColumn id="8" name="Gross Sales" dataDxfId="221" dataCellStyle="Comma"/>
    <tableColumn id="9" name="Discounts"/>
    <tableColumn id="10" name="Sales" dataDxfId="220" dataCellStyle="Comma"/>
    <tableColumn id="21" name="Sales ('000)" dataDxfId="219" dataCellStyle="Comma"/>
    <tableColumn id="11" name="COGS" dataDxfId="218" dataCellStyle="Comma"/>
    <tableColumn id="12" name="Profit" dataDxfId="217" dataCellStyle="Comma"/>
    <tableColumn id="22" name="Profit ('000)" dataDxfId="216" dataCellStyle="Comma"/>
    <tableColumn id="13" name="Date" dataDxfId="215"/>
    <tableColumn id="14" name="Month" dataDxfId="214"/>
    <tableColumn id="20" name="Quarter" dataDxfId="213"/>
    <tableColumn id="15" name="Year"/>
    <tableColumn id="16" name="Customer_Name" dataDxfId="212"/>
    <tableColumn id="17" name="Product_Name" dataDxfId="211"/>
    <tableColumn id="23" name="Country" dataDxfId="210"/>
  </tableColumns>
  <tableStyleInfo showFirstColumn="0" showLastColumn="0" showRowStripes="1" showColumnStripes="0"/>
</table>
</file>

<file path=xl/tables/table2.xml><?xml version="1.0" encoding="utf-8"?>
<table xmlns="http://schemas.openxmlformats.org/spreadsheetml/2006/main" id="2" name="Table2" displayName="Table2" ref="E4:G16" totalsRowShown="0" headerRowDxfId="194" headerRowBorderDxfId="195" tableBorderDxfId="196">
  <autoFilter ref="E4:G16">
    <filterColumn colId="1">
      <filters>
        <filter val="Yr 2021"/>
      </filters>
    </filterColumn>
  </autoFilter>
  <tableColumns count="3">
    <tableColumn id="1" name="Product_Name" dataDxfId="197"/>
    <tableColumn id="2" name="Year"/>
    <tableColumn id="3" name="Sales" dataDxfId="19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ivotTable" Target="../pivotTables/pivotTable8.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9.xml"/><Relationship Id="rId5" Type="http://schemas.microsoft.com/office/2007/relationships/slicer" Target="../slicers/slicer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microsoft.com/office/2007/relationships/slicer" Target="../slicers/slicer4.xml"/><Relationship Id="rId5" Type="http://schemas.microsoft.com/office/2007/relationships/slicer" Target="../slicers/slicer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261"/>
  <sheetViews>
    <sheetView topLeftCell="A22" workbookViewId="0">
      <selection activeCell="C27" sqref="C27"/>
    </sheetView>
  </sheetViews>
  <sheetFormatPr defaultRowHeight="14.5" x14ac:dyDescent="0.35"/>
  <cols>
    <col min="1" max="1" width="15.1796875" customWidth="1"/>
    <col min="2" max="2" width="11.26953125" customWidth="1"/>
    <col min="3" max="4" width="15.54296875" customWidth="1"/>
    <col min="5" max="5" width="13" customWidth="1"/>
    <col min="7" max="7" width="12" customWidth="1"/>
    <col min="14" max="14" width="11.36328125" customWidth="1"/>
    <col min="15" max="15" width="13.08984375" customWidth="1"/>
    <col min="16" max="16" width="12.36328125" customWidth="1"/>
  </cols>
  <sheetData>
    <row r="1" spans="1:5" ht="15" thickBot="1" x14ac:dyDescent="0.4"/>
    <row r="2" spans="1:5" ht="15" thickBot="1" x14ac:dyDescent="0.4">
      <c r="A2" s="5"/>
      <c r="B2" s="6"/>
      <c r="C2" s="6"/>
      <c r="D2" s="7"/>
    </row>
    <row r="3" spans="1:5" ht="15" thickBot="1" x14ac:dyDescent="0.4">
      <c r="A3" s="57" t="s">
        <v>310</v>
      </c>
      <c r="B3" s="60" t="s">
        <v>311</v>
      </c>
      <c r="C3" s="58" t="s">
        <v>312</v>
      </c>
      <c r="D3" s="10" t="s">
        <v>313</v>
      </c>
    </row>
    <row r="4" spans="1:5" ht="15" thickBot="1" x14ac:dyDescent="0.4">
      <c r="A4" s="55">
        <v>118726350.25999992</v>
      </c>
      <c r="B4" s="59">
        <v>16893702.260000009</v>
      </c>
      <c r="C4" s="56">
        <v>1125806</v>
      </c>
      <c r="D4" s="11">
        <f>GETPIVOTDATA("Sum of Profit",$A$3)/GETPIVOTDATA("Sum of Sales",$A$3)</f>
        <v>0.14229109395685402</v>
      </c>
    </row>
    <row r="5" spans="1:5" x14ac:dyDescent="0.35">
      <c r="A5" s="12"/>
      <c r="B5" s="13"/>
      <c r="C5" s="13"/>
      <c r="D5" s="14"/>
    </row>
    <row r="6" spans="1:5" x14ac:dyDescent="0.35">
      <c r="A6" s="15">
        <f>GETPIVOTDATA("Sum of Sales",$A$3)</f>
        <v>118726350.25999992</v>
      </c>
      <c r="B6" s="16">
        <f>GETPIVOTDATA("Sum of Profit",$A$3)</f>
        <v>16893702.260000009</v>
      </c>
      <c r="C6" s="13">
        <f>GETPIVOTDATA("Sum of Units Sold",$A$3)</f>
        <v>1125806</v>
      </c>
      <c r="D6" s="17">
        <f>D4</f>
        <v>0.14229109395685402</v>
      </c>
    </row>
    <row r="7" spans="1:5" x14ac:dyDescent="0.35">
      <c r="A7" s="8"/>
      <c r="B7" s="9"/>
      <c r="C7" s="9"/>
      <c r="D7" s="14"/>
    </row>
    <row r="8" spans="1:5" ht="15" thickBot="1" x14ac:dyDescent="0.4">
      <c r="A8" s="18"/>
      <c r="B8" s="19"/>
      <c r="C8" s="19"/>
      <c r="D8" s="20"/>
    </row>
    <row r="9" spans="1:5" ht="15" thickBot="1" x14ac:dyDescent="0.4"/>
    <row r="10" spans="1:5" ht="15" thickBot="1" x14ac:dyDescent="0.4">
      <c r="A10" s="5"/>
      <c r="B10" s="6"/>
      <c r="C10" s="6"/>
      <c r="D10" s="6"/>
      <c r="E10" s="7"/>
    </row>
    <row r="11" spans="1:5" ht="15" thickBot="1" x14ac:dyDescent="0.4">
      <c r="A11" s="44" t="s">
        <v>314</v>
      </c>
      <c r="B11" s="32" t="s">
        <v>310</v>
      </c>
      <c r="C11" s="9"/>
      <c r="D11" s="9"/>
      <c r="E11" s="14"/>
    </row>
    <row r="12" spans="1:5" x14ac:dyDescent="0.35">
      <c r="A12" s="45" t="s">
        <v>23</v>
      </c>
      <c r="B12" s="23">
        <v>15390801.880000003</v>
      </c>
      <c r="C12" s="28"/>
      <c r="D12" s="29" t="str">
        <f>INDEX(A12:A17,MATCH(MAX(B12:B17),B12:B17,0),1)</f>
        <v>PROD_ID_002</v>
      </c>
      <c r="E12" s="14"/>
    </row>
    <row r="13" spans="1:5" x14ac:dyDescent="0.35">
      <c r="A13" s="46" t="s">
        <v>32</v>
      </c>
      <c r="B13" s="24">
        <v>33011143.950000014</v>
      </c>
      <c r="C13" s="28"/>
      <c r="D13" s="30"/>
      <c r="E13" s="14"/>
    </row>
    <row r="14" spans="1:5" x14ac:dyDescent="0.35">
      <c r="A14" s="46" t="s">
        <v>56</v>
      </c>
      <c r="B14" s="24">
        <v>18250059.465000004</v>
      </c>
      <c r="C14" s="28"/>
      <c r="D14" s="31">
        <f>INDEX(B12:B17,MATCH(MAX(B12:B17),B12:B17,0),)</f>
        <v>33011143.950000014</v>
      </c>
      <c r="E14" s="14"/>
    </row>
    <row r="15" spans="1:5" x14ac:dyDescent="0.35">
      <c r="A15" s="46" t="s">
        <v>61</v>
      </c>
      <c r="B15" s="24">
        <v>20511921.020000003</v>
      </c>
      <c r="C15" s="28"/>
      <c r="D15" s="9"/>
      <c r="E15" s="14"/>
    </row>
    <row r="16" spans="1:5" x14ac:dyDescent="0.35">
      <c r="A16" s="46" t="s">
        <v>67</v>
      </c>
      <c r="B16" s="24">
        <v>13815307.885</v>
      </c>
      <c r="C16" s="28"/>
      <c r="D16" s="9"/>
      <c r="E16" s="14"/>
    </row>
    <row r="17" spans="1:17" ht="15" thickBot="1" x14ac:dyDescent="0.4">
      <c r="A17" s="47" t="s">
        <v>95</v>
      </c>
      <c r="B17" s="21">
        <v>17747116.059999999</v>
      </c>
      <c r="C17" s="28"/>
      <c r="D17" s="9"/>
      <c r="E17" s="14"/>
    </row>
    <row r="18" spans="1:17" ht="15" thickBot="1" x14ac:dyDescent="0.4">
      <c r="A18" s="8"/>
      <c r="B18" s="9"/>
      <c r="C18" s="9"/>
      <c r="D18" s="9"/>
      <c r="E18" s="14"/>
    </row>
    <row r="19" spans="1:17" x14ac:dyDescent="0.35">
      <c r="A19" s="5"/>
      <c r="B19" s="6"/>
      <c r="C19" s="6"/>
      <c r="D19" s="6"/>
      <c r="E19" s="6"/>
      <c r="F19" s="6"/>
      <c r="G19" s="6"/>
      <c r="H19" s="6"/>
      <c r="I19" s="6"/>
      <c r="J19" s="6"/>
      <c r="K19" s="6"/>
      <c r="L19" s="6"/>
      <c r="M19" s="7"/>
    </row>
    <row r="20" spans="1:17" ht="15" thickBot="1" x14ac:dyDescent="0.4">
      <c r="A20" s="8"/>
      <c r="B20" s="9"/>
      <c r="C20" s="9"/>
      <c r="D20" s="9"/>
      <c r="E20" s="9"/>
      <c r="F20" s="9"/>
      <c r="G20" s="9"/>
      <c r="H20" s="9"/>
      <c r="I20" s="9"/>
      <c r="J20" s="9"/>
      <c r="K20" s="9"/>
      <c r="L20" s="9"/>
      <c r="M20" s="14"/>
    </row>
    <row r="21" spans="1:17" ht="15" thickBot="1" x14ac:dyDescent="0.4">
      <c r="A21" s="22" t="s">
        <v>314</v>
      </c>
      <c r="B21" s="6" t="s">
        <v>317</v>
      </c>
      <c r="C21" s="7" t="s">
        <v>318</v>
      </c>
      <c r="D21" s="71" t="s">
        <v>315</v>
      </c>
      <c r="E21" s="9"/>
      <c r="F21" s="9"/>
      <c r="G21" s="9"/>
      <c r="H21" s="9"/>
      <c r="I21" s="9"/>
      <c r="J21" s="9"/>
      <c r="K21" s="9"/>
      <c r="L21" s="9"/>
      <c r="M21" s="14"/>
    </row>
    <row r="22" spans="1:17" x14ac:dyDescent="0.35">
      <c r="A22" s="26" t="s">
        <v>33</v>
      </c>
      <c r="B22" s="65">
        <v>10870125.609999999</v>
      </c>
      <c r="C22" s="66">
        <v>1852011.11</v>
      </c>
      <c r="D22" s="40">
        <f>GETPIVOTDATA("Sum of Profit (000)",$A$21,"Month","Jan")/GETPIVOTDATA("Sum of Sales in (000)",$A$21,"Month","Jan")</f>
        <v>0.17037623818221914</v>
      </c>
      <c r="E22" s="9"/>
      <c r="F22" s="9"/>
      <c r="G22" s="9"/>
      <c r="H22" s="9"/>
      <c r="I22" s="9"/>
      <c r="J22" s="9"/>
      <c r="K22" s="9"/>
      <c r="L22" s="9"/>
      <c r="M22" s="14"/>
      <c r="N22" s="45" t="s">
        <v>33</v>
      </c>
      <c r="O22" s="34">
        <v>10870125.609999999</v>
      </c>
      <c r="P22" s="35">
        <v>1852011.11</v>
      </c>
      <c r="Q22" s="64">
        <f>P22/O22</f>
        <v>0.17037623818221914</v>
      </c>
    </row>
    <row r="23" spans="1:17" x14ac:dyDescent="0.35">
      <c r="A23" s="26" t="s">
        <v>62</v>
      </c>
      <c r="B23" s="67">
        <v>6964945.1249999991</v>
      </c>
      <c r="C23" s="68">
        <v>924611.12500000012</v>
      </c>
      <c r="D23" s="40">
        <f>GETPIVOTDATA("Sum of Profit (000)",$A$21,"Month","Feb")/GETPIVOTDATA("Sum of Sales in (000)",$A$21,"Month","Feb")</f>
        <v>0.13275210477699209</v>
      </c>
      <c r="E23" s="9"/>
      <c r="F23" s="9"/>
      <c r="G23" s="9"/>
      <c r="H23" s="9"/>
      <c r="I23" s="9"/>
      <c r="J23" s="9"/>
      <c r="K23" s="9"/>
      <c r="L23" s="9"/>
      <c r="M23" s="14"/>
      <c r="N23" s="46" t="s">
        <v>62</v>
      </c>
      <c r="O23" s="36">
        <v>6964945.1249999991</v>
      </c>
      <c r="P23" s="37">
        <v>924611.12500000012</v>
      </c>
      <c r="Q23" s="64">
        <f t="shared" ref="Q23:Q33" si="0">P23/O23</f>
        <v>0.13275210477699209</v>
      </c>
    </row>
    <row r="24" spans="1:17" x14ac:dyDescent="0.35">
      <c r="A24" s="26" t="s">
        <v>87</v>
      </c>
      <c r="B24" s="67">
        <v>8188402</v>
      </c>
      <c r="C24" s="68">
        <v>1161268.0000000002</v>
      </c>
      <c r="D24" s="40">
        <f>GETPIVOTDATA("Sum of Profit (000)",$A$21,"Month","Mar")/GETPIVOTDATA("Sum of Sales in (000)",$A$21,"Month","Mar")</f>
        <v>0.14181863567519037</v>
      </c>
      <c r="E24" s="9"/>
      <c r="F24" s="9"/>
      <c r="G24" s="9"/>
      <c r="H24" s="9"/>
      <c r="I24" s="9"/>
      <c r="J24" s="9"/>
      <c r="K24" s="9"/>
      <c r="L24" s="9"/>
      <c r="M24" s="14"/>
      <c r="N24" s="46" t="s">
        <v>87</v>
      </c>
      <c r="O24" s="36">
        <v>8188402</v>
      </c>
      <c r="P24" s="37">
        <v>1161268.0000000002</v>
      </c>
      <c r="Q24" s="64">
        <f t="shared" si="0"/>
        <v>0.14181863567519037</v>
      </c>
    </row>
    <row r="25" spans="1:17" x14ac:dyDescent="0.35">
      <c r="A25" s="26" t="s">
        <v>72</v>
      </c>
      <c r="B25" s="67">
        <v>11001632.279999997</v>
      </c>
      <c r="C25" s="68">
        <v>1563250.28</v>
      </c>
      <c r="D25" s="40">
        <f>GETPIVOTDATA("Sum of Profit (000)",$A$21,"Month","Apr")/GETPIVOTDATA("Sum of Sales in (000)",$A$21,"Month","Apr")</f>
        <v>0.14209257682988113</v>
      </c>
      <c r="E25" s="9"/>
      <c r="F25" s="9"/>
      <c r="G25" s="9"/>
      <c r="H25" s="9"/>
      <c r="I25" s="9"/>
      <c r="J25" s="9"/>
      <c r="K25" s="9"/>
      <c r="L25" s="9"/>
      <c r="M25" s="14"/>
      <c r="N25" s="46" t="s">
        <v>72</v>
      </c>
      <c r="O25" s="36">
        <v>11001632.279999997</v>
      </c>
      <c r="P25" s="37">
        <v>1563250.28</v>
      </c>
      <c r="Q25" s="64">
        <f t="shared" si="0"/>
        <v>0.14209257682988113</v>
      </c>
    </row>
    <row r="26" spans="1:17" x14ac:dyDescent="0.35">
      <c r="A26" s="26" t="s">
        <v>109</v>
      </c>
      <c r="B26" s="67">
        <v>11253334.614999996</v>
      </c>
      <c r="C26" s="68">
        <v>1558715.6150000002</v>
      </c>
      <c r="D26" s="40">
        <f>GETPIVOTDATA("Sum of Profit (000)",$A$21,"Month","May")/GETPIVOTDATA("Sum of Sales in (000)",$A$21,"Month","May")</f>
        <v>0.13851144290353981</v>
      </c>
      <c r="E26" s="9"/>
      <c r="F26" s="9"/>
      <c r="G26" s="9"/>
      <c r="H26" s="9"/>
      <c r="I26" s="9"/>
      <c r="J26" s="9"/>
      <c r="K26" s="9"/>
      <c r="L26" s="9"/>
      <c r="M26" s="14"/>
      <c r="N26" s="46" t="s">
        <v>109</v>
      </c>
      <c r="O26" s="36">
        <v>11253334.614999996</v>
      </c>
      <c r="P26" s="37">
        <v>1558715.6150000002</v>
      </c>
      <c r="Q26" s="64">
        <f t="shared" si="0"/>
        <v>0.13851144290353981</v>
      </c>
    </row>
    <row r="27" spans="1:17" x14ac:dyDescent="0.35">
      <c r="A27" s="26" t="s">
        <v>151</v>
      </c>
      <c r="B27" s="67">
        <v>10844099.65</v>
      </c>
      <c r="C27" s="68">
        <v>1262862.1499999999</v>
      </c>
      <c r="D27" s="40">
        <f>GETPIVOTDATA("Sum of Profit (000)",$A$21,"Month","Jun")/GETPIVOTDATA("Sum of Sales in (000)",$A$21,"Month","Jun")</f>
        <v>0.11645615502989221</v>
      </c>
      <c r="E27" s="9"/>
      <c r="F27" s="9"/>
      <c r="G27" s="9"/>
      <c r="H27" s="9"/>
      <c r="I27" s="9"/>
      <c r="J27" s="9"/>
      <c r="K27" s="9"/>
      <c r="L27" s="9"/>
      <c r="M27" s="14"/>
      <c r="N27" s="46" t="s">
        <v>151</v>
      </c>
      <c r="O27" s="36">
        <v>10844099.65</v>
      </c>
      <c r="P27" s="37">
        <v>1262862.1499999999</v>
      </c>
      <c r="Q27" s="64">
        <f t="shared" si="0"/>
        <v>0.11645615502989221</v>
      </c>
    </row>
    <row r="28" spans="1:17" x14ac:dyDescent="0.35">
      <c r="A28" s="26" t="s">
        <v>49</v>
      </c>
      <c r="B28" s="67">
        <v>13152143.790000003</v>
      </c>
      <c r="C28" s="68">
        <v>1936353.79</v>
      </c>
      <c r="D28" s="40">
        <f>GETPIVOTDATA("Sum of Profit (000)",$A$21,"Month","Jul")/GETPIVOTDATA("Sum of Sales in (000)",$A$21,"Month","Jul")</f>
        <v>0.14722723693701342</v>
      </c>
      <c r="E28" s="9"/>
      <c r="F28" s="9"/>
      <c r="G28" s="9"/>
      <c r="H28" s="9"/>
      <c r="I28" s="9"/>
      <c r="J28" s="9"/>
      <c r="K28" s="9"/>
      <c r="L28" s="9"/>
      <c r="M28" s="14"/>
      <c r="N28" s="46" t="s">
        <v>49</v>
      </c>
      <c r="O28" s="36">
        <v>13152143.790000003</v>
      </c>
      <c r="P28" s="37">
        <v>1936353.79</v>
      </c>
      <c r="Q28" s="64">
        <f t="shared" si="0"/>
        <v>0.14722723693701342</v>
      </c>
    </row>
    <row r="29" spans="1:17" x14ac:dyDescent="0.35">
      <c r="A29" s="26" t="s">
        <v>44</v>
      </c>
      <c r="B29" s="67">
        <v>11259071.219999999</v>
      </c>
      <c r="C29" s="68">
        <v>1719525.2200000002</v>
      </c>
      <c r="D29" s="40">
        <f>GETPIVOTDATA("Sum of Profit (000)",$A$21,"Month","Aug")/GETPIVOTDATA("Sum of Sales in (000)",$A$21,"Month","Aug")</f>
        <v>0.15272354054795653</v>
      </c>
      <c r="E29" s="9"/>
      <c r="F29" s="9"/>
      <c r="G29" s="9"/>
      <c r="H29" s="9"/>
      <c r="I29" s="9"/>
      <c r="J29" s="9"/>
      <c r="K29" s="9"/>
      <c r="L29" s="9"/>
      <c r="M29" s="14"/>
      <c r="N29" s="46" t="s">
        <v>44</v>
      </c>
      <c r="O29" s="36">
        <v>11259071.219999999</v>
      </c>
      <c r="P29" s="37">
        <v>1719525.2200000002</v>
      </c>
      <c r="Q29" s="64">
        <f t="shared" si="0"/>
        <v>0.15272354054795653</v>
      </c>
    </row>
    <row r="30" spans="1:17" x14ac:dyDescent="0.35">
      <c r="A30" s="26" t="s">
        <v>25</v>
      </c>
      <c r="B30" s="67">
        <v>9120754.1449999977</v>
      </c>
      <c r="C30" s="68">
        <v>1309154.1450000003</v>
      </c>
      <c r="D30" s="40">
        <f>GETPIVOTDATA("Sum of Profit (000)",$A$21,"Month","Sep")/GETPIVOTDATA("Sum of Sales in (000)",$A$21,"Month","Sep")</f>
        <v>0.1435357344565284</v>
      </c>
      <c r="E30" s="9"/>
      <c r="F30" s="9"/>
      <c r="G30" s="9"/>
      <c r="H30" s="9"/>
      <c r="I30" s="9"/>
      <c r="J30" s="9"/>
      <c r="K30" s="9"/>
      <c r="L30" s="9"/>
      <c r="M30" s="14"/>
      <c r="N30" s="46" t="s">
        <v>25</v>
      </c>
      <c r="O30" s="36">
        <v>9120754.1449999977</v>
      </c>
      <c r="P30" s="37">
        <v>1309154.1450000003</v>
      </c>
      <c r="Q30" s="64">
        <f t="shared" si="0"/>
        <v>0.1435357344565284</v>
      </c>
    </row>
    <row r="31" spans="1:17" x14ac:dyDescent="0.35">
      <c r="A31" s="26" t="s">
        <v>90</v>
      </c>
      <c r="B31" s="67">
        <v>6777940.169999999</v>
      </c>
      <c r="C31" s="68">
        <v>726638.17000000016</v>
      </c>
      <c r="D31" s="40">
        <f>GETPIVOTDATA("Sum of Profit (000)",$A$21,"Month","Oct")/GETPIVOTDATA("Sum of Sales in (000)",$A$21,"Month","Oct")</f>
        <v>0.10720634171664579</v>
      </c>
      <c r="E31" s="9"/>
      <c r="F31" s="9"/>
      <c r="G31" s="9"/>
      <c r="H31" s="9"/>
      <c r="I31" s="9"/>
      <c r="J31" s="9"/>
      <c r="K31" s="9"/>
      <c r="L31" s="9"/>
      <c r="M31" s="14"/>
      <c r="N31" s="46" t="s">
        <v>90</v>
      </c>
      <c r="O31" s="36">
        <v>6777940.169999999</v>
      </c>
      <c r="P31" s="37">
        <v>726638.17000000016</v>
      </c>
      <c r="Q31" s="64">
        <f t="shared" si="0"/>
        <v>0.10720634171664579</v>
      </c>
    </row>
    <row r="32" spans="1:17" x14ac:dyDescent="0.35">
      <c r="A32" s="26" t="s">
        <v>76</v>
      </c>
      <c r="B32" s="67">
        <v>7978278.3199999984</v>
      </c>
      <c r="C32" s="68">
        <v>1302452.8199999998</v>
      </c>
      <c r="D32" s="40">
        <f>GETPIVOTDATA("Sum of Profit (000)",$A$21,"Month","Nov")/GETPIVOTDATA("Sum of Sales in (000)",$A$21,"Month","Nov")</f>
        <v>0.16324986015278545</v>
      </c>
      <c r="E32" s="9"/>
      <c r="F32" s="9"/>
      <c r="G32" s="9"/>
      <c r="H32" s="9"/>
      <c r="I32" s="9"/>
      <c r="J32" s="9"/>
      <c r="K32" s="9"/>
      <c r="L32" s="9"/>
      <c r="M32" s="14"/>
      <c r="N32" s="46" t="s">
        <v>76</v>
      </c>
      <c r="O32" s="36">
        <v>7978278.3199999984</v>
      </c>
      <c r="P32" s="37">
        <v>1302452.8199999998</v>
      </c>
      <c r="Q32" s="64">
        <f t="shared" si="0"/>
        <v>0.16324986015278545</v>
      </c>
    </row>
    <row r="33" spans="1:17" ht="15" thickBot="1" x14ac:dyDescent="0.4">
      <c r="A33" s="27" t="s">
        <v>80</v>
      </c>
      <c r="B33" s="69">
        <v>11315623.334999997</v>
      </c>
      <c r="C33" s="70">
        <v>1576859.8350000002</v>
      </c>
      <c r="D33" s="40">
        <f>GETPIVOTDATA("Sum of Profit (000)",$A$21,"Month","Dec")/GETPIVOTDATA("Sum of Sales in (000)",$A$21,"Month","Dec")</f>
        <v>0.13935244999916752</v>
      </c>
      <c r="E33" s="9"/>
      <c r="F33" s="9"/>
      <c r="G33" s="9"/>
      <c r="H33" s="9"/>
      <c r="I33" s="9"/>
      <c r="J33" s="9"/>
      <c r="K33" s="9"/>
      <c r="L33" s="9"/>
      <c r="M33" s="14"/>
      <c r="N33" s="47" t="s">
        <v>80</v>
      </c>
      <c r="O33" s="38">
        <v>11315623.334999997</v>
      </c>
      <c r="P33" s="39">
        <v>1576859.8350000002</v>
      </c>
      <c r="Q33" s="64">
        <f t="shared" si="0"/>
        <v>0.13935244999916752</v>
      </c>
    </row>
    <row r="34" spans="1:17" x14ac:dyDescent="0.35">
      <c r="A34" s="8"/>
      <c r="B34" s="9"/>
      <c r="C34" s="9"/>
      <c r="D34" s="9"/>
      <c r="E34" s="9"/>
      <c r="F34" s="9"/>
      <c r="G34" s="9"/>
      <c r="H34" s="9"/>
      <c r="I34" s="9"/>
      <c r="J34" s="9"/>
      <c r="K34" s="9"/>
      <c r="L34" s="9"/>
      <c r="M34" s="14"/>
    </row>
    <row r="35" spans="1:17" x14ac:dyDescent="0.35">
      <c r="A35" s="8"/>
      <c r="B35" s="9"/>
      <c r="C35" s="9"/>
      <c r="D35" s="9"/>
      <c r="E35" s="9"/>
      <c r="F35" s="9"/>
      <c r="G35" s="9"/>
      <c r="H35" s="9"/>
      <c r="I35" s="9"/>
      <c r="J35" s="9"/>
      <c r="K35" s="9"/>
      <c r="L35" s="9"/>
      <c r="M35" s="14"/>
    </row>
    <row r="36" spans="1:17" x14ac:dyDescent="0.35">
      <c r="A36" s="8"/>
      <c r="B36" s="9"/>
      <c r="C36" s="9"/>
      <c r="D36" s="9"/>
      <c r="E36" s="9"/>
      <c r="F36" s="9"/>
      <c r="G36" s="9"/>
      <c r="H36" s="9"/>
      <c r="I36" s="9"/>
      <c r="J36" s="9"/>
      <c r="K36" s="9"/>
      <c r="L36" s="9"/>
      <c r="M36" s="14"/>
    </row>
    <row r="37" spans="1:17" x14ac:dyDescent="0.35">
      <c r="A37" s="8"/>
      <c r="B37" s="9"/>
      <c r="C37" s="9"/>
      <c r="D37" s="9"/>
      <c r="E37" s="9"/>
      <c r="F37" s="9"/>
      <c r="G37" s="9"/>
      <c r="H37" s="9"/>
      <c r="I37" s="9"/>
      <c r="J37" s="9"/>
      <c r="K37" s="9"/>
      <c r="L37" s="9"/>
      <c r="M37" s="14"/>
    </row>
    <row r="38" spans="1:17" ht="15" thickBot="1" x14ac:dyDescent="0.4">
      <c r="A38" s="18"/>
      <c r="B38" s="19"/>
      <c r="C38" s="19"/>
      <c r="D38" s="19"/>
      <c r="E38" s="19"/>
      <c r="F38" s="19"/>
      <c r="G38" s="19"/>
      <c r="H38" s="19"/>
      <c r="I38" s="19"/>
      <c r="J38" s="19"/>
      <c r="K38" s="19"/>
      <c r="L38" s="19"/>
      <c r="M38" s="20"/>
    </row>
    <row r="40" spans="1:17" ht="15" thickBot="1" x14ac:dyDescent="0.4"/>
    <row r="41" spans="1:17" x14ac:dyDescent="0.35">
      <c r="A41" s="5"/>
      <c r="B41" s="6"/>
      <c r="C41" s="6"/>
      <c r="D41" s="6"/>
      <c r="E41" s="6"/>
      <c r="F41" s="6"/>
      <c r="G41" s="7"/>
    </row>
    <row r="42" spans="1:17" ht="15" thickBot="1" x14ac:dyDescent="0.4">
      <c r="A42" s="8"/>
      <c r="B42" s="9"/>
      <c r="C42" s="9"/>
      <c r="D42" s="9"/>
      <c r="E42" s="9"/>
      <c r="F42" s="9"/>
      <c r="G42" s="14"/>
    </row>
    <row r="43" spans="1:17" ht="15" thickBot="1" x14ac:dyDescent="0.4">
      <c r="A43" s="44" t="s">
        <v>314</v>
      </c>
      <c r="B43" s="32" t="s">
        <v>310</v>
      </c>
      <c r="C43" s="9"/>
      <c r="D43" s="9"/>
      <c r="E43" s="9"/>
      <c r="F43" s="9"/>
      <c r="G43" s="14"/>
    </row>
    <row r="44" spans="1:17" x14ac:dyDescent="0.35">
      <c r="A44" s="45" t="s">
        <v>37</v>
      </c>
      <c r="B44" s="51">
        <v>9.0180280254156989E-2</v>
      </c>
      <c r="C44" s="9"/>
      <c r="D44" s="9"/>
      <c r="E44" s="9"/>
      <c r="F44" s="9"/>
      <c r="G44" s="14"/>
    </row>
    <row r="45" spans="1:17" x14ac:dyDescent="0.35">
      <c r="A45" s="46" t="s">
        <v>41</v>
      </c>
      <c r="B45" s="52">
        <v>0.14301767436475055</v>
      </c>
      <c r="C45" s="9"/>
      <c r="D45" s="9"/>
      <c r="E45" s="9"/>
      <c r="F45" s="9"/>
      <c r="G45" s="14"/>
    </row>
    <row r="46" spans="1:17" x14ac:dyDescent="0.35">
      <c r="A46" s="46" t="s">
        <v>46</v>
      </c>
      <c r="B46" s="52">
        <v>0.14927700978921685</v>
      </c>
      <c r="C46" s="9"/>
      <c r="D46" s="9"/>
      <c r="E46" s="9"/>
      <c r="F46" s="9"/>
      <c r="G46" s="14"/>
    </row>
    <row r="47" spans="1:17" x14ac:dyDescent="0.35">
      <c r="A47" s="46" t="s">
        <v>51</v>
      </c>
      <c r="B47" s="52">
        <v>0.12073453469772318</v>
      </c>
      <c r="C47" s="9"/>
      <c r="D47" s="9"/>
      <c r="E47" s="9"/>
      <c r="F47" s="9"/>
      <c r="G47" s="14"/>
    </row>
    <row r="48" spans="1:17" x14ac:dyDescent="0.35">
      <c r="A48" s="46" t="s">
        <v>59</v>
      </c>
      <c r="B48" s="52">
        <v>0.10495287649045265</v>
      </c>
      <c r="C48" s="9"/>
      <c r="D48" s="9"/>
      <c r="E48" s="9"/>
      <c r="F48" s="9"/>
      <c r="G48" s="14"/>
    </row>
    <row r="49" spans="1:9" x14ac:dyDescent="0.35">
      <c r="A49" s="46" t="s">
        <v>54</v>
      </c>
      <c r="B49" s="52">
        <v>0.12160331357262426</v>
      </c>
      <c r="C49" s="9"/>
      <c r="D49" s="9"/>
      <c r="E49" s="9"/>
      <c r="F49" s="9"/>
      <c r="G49" s="14"/>
    </row>
    <row r="50" spans="1:9" x14ac:dyDescent="0.35">
      <c r="A50" s="46" t="s">
        <v>65</v>
      </c>
      <c r="B50" s="52">
        <v>0.15539926561876274</v>
      </c>
      <c r="C50" s="9"/>
      <c r="D50" s="9"/>
      <c r="E50" s="9"/>
      <c r="F50" s="9"/>
      <c r="G50" s="14"/>
    </row>
    <row r="51" spans="1:9" ht="15" thickBot="1" x14ac:dyDescent="0.4">
      <c r="A51" s="47" t="s">
        <v>29</v>
      </c>
      <c r="B51" s="53">
        <v>0.11483504521231289</v>
      </c>
      <c r="C51" s="9"/>
      <c r="D51" s="9"/>
      <c r="E51" s="9"/>
      <c r="F51" s="9"/>
      <c r="G51" s="14"/>
    </row>
    <row r="52" spans="1:9" x14ac:dyDescent="0.35">
      <c r="A52" s="8"/>
      <c r="B52" s="9"/>
      <c r="C52" s="9"/>
      <c r="D52" s="9"/>
      <c r="E52" s="9"/>
      <c r="F52" s="9"/>
      <c r="G52" s="14"/>
    </row>
    <row r="53" spans="1:9" x14ac:dyDescent="0.35">
      <c r="A53" s="8"/>
      <c r="B53" s="9"/>
      <c r="C53" s="9"/>
      <c r="D53" s="9"/>
      <c r="E53" s="9"/>
      <c r="F53" s="9"/>
      <c r="G53" s="14"/>
    </row>
    <row r="54" spans="1:9" ht="15" thickBot="1" x14ac:dyDescent="0.4">
      <c r="A54" s="18"/>
      <c r="B54" s="19"/>
      <c r="C54" s="19"/>
      <c r="D54" s="19"/>
      <c r="E54" s="19"/>
      <c r="F54" s="19"/>
      <c r="G54" s="20"/>
    </row>
    <row r="55" spans="1:9" ht="15" thickBot="1" x14ac:dyDescent="0.4"/>
    <row r="56" spans="1:9" x14ac:dyDescent="0.35">
      <c r="A56" s="5"/>
      <c r="B56" s="6"/>
      <c r="C56" s="6"/>
      <c r="D56" s="6"/>
      <c r="E56" s="6"/>
      <c r="F56" s="6"/>
      <c r="G56" s="6"/>
      <c r="H56" s="6"/>
      <c r="I56" s="7"/>
    </row>
    <row r="57" spans="1:9" ht="15" thickBot="1" x14ac:dyDescent="0.4">
      <c r="A57" s="8"/>
      <c r="B57" s="9"/>
      <c r="C57" s="9"/>
      <c r="D57" s="9"/>
      <c r="E57" s="9"/>
      <c r="F57" s="9"/>
      <c r="G57" s="9"/>
      <c r="H57" s="9"/>
      <c r="I57" s="14"/>
    </row>
    <row r="58" spans="1:9" ht="15" thickBot="1" x14ac:dyDescent="0.4">
      <c r="A58" s="44" t="s">
        <v>314</v>
      </c>
      <c r="B58" s="32" t="s">
        <v>310</v>
      </c>
      <c r="C58" s="9"/>
      <c r="D58" s="9"/>
      <c r="E58" s="9"/>
      <c r="F58" s="9"/>
      <c r="G58" s="9"/>
      <c r="H58" s="9"/>
      <c r="I58" s="14"/>
    </row>
    <row r="59" spans="1:9" x14ac:dyDescent="0.35">
      <c r="A59" s="45" t="s">
        <v>47</v>
      </c>
      <c r="B59" s="51">
        <v>1.5165914188862551E-2</v>
      </c>
      <c r="C59" s="9"/>
      <c r="D59" s="9"/>
      <c r="E59" s="9"/>
      <c r="F59" s="9"/>
      <c r="G59" s="9"/>
      <c r="H59" s="9"/>
      <c r="I59" s="14"/>
    </row>
    <row r="60" spans="1:9" x14ac:dyDescent="0.35">
      <c r="A60" s="46" t="s">
        <v>21</v>
      </c>
      <c r="B60" s="52">
        <v>0.16518400786390008</v>
      </c>
      <c r="C60" s="9"/>
      <c r="D60" s="9"/>
      <c r="E60" s="9"/>
      <c r="F60" s="9"/>
      <c r="G60" s="9"/>
      <c r="H60" s="9"/>
      <c r="I60" s="14"/>
    </row>
    <row r="61" spans="1:9" x14ac:dyDescent="0.35">
      <c r="A61" s="46" t="s">
        <v>42</v>
      </c>
      <c r="B61" s="52">
        <v>0.44222921495540313</v>
      </c>
      <c r="C61" s="9"/>
      <c r="D61" s="9"/>
      <c r="E61" s="9"/>
      <c r="F61" s="9"/>
      <c r="G61" s="9"/>
      <c r="H61" s="9"/>
      <c r="I61" s="14"/>
    </row>
    <row r="62" spans="1:9" x14ac:dyDescent="0.35">
      <c r="A62" s="46" t="s">
        <v>30</v>
      </c>
      <c r="B62" s="52">
        <v>2.0061958190274443E-2</v>
      </c>
      <c r="C62" s="9"/>
      <c r="D62" s="9"/>
      <c r="E62" s="9"/>
      <c r="F62" s="9"/>
      <c r="G62" s="9"/>
      <c r="H62" s="9"/>
      <c r="I62" s="14"/>
    </row>
    <row r="63" spans="1:9" ht="15" thickBot="1" x14ac:dyDescent="0.4">
      <c r="A63" s="47" t="s">
        <v>38</v>
      </c>
      <c r="B63" s="53">
        <v>0.35735890480155985</v>
      </c>
      <c r="C63" s="9"/>
      <c r="D63" s="9"/>
      <c r="E63" s="9"/>
      <c r="F63" s="9"/>
      <c r="G63" s="9"/>
      <c r="H63" s="9"/>
      <c r="I63" s="14"/>
    </row>
    <row r="64" spans="1:9" ht="15" thickBot="1" x14ac:dyDescent="0.4">
      <c r="A64" s="8"/>
      <c r="B64" s="9"/>
      <c r="C64" s="9"/>
      <c r="D64" s="9"/>
      <c r="E64" s="9"/>
      <c r="F64" s="9"/>
      <c r="G64" s="9"/>
      <c r="H64" s="9"/>
      <c r="I64" s="14"/>
    </row>
    <row r="65" spans="1:10" x14ac:dyDescent="0.35">
      <c r="A65" s="26" t="s">
        <v>47</v>
      </c>
      <c r="B65" s="51">
        <v>1.5165914188862551E-2</v>
      </c>
      <c r="C65" s="9"/>
      <c r="D65" s="9"/>
      <c r="E65" s="9"/>
      <c r="F65" s="9"/>
      <c r="G65" s="9"/>
      <c r="H65" s="9"/>
      <c r="I65" s="14"/>
    </row>
    <row r="66" spans="1:10" x14ac:dyDescent="0.35">
      <c r="A66" s="26" t="s">
        <v>21</v>
      </c>
      <c r="B66" s="52">
        <v>0.16518400786390008</v>
      </c>
      <c r="C66" s="9"/>
      <c r="D66" s="9"/>
      <c r="E66" s="9"/>
      <c r="F66" s="9"/>
      <c r="G66" s="9"/>
      <c r="H66" s="9"/>
      <c r="I66" s="14"/>
    </row>
    <row r="67" spans="1:10" x14ac:dyDescent="0.35">
      <c r="A67" s="26" t="s">
        <v>42</v>
      </c>
      <c r="B67" s="52">
        <v>0.44222921495540313</v>
      </c>
      <c r="C67" s="9"/>
      <c r="D67" s="9"/>
      <c r="E67" s="9"/>
      <c r="F67" s="9"/>
      <c r="G67" s="9"/>
      <c r="H67" s="9"/>
      <c r="I67" s="14"/>
    </row>
    <row r="68" spans="1:10" x14ac:dyDescent="0.35">
      <c r="A68" s="26" t="s">
        <v>30</v>
      </c>
      <c r="B68" s="52">
        <v>2.0061958190274443E-2</v>
      </c>
      <c r="C68" s="9"/>
      <c r="D68" s="9"/>
      <c r="E68" s="9"/>
      <c r="F68" s="9"/>
      <c r="G68" s="9"/>
      <c r="H68" s="9"/>
      <c r="I68" s="14"/>
    </row>
    <row r="69" spans="1:10" ht="15" thickBot="1" x14ac:dyDescent="0.4">
      <c r="A69" s="27" t="s">
        <v>38</v>
      </c>
      <c r="B69" s="53">
        <v>0.35735890480155985</v>
      </c>
      <c r="C69" s="9"/>
      <c r="D69" s="9"/>
      <c r="E69" s="9"/>
      <c r="F69" s="9"/>
      <c r="G69" s="9"/>
      <c r="H69" s="9"/>
      <c r="I69" s="14"/>
    </row>
    <row r="70" spans="1:10" x14ac:dyDescent="0.35">
      <c r="A70" s="8"/>
      <c r="B70" s="9"/>
      <c r="C70" s="9"/>
      <c r="D70" s="9"/>
      <c r="E70" s="9"/>
      <c r="F70" s="9"/>
      <c r="G70" s="9"/>
      <c r="H70" s="9"/>
      <c r="I70" s="14"/>
    </row>
    <row r="71" spans="1:10" x14ac:dyDescent="0.35">
      <c r="A71" s="8"/>
      <c r="B71" s="9"/>
      <c r="C71" s="9"/>
      <c r="D71" s="9"/>
      <c r="E71" s="9"/>
      <c r="F71" s="9"/>
      <c r="G71" s="9"/>
      <c r="H71" s="9"/>
      <c r="I71" s="14"/>
    </row>
    <row r="72" spans="1:10" x14ac:dyDescent="0.35">
      <c r="A72" s="8"/>
      <c r="B72" s="9"/>
      <c r="C72" s="9"/>
      <c r="D72" s="9"/>
      <c r="E72" s="9"/>
      <c r="F72" s="9"/>
      <c r="G72" s="9"/>
      <c r="H72" s="9"/>
      <c r="I72" s="14"/>
    </row>
    <row r="73" spans="1:10" x14ac:dyDescent="0.35">
      <c r="A73" s="8"/>
      <c r="B73" s="9"/>
      <c r="C73" s="9"/>
      <c r="D73" s="9"/>
      <c r="E73" s="9"/>
      <c r="F73" s="9"/>
      <c r="G73" s="9"/>
      <c r="H73" s="9"/>
      <c r="I73" s="14"/>
    </row>
    <row r="74" spans="1:10" ht="15" thickBot="1" x14ac:dyDescent="0.4">
      <c r="A74" s="18"/>
      <c r="B74" s="19"/>
      <c r="C74" s="19"/>
      <c r="D74" s="19"/>
      <c r="E74" s="19"/>
      <c r="F74" s="19"/>
      <c r="G74" s="19"/>
      <c r="H74" s="19"/>
      <c r="I74" s="20"/>
    </row>
    <row r="75" spans="1:10" ht="15" thickBot="1" x14ac:dyDescent="0.4"/>
    <row r="76" spans="1:10" x14ac:dyDescent="0.35">
      <c r="A76" s="5"/>
      <c r="B76" s="6"/>
      <c r="C76" s="6"/>
      <c r="D76" s="6"/>
      <c r="E76" s="6"/>
      <c r="F76" s="6"/>
      <c r="G76" s="6"/>
      <c r="H76" s="6"/>
      <c r="I76" s="6"/>
      <c r="J76" s="7"/>
    </row>
    <row r="77" spans="1:10" ht="15" thickBot="1" x14ac:dyDescent="0.4">
      <c r="A77" s="8"/>
      <c r="B77" s="9"/>
      <c r="C77" s="9"/>
      <c r="D77" s="9"/>
      <c r="E77" s="9"/>
      <c r="F77" s="9"/>
      <c r="G77" s="9"/>
      <c r="H77" s="9"/>
      <c r="I77" s="9"/>
      <c r="J77" s="14"/>
    </row>
    <row r="78" spans="1:10" ht="15" thickBot="1" x14ac:dyDescent="0.4">
      <c r="A78" s="44" t="s">
        <v>314</v>
      </c>
      <c r="B78" s="32" t="s">
        <v>311</v>
      </c>
      <c r="C78" s="9"/>
      <c r="D78" s="9"/>
      <c r="E78" s="9"/>
      <c r="F78" s="9"/>
      <c r="G78" s="9"/>
      <c r="H78" s="9"/>
      <c r="I78" s="9"/>
      <c r="J78" s="14"/>
    </row>
    <row r="79" spans="1:10" ht="15" thickBot="1" x14ac:dyDescent="0.4">
      <c r="A79" s="54">
        <v>2021</v>
      </c>
      <c r="B79" s="41">
        <v>3878464.51</v>
      </c>
      <c r="C79" s="9"/>
      <c r="D79" s="9"/>
      <c r="E79" s="9"/>
      <c r="F79" s="9"/>
      <c r="G79" s="9"/>
      <c r="H79" s="9"/>
      <c r="I79" s="9"/>
      <c r="J79" s="14"/>
    </row>
    <row r="80" spans="1:10" x14ac:dyDescent="0.35">
      <c r="A80" s="61" t="s">
        <v>33</v>
      </c>
      <c r="B80" s="42">
        <v>862635.18000000017</v>
      </c>
      <c r="C80" s="9"/>
      <c r="D80" s="9"/>
      <c r="E80" s="9"/>
      <c r="F80" s="9"/>
      <c r="G80" s="9"/>
      <c r="H80" s="9"/>
      <c r="I80" s="9"/>
      <c r="J80" s="14"/>
    </row>
    <row r="81" spans="1:10" x14ac:dyDescent="0.35">
      <c r="A81" s="62" t="s">
        <v>62</v>
      </c>
      <c r="B81" s="42">
        <v>316721.14</v>
      </c>
      <c r="C81" s="9"/>
      <c r="D81" s="9"/>
      <c r="E81" s="9"/>
      <c r="F81" s="9"/>
      <c r="G81" s="9"/>
      <c r="H81" s="9"/>
      <c r="I81" s="9"/>
      <c r="J81" s="14"/>
    </row>
    <row r="82" spans="1:10" x14ac:dyDescent="0.35">
      <c r="A82" s="62" t="s">
        <v>87</v>
      </c>
      <c r="B82" s="42">
        <v>116139.62</v>
      </c>
      <c r="C82" s="9"/>
      <c r="D82" s="9"/>
      <c r="E82" s="9"/>
      <c r="F82" s="9"/>
      <c r="G82" s="9"/>
      <c r="H82" s="9"/>
      <c r="I82" s="9"/>
      <c r="J82" s="14"/>
    </row>
    <row r="83" spans="1:10" x14ac:dyDescent="0.35">
      <c r="A83" s="62" t="s">
        <v>72</v>
      </c>
      <c r="B83" s="42">
        <v>266621.7</v>
      </c>
      <c r="C83" s="9"/>
      <c r="D83" s="9"/>
      <c r="E83" s="9"/>
      <c r="F83" s="9"/>
      <c r="G83" s="9"/>
      <c r="H83" s="9"/>
      <c r="I83" s="9"/>
      <c r="J83" s="14"/>
    </row>
    <row r="84" spans="1:10" x14ac:dyDescent="0.35">
      <c r="A84" s="62" t="s">
        <v>109</v>
      </c>
      <c r="B84" s="42">
        <v>276537.58999999997</v>
      </c>
      <c r="C84" s="9"/>
      <c r="D84" s="9"/>
      <c r="E84" s="9"/>
      <c r="F84" s="9"/>
      <c r="G84" s="9"/>
      <c r="H84" s="9"/>
      <c r="I84" s="9"/>
      <c r="J84" s="14"/>
    </row>
    <row r="85" spans="1:10" x14ac:dyDescent="0.35">
      <c r="A85" s="62" t="s">
        <v>151</v>
      </c>
      <c r="B85" s="42">
        <v>236038.40999999997</v>
      </c>
      <c r="C85" s="9"/>
      <c r="D85" s="9"/>
      <c r="E85" s="9"/>
      <c r="F85" s="9"/>
      <c r="G85" s="9"/>
      <c r="H85" s="9"/>
      <c r="I85" s="9"/>
      <c r="J85" s="14"/>
    </row>
    <row r="86" spans="1:10" x14ac:dyDescent="0.35">
      <c r="A86" s="62" t="s">
        <v>49</v>
      </c>
      <c r="B86" s="42">
        <v>451342.83000000007</v>
      </c>
      <c r="C86" s="9"/>
      <c r="D86" s="9"/>
      <c r="E86" s="9"/>
      <c r="F86" s="9"/>
      <c r="G86" s="9"/>
      <c r="H86" s="9"/>
      <c r="I86" s="9"/>
      <c r="J86" s="14"/>
    </row>
    <row r="87" spans="1:10" x14ac:dyDescent="0.35">
      <c r="A87" s="62" t="s">
        <v>44</v>
      </c>
      <c r="B87" s="42">
        <v>453037.04999999993</v>
      </c>
      <c r="C87" s="9"/>
      <c r="D87" s="9"/>
      <c r="E87" s="9"/>
      <c r="F87" s="9"/>
      <c r="G87" s="9"/>
      <c r="H87" s="9"/>
      <c r="I87" s="9"/>
      <c r="J87" s="14"/>
    </row>
    <row r="88" spans="1:10" x14ac:dyDescent="0.35">
      <c r="A88" s="62" t="s">
        <v>25</v>
      </c>
      <c r="B88" s="42">
        <v>315856.38</v>
      </c>
      <c r="C88" s="9"/>
      <c r="D88" s="9"/>
      <c r="E88" s="9"/>
      <c r="F88" s="9"/>
      <c r="G88" s="9"/>
      <c r="H88" s="9"/>
      <c r="I88" s="9"/>
      <c r="J88" s="14"/>
    </row>
    <row r="89" spans="1:10" x14ac:dyDescent="0.35">
      <c r="A89" s="62" t="s">
        <v>90</v>
      </c>
      <c r="B89" s="42">
        <v>224146.36000000002</v>
      </c>
      <c r="C89" s="9"/>
      <c r="D89" s="9"/>
      <c r="E89" s="9"/>
      <c r="F89" s="9"/>
      <c r="G89" s="9"/>
      <c r="H89" s="9"/>
      <c r="I89" s="9"/>
      <c r="J89" s="14"/>
    </row>
    <row r="90" spans="1:10" x14ac:dyDescent="0.35">
      <c r="A90" s="62" t="s">
        <v>76</v>
      </c>
      <c r="B90" s="42">
        <v>31312.53</v>
      </c>
      <c r="C90" s="9"/>
      <c r="D90" s="9"/>
      <c r="E90" s="9"/>
      <c r="F90" s="9"/>
      <c r="G90" s="9"/>
      <c r="H90" s="9"/>
      <c r="I90" s="9"/>
      <c r="J90" s="14"/>
    </row>
    <row r="91" spans="1:10" ht="15" thickBot="1" x14ac:dyDescent="0.4">
      <c r="A91" s="63" t="s">
        <v>80</v>
      </c>
      <c r="B91" s="42">
        <v>328075.71999999997</v>
      </c>
      <c r="C91" s="9"/>
      <c r="D91" s="9"/>
      <c r="E91" s="9"/>
      <c r="F91" s="9"/>
      <c r="G91" s="9"/>
      <c r="H91" s="9"/>
      <c r="I91" s="9"/>
      <c r="J91" s="14"/>
    </row>
    <row r="92" spans="1:10" ht="15" thickBot="1" x14ac:dyDescent="0.4">
      <c r="A92" s="54">
        <v>2022</v>
      </c>
      <c r="B92" s="42">
        <v>13015237.750000002</v>
      </c>
      <c r="C92" s="9"/>
      <c r="D92" s="9"/>
      <c r="E92" s="9"/>
      <c r="F92" s="9"/>
      <c r="G92" s="9"/>
      <c r="H92" s="9"/>
      <c r="I92" s="9"/>
      <c r="J92" s="14"/>
    </row>
    <row r="93" spans="1:10" x14ac:dyDescent="0.35">
      <c r="A93" s="61" t="s">
        <v>33</v>
      </c>
      <c r="B93" s="42">
        <v>989375.92999999993</v>
      </c>
      <c r="C93" s="9"/>
      <c r="D93" s="9"/>
      <c r="E93" s="9"/>
      <c r="F93" s="9"/>
      <c r="G93" s="9"/>
      <c r="H93" s="9"/>
      <c r="I93" s="9"/>
      <c r="J93" s="14"/>
    </row>
    <row r="94" spans="1:10" x14ac:dyDescent="0.35">
      <c r="A94" s="62" t="s">
        <v>62</v>
      </c>
      <c r="B94" s="42">
        <v>607889.98499999999</v>
      </c>
      <c r="C94" s="9"/>
      <c r="D94" s="9"/>
      <c r="E94" s="9"/>
      <c r="F94" s="9"/>
      <c r="G94" s="9"/>
      <c r="H94" s="9"/>
      <c r="I94" s="9"/>
      <c r="J94" s="14"/>
    </row>
    <row r="95" spans="1:10" x14ac:dyDescent="0.35">
      <c r="A95" s="62" t="s">
        <v>87</v>
      </c>
      <c r="B95" s="42">
        <v>1045128.38</v>
      </c>
      <c r="C95" s="9"/>
      <c r="D95" s="9"/>
      <c r="E95" s="9"/>
      <c r="F95" s="9"/>
      <c r="G95" s="9"/>
      <c r="H95" s="9"/>
      <c r="I95" s="9"/>
      <c r="J95" s="14"/>
    </row>
    <row r="96" spans="1:10" x14ac:dyDescent="0.35">
      <c r="A96" s="62" t="s">
        <v>72</v>
      </c>
      <c r="B96" s="42">
        <v>1296628.58</v>
      </c>
      <c r="C96" s="9"/>
      <c r="D96" s="9"/>
      <c r="E96" s="9"/>
      <c r="F96" s="9"/>
      <c r="G96" s="9"/>
      <c r="H96" s="9"/>
      <c r="I96" s="9"/>
      <c r="J96" s="14"/>
    </row>
    <row r="97" spans="1:10" x14ac:dyDescent="0.35">
      <c r="A97" s="62" t="s">
        <v>109</v>
      </c>
      <c r="B97" s="42">
        <v>1282178.0250000004</v>
      </c>
      <c r="C97" s="9"/>
      <c r="D97" s="9"/>
      <c r="E97" s="9"/>
      <c r="F97" s="9"/>
      <c r="G97" s="9"/>
      <c r="H97" s="9"/>
      <c r="I97" s="9"/>
      <c r="J97" s="14"/>
    </row>
    <row r="98" spans="1:10" x14ac:dyDescent="0.35">
      <c r="A98" s="62" t="s">
        <v>151</v>
      </c>
      <c r="B98" s="42">
        <v>1026823.74</v>
      </c>
      <c r="C98" s="9"/>
      <c r="D98" s="9"/>
      <c r="E98" s="9"/>
      <c r="F98" s="9"/>
      <c r="G98" s="9"/>
      <c r="H98" s="9"/>
      <c r="I98" s="9"/>
      <c r="J98" s="14"/>
    </row>
    <row r="99" spans="1:10" x14ac:dyDescent="0.35">
      <c r="A99" s="62" t="s">
        <v>49</v>
      </c>
      <c r="B99" s="42">
        <v>1485010.96</v>
      </c>
      <c r="C99" s="9"/>
      <c r="D99" s="9"/>
      <c r="E99" s="9"/>
      <c r="F99" s="9"/>
      <c r="G99" s="9"/>
      <c r="H99" s="9"/>
      <c r="I99" s="9"/>
      <c r="J99" s="14"/>
    </row>
    <row r="100" spans="1:10" x14ac:dyDescent="0.35">
      <c r="A100" s="62" t="s">
        <v>44</v>
      </c>
      <c r="B100" s="42">
        <v>1266488.1699999997</v>
      </c>
      <c r="C100" s="9"/>
      <c r="D100" s="9"/>
      <c r="E100" s="9"/>
      <c r="F100" s="9"/>
      <c r="G100" s="9"/>
      <c r="H100" s="9"/>
      <c r="I100" s="9"/>
      <c r="J100" s="14"/>
    </row>
    <row r="101" spans="1:10" x14ac:dyDescent="0.35">
      <c r="A101" s="62" t="s">
        <v>25</v>
      </c>
      <c r="B101" s="42">
        <v>993297.7649999999</v>
      </c>
      <c r="C101" s="9"/>
      <c r="D101" s="9"/>
      <c r="E101" s="9"/>
      <c r="F101" s="9"/>
      <c r="G101" s="9"/>
      <c r="H101" s="9"/>
      <c r="I101" s="9"/>
      <c r="J101" s="14"/>
    </row>
    <row r="102" spans="1:10" x14ac:dyDescent="0.35">
      <c r="A102" s="62" t="s">
        <v>90</v>
      </c>
      <c r="B102" s="42">
        <v>502491.80999999982</v>
      </c>
      <c r="C102" s="9"/>
      <c r="D102" s="9"/>
      <c r="E102" s="9"/>
      <c r="F102" s="9"/>
      <c r="G102" s="9"/>
      <c r="H102" s="9"/>
      <c r="I102" s="9"/>
      <c r="J102" s="14"/>
    </row>
    <row r="103" spans="1:10" x14ac:dyDescent="0.35">
      <c r="A103" s="62" t="s">
        <v>76</v>
      </c>
      <c r="B103" s="42">
        <v>1271140.2900000003</v>
      </c>
      <c r="C103" s="9"/>
      <c r="D103" s="9"/>
      <c r="E103" s="9"/>
      <c r="F103" s="9"/>
      <c r="G103" s="9"/>
      <c r="H103" s="9"/>
      <c r="I103" s="9"/>
      <c r="J103" s="14"/>
    </row>
    <row r="104" spans="1:10" ht="15" thickBot="1" x14ac:dyDescent="0.4">
      <c r="A104" s="63" t="s">
        <v>80</v>
      </c>
      <c r="B104" s="43">
        <v>1248784.1150000002</v>
      </c>
      <c r="C104" s="9"/>
      <c r="D104" s="9"/>
      <c r="E104" s="9"/>
      <c r="F104" s="9"/>
      <c r="G104" s="9"/>
      <c r="H104" s="9"/>
      <c r="I104" s="9"/>
      <c r="J104" s="14"/>
    </row>
    <row r="105" spans="1:10" x14ac:dyDescent="0.35">
      <c r="A105" s="8"/>
      <c r="B105" s="9"/>
      <c r="C105" s="9"/>
      <c r="D105" s="9"/>
      <c r="E105" s="9"/>
      <c r="F105" s="9"/>
      <c r="G105" s="9"/>
      <c r="H105" s="9"/>
      <c r="I105" s="9"/>
      <c r="J105" s="14"/>
    </row>
    <row r="106" spans="1:10" ht="15" thickBot="1" x14ac:dyDescent="0.4">
      <c r="A106" s="18"/>
      <c r="B106" s="19"/>
      <c r="C106" s="19"/>
      <c r="D106" s="19"/>
      <c r="E106" s="19"/>
      <c r="F106" s="19"/>
      <c r="G106" s="19"/>
      <c r="H106" s="19"/>
      <c r="I106" s="19"/>
      <c r="J106" s="20"/>
    </row>
    <row r="107" spans="1:10" ht="15" thickBot="1" x14ac:dyDescent="0.4"/>
    <row r="108" spans="1:10" x14ac:dyDescent="0.35">
      <c r="A108" s="5"/>
      <c r="B108" s="6"/>
      <c r="C108" s="6"/>
      <c r="D108" s="6"/>
      <c r="E108" s="6"/>
      <c r="F108" s="6"/>
      <c r="G108" s="7"/>
    </row>
    <row r="109" spans="1:10" ht="15" thickBot="1" x14ac:dyDescent="0.4">
      <c r="A109" s="8"/>
      <c r="B109" s="9"/>
      <c r="C109" s="9"/>
      <c r="D109" s="9"/>
      <c r="E109" s="9"/>
      <c r="F109" s="9"/>
      <c r="G109" s="14"/>
    </row>
    <row r="110" spans="1:10" ht="15" thickBot="1" x14ac:dyDescent="0.4">
      <c r="A110" s="44" t="s">
        <v>314</v>
      </c>
      <c r="B110" s="32" t="s">
        <v>312</v>
      </c>
      <c r="C110" s="9"/>
      <c r="D110" s="9"/>
      <c r="E110" s="9"/>
      <c r="F110" s="9"/>
      <c r="G110" s="14"/>
    </row>
    <row r="111" spans="1:10" x14ac:dyDescent="0.35">
      <c r="A111" s="45" t="s">
        <v>97</v>
      </c>
      <c r="B111" s="48">
        <v>0.13795893786318425</v>
      </c>
      <c r="C111" s="9"/>
      <c r="D111" s="9"/>
      <c r="E111" s="9"/>
      <c r="F111" s="9"/>
      <c r="G111" s="14"/>
    </row>
    <row r="112" spans="1:10" x14ac:dyDescent="0.35">
      <c r="A112" s="46" t="s">
        <v>70</v>
      </c>
      <c r="B112" s="49">
        <v>0.13043632739566141</v>
      </c>
      <c r="C112" s="9"/>
      <c r="D112" s="9"/>
      <c r="E112" s="9"/>
      <c r="F112" s="9"/>
      <c r="G112" s="14"/>
    </row>
    <row r="113" spans="1:7" x14ac:dyDescent="0.35">
      <c r="A113" s="46" t="s">
        <v>28</v>
      </c>
      <c r="B113" s="49">
        <v>0.13696675981474607</v>
      </c>
      <c r="C113" s="9"/>
      <c r="D113" s="9"/>
      <c r="E113" s="9"/>
      <c r="F113" s="9"/>
      <c r="G113" s="14"/>
    </row>
    <row r="114" spans="1:7" x14ac:dyDescent="0.35">
      <c r="A114" s="46" t="s">
        <v>36</v>
      </c>
      <c r="B114" s="49">
        <v>0.30044208327189587</v>
      </c>
      <c r="C114" s="9"/>
      <c r="D114" s="9"/>
      <c r="E114" s="9"/>
      <c r="F114" s="9"/>
      <c r="G114" s="14"/>
    </row>
    <row r="115" spans="1:7" x14ac:dyDescent="0.35">
      <c r="A115" s="46" t="s">
        <v>58</v>
      </c>
      <c r="B115" s="49">
        <v>0.14427396904972969</v>
      </c>
      <c r="C115" s="9"/>
      <c r="D115" s="9"/>
      <c r="E115" s="9"/>
      <c r="F115" s="9"/>
      <c r="G115" s="14"/>
    </row>
    <row r="116" spans="1:7" ht="15" thickBot="1" x14ac:dyDescent="0.4">
      <c r="A116" s="47" t="s">
        <v>64</v>
      </c>
      <c r="B116" s="50">
        <v>0.14992192260478271</v>
      </c>
      <c r="C116" s="9"/>
      <c r="D116" s="9"/>
      <c r="E116" s="9"/>
      <c r="F116" s="9"/>
      <c r="G116" s="14"/>
    </row>
    <row r="117" spans="1:7" x14ac:dyDescent="0.35">
      <c r="A117" s="8"/>
      <c r="B117" s="9"/>
      <c r="C117" s="9"/>
      <c r="D117" s="9"/>
      <c r="E117" s="9"/>
      <c r="F117" s="9"/>
      <c r="G117" s="14"/>
    </row>
    <row r="118" spans="1:7" x14ac:dyDescent="0.35">
      <c r="A118" s="8"/>
      <c r="B118" s="9"/>
      <c r="C118" s="9"/>
      <c r="D118" s="9"/>
      <c r="E118" s="9"/>
      <c r="F118" s="9"/>
      <c r="G118" s="14"/>
    </row>
    <row r="119" spans="1:7" x14ac:dyDescent="0.35">
      <c r="A119" s="8"/>
      <c r="B119" s="9"/>
      <c r="C119" s="9"/>
      <c r="D119" s="9"/>
      <c r="E119" s="9"/>
      <c r="F119" s="9"/>
      <c r="G119" s="14"/>
    </row>
    <row r="120" spans="1:7" x14ac:dyDescent="0.35">
      <c r="A120" s="8"/>
      <c r="B120" s="9"/>
      <c r="C120" s="9"/>
      <c r="D120" s="9"/>
      <c r="E120" s="9"/>
      <c r="F120" s="9"/>
      <c r="G120" s="14"/>
    </row>
    <row r="121" spans="1:7" x14ac:dyDescent="0.35">
      <c r="A121" s="8"/>
      <c r="B121" s="9"/>
      <c r="C121" s="9"/>
      <c r="D121" s="9"/>
      <c r="E121" s="9"/>
      <c r="F121" s="9"/>
      <c r="G121" s="14"/>
    </row>
    <row r="122" spans="1:7" x14ac:dyDescent="0.35">
      <c r="A122" s="8"/>
      <c r="B122" s="9"/>
      <c r="C122" s="9"/>
      <c r="D122" s="9"/>
      <c r="E122" s="9"/>
      <c r="F122" s="9"/>
      <c r="G122" s="14"/>
    </row>
    <row r="123" spans="1:7" ht="15" thickBot="1" x14ac:dyDescent="0.4">
      <c r="A123" s="18"/>
      <c r="B123" s="19"/>
      <c r="C123" s="19"/>
      <c r="D123" s="19"/>
      <c r="E123" s="19"/>
      <c r="F123" s="19"/>
      <c r="G123" s="20"/>
    </row>
    <row r="125" spans="1:7" ht="15" thickBot="1" x14ac:dyDescent="0.4"/>
    <row r="131" ht="15" thickBot="1" x14ac:dyDescent="0.4"/>
    <row r="132" ht="15" thickBot="1" x14ac:dyDescent="0.4"/>
    <row r="138" ht="15" thickBot="1" x14ac:dyDescent="0.4"/>
    <row r="139" ht="15" thickBot="1" x14ac:dyDescent="0.4"/>
    <row r="145" ht="15" thickBot="1" x14ac:dyDescent="0.4"/>
    <row r="146" ht="15" thickBot="1" x14ac:dyDescent="0.4"/>
    <row r="152" ht="15" thickBot="1" x14ac:dyDescent="0.4"/>
    <row r="153" ht="15" thickBot="1" x14ac:dyDescent="0.4"/>
    <row r="159" ht="15" thickBot="1" x14ac:dyDescent="0.4"/>
    <row r="160" ht="15" thickBot="1" x14ac:dyDescent="0.4"/>
    <row r="166" ht="15" thickBot="1" x14ac:dyDescent="0.4"/>
    <row r="167" ht="15" thickBot="1" x14ac:dyDescent="0.4"/>
    <row r="173" ht="15" thickBot="1" x14ac:dyDescent="0.4"/>
    <row r="174" ht="15" thickBot="1" x14ac:dyDescent="0.4"/>
    <row r="180" ht="15" thickBot="1" x14ac:dyDescent="0.4"/>
    <row r="181" ht="15" thickBot="1" x14ac:dyDescent="0.4"/>
    <row r="187" ht="15" thickBot="1" x14ac:dyDescent="0.4"/>
    <row r="188" ht="15" thickBot="1" x14ac:dyDescent="0.4"/>
    <row r="194" ht="15" thickBot="1" x14ac:dyDescent="0.4"/>
    <row r="205" ht="15" thickBot="1" x14ac:dyDescent="0.4"/>
    <row r="206" ht="15" thickBot="1" x14ac:dyDescent="0.4"/>
    <row r="211" ht="15" thickBot="1" x14ac:dyDescent="0.4"/>
    <row r="212" ht="15" thickBot="1" x14ac:dyDescent="0.4"/>
    <row r="217" ht="15" thickBot="1" x14ac:dyDescent="0.4"/>
    <row r="218" ht="15" thickBot="1" x14ac:dyDescent="0.4"/>
    <row r="223" ht="15" thickBot="1" x14ac:dyDescent="0.4"/>
    <row r="224" ht="15" thickBot="1" x14ac:dyDescent="0.4"/>
    <row r="229" ht="15" thickBot="1" x14ac:dyDescent="0.4"/>
    <row r="230" ht="15" thickBot="1" x14ac:dyDescent="0.4"/>
    <row r="235" ht="15" thickBot="1" x14ac:dyDescent="0.4"/>
    <row r="562" ht="15" thickBot="1" x14ac:dyDescent="0.4"/>
    <row r="1261" ht="15" thickBot="1" x14ac:dyDescent="0.4"/>
  </sheetData>
  <pageMargins left="0.7" right="0.7" top="0.75" bottom="0.75" header="0.3" footer="0.3"/>
  <pageSetup orientation="portrait" horizontalDpi="300" verticalDpi="300" r:id="rId8"/>
  <drawing r:id="rId9"/>
  <legacyDrawing r:id="rId10"/>
  <mc:AlternateContent xmlns:mc="http://schemas.openxmlformats.org/markup-compatibility/2006">
    <mc:Choice Requires="x14">
      <controls>
        <mc:AlternateContent xmlns:mc="http://schemas.openxmlformats.org/markup-compatibility/2006">
          <mc:Choice Requires="x14">
            <control shapeId="3073" r:id="rId11" name="Scroll Bar 1">
              <controlPr defaultSize="0" autoPict="0">
                <anchor moveWithCells="1">
                  <from>
                    <xdr:col>2</xdr:col>
                    <xdr:colOff>628650</xdr:colOff>
                    <xdr:row>202</xdr:row>
                    <xdr:rowOff>0</xdr:rowOff>
                  </from>
                  <to>
                    <xdr:col>2</xdr:col>
                    <xdr:colOff>882650</xdr:colOff>
                    <xdr:row>217</xdr:row>
                    <xdr:rowOff>44450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51"/>
  <sheetViews>
    <sheetView workbookViewId="0">
      <selection activeCell="E4" sqref="E4"/>
    </sheetView>
  </sheetViews>
  <sheetFormatPr defaultRowHeight="14.5" x14ac:dyDescent="0.35"/>
  <cols>
    <col min="2" max="2" width="12.36328125" bestFit="1" customWidth="1"/>
    <col min="3" max="3" width="11.26953125" bestFit="1" customWidth="1"/>
    <col min="5" max="5" width="14" customWidth="1"/>
    <col min="6" max="6" width="12.1796875" customWidth="1"/>
    <col min="8" max="8" width="12.26953125" customWidth="1"/>
  </cols>
  <sheetData>
    <row r="1" spans="2:10" ht="15" thickBot="1" x14ac:dyDescent="0.4">
      <c r="B1" s="22" t="s">
        <v>314</v>
      </c>
      <c r="C1" s="32" t="s">
        <v>310</v>
      </c>
    </row>
    <row r="2" spans="2:10" ht="15" thickBot="1" x14ac:dyDescent="0.4">
      <c r="B2" s="26" t="s">
        <v>22</v>
      </c>
      <c r="C2" s="41">
        <v>376312.5</v>
      </c>
      <c r="G2">
        <v>58</v>
      </c>
      <c r="H2">
        <f>COUNT(C2:C151)</f>
        <v>150</v>
      </c>
      <c r="I2">
        <f>H2-4</f>
        <v>146</v>
      </c>
      <c r="J2">
        <f>MIN(I2,G2)</f>
        <v>58</v>
      </c>
    </row>
    <row r="3" spans="2:10" ht="15" thickBot="1" x14ac:dyDescent="0.4">
      <c r="B3" s="26" t="s">
        <v>31</v>
      </c>
      <c r="C3" s="42">
        <v>241130.1</v>
      </c>
      <c r="E3" s="25" t="s">
        <v>314</v>
      </c>
      <c r="F3" s="33" t="s">
        <v>310</v>
      </c>
    </row>
    <row r="4" spans="2:10" x14ac:dyDescent="0.35">
      <c r="B4" s="26" t="s">
        <v>39</v>
      </c>
      <c r="C4" s="42">
        <v>2800770</v>
      </c>
      <c r="E4" t="str">
        <f>INDEX(B2:B$151,$G$2)</f>
        <v>CUST_ID_058</v>
      </c>
      <c r="F4" s="4">
        <f>INDEX(C2:C$151,$G$2)</f>
        <v>513497.5</v>
      </c>
    </row>
    <row r="5" spans="2:10" x14ac:dyDescent="0.35">
      <c r="B5" s="26" t="s">
        <v>43</v>
      </c>
      <c r="C5" s="42">
        <v>3956873.4500000007</v>
      </c>
      <c r="E5" t="str">
        <f>INDEX(B3:B$151,$G$2)</f>
        <v>CUST_ID_059</v>
      </c>
      <c r="F5" s="4">
        <f>INDEX(C3:C$151,$G$2)</f>
        <v>1140656.7100000002</v>
      </c>
    </row>
    <row r="6" spans="2:10" x14ac:dyDescent="0.35">
      <c r="B6" s="26" t="s">
        <v>48</v>
      </c>
      <c r="C6" s="42">
        <v>83878.98</v>
      </c>
      <c r="E6" t="str">
        <f>INDEX(B4:B$151,$G$2)</f>
        <v>CUST_ID_060</v>
      </c>
      <c r="F6" s="4">
        <f>INDEX(C4:C$151,$G$2)</f>
        <v>165020.04</v>
      </c>
    </row>
    <row r="7" spans="2:10" x14ac:dyDescent="0.35">
      <c r="B7" s="26" t="s">
        <v>52</v>
      </c>
      <c r="C7" s="42">
        <v>198132</v>
      </c>
      <c r="E7" t="str">
        <f>INDEX(B5:B$151,$G$2)</f>
        <v>CUST_ID_061</v>
      </c>
      <c r="F7" s="4">
        <f>INDEX(C5:C$151,$G$2)</f>
        <v>1144029</v>
      </c>
    </row>
    <row r="8" spans="2:10" x14ac:dyDescent="0.35">
      <c r="B8" s="26" t="s">
        <v>55</v>
      </c>
      <c r="C8" s="42">
        <v>792843.75</v>
      </c>
      <c r="E8" t="str">
        <f>INDEX(B6:B$151,$G$2)</f>
        <v>CUST_ID_062</v>
      </c>
      <c r="F8" s="4">
        <f>INDEX(C6:C$151,$G$2)</f>
        <v>1257183</v>
      </c>
    </row>
    <row r="9" spans="2:10" x14ac:dyDescent="0.35">
      <c r="B9" s="26" t="s">
        <v>60</v>
      </c>
      <c r="C9" s="42">
        <v>2038690.51</v>
      </c>
    </row>
    <row r="10" spans="2:10" x14ac:dyDescent="0.35">
      <c r="B10" s="26" t="s">
        <v>66</v>
      </c>
      <c r="C10" s="42">
        <v>428456.25</v>
      </c>
    </row>
    <row r="11" spans="2:10" x14ac:dyDescent="0.35">
      <c r="B11" s="26" t="s">
        <v>71</v>
      </c>
      <c r="C11" s="42">
        <v>39076.080000000002</v>
      </c>
    </row>
    <row r="12" spans="2:10" x14ac:dyDescent="0.35">
      <c r="B12" s="26" t="s">
        <v>75</v>
      </c>
      <c r="C12" s="42">
        <v>353376</v>
      </c>
    </row>
    <row r="13" spans="2:10" x14ac:dyDescent="0.35">
      <c r="B13" s="26" t="s">
        <v>79</v>
      </c>
      <c r="C13" s="42">
        <v>1425303</v>
      </c>
    </row>
    <row r="14" spans="2:10" x14ac:dyDescent="0.35">
      <c r="B14" s="26" t="s">
        <v>82</v>
      </c>
      <c r="C14" s="42">
        <v>1033861.25</v>
      </c>
    </row>
    <row r="15" spans="2:10" x14ac:dyDescent="0.35">
      <c r="B15" s="26" t="s">
        <v>84</v>
      </c>
      <c r="C15" s="42">
        <v>43462.8</v>
      </c>
    </row>
    <row r="16" spans="2:10" x14ac:dyDescent="0.35">
      <c r="B16" s="26" t="s">
        <v>86</v>
      </c>
      <c r="C16" s="42">
        <v>1299215</v>
      </c>
    </row>
    <row r="17" spans="2:3" x14ac:dyDescent="0.35">
      <c r="B17" s="26" t="s">
        <v>89</v>
      </c>
      <c r="C17" s="42">
        <v>1374572.47</v>
      </c>
    </row>
    <row r="18" spans="2:3" x14ac:dyDescent="0.35">
      <c r="B18" s="26" t="s">
        <v>92</v>
      </c>
      <c r="C18" s="42">
        <v>1029771</v>
      </c>
    </row>
    <row r="19" spans="2:3" x14ac:dyDescent="0.35">
      <c r="B19" s="26" t="s">
        <v>94</v>
      </c>
      <c r="C19" s="42">
        <v>123624.59999999999</v>
      </c>
    </row>
    <row r="20" spans="2:3" x14ac:dyDescent="0.35">
      <c r="B20" s="26" t="s">
        <v>98</v>
      </c>
      <c r="C20" s="42">
        <v>32738.85</v>
      </c>
    </row>
    <row r="21" spans="2:3" x14ac:dyDescent="0.35">
      <c r="B21" s="26" t="s">
        <v>100</v>
      </c>
      <c r="C21" s="42">
        <v>1596000</v>
      </c>
    </row>
    <row r="22" spans="2:3" x14ac:dyDescent="0.35">
      <c r="B22" s="26" t="s">
        <v>102</v>
      </c>
      <c r="C22" s="42">
        <v>1397091.15</v>
      </c>
    </row>
    <row r="23" spans="2:3" x14ac:dyDescent="0.35">
      <c r="B23" s="26" t="s">
        <v>104</v>
      </c>
      <c r="C23" s="42">
        <v>339910</v>
      </c>
    </row>
    <row r="24" spans="2:3" x14ac:dyDescent="0.35">
      <c r="B24" s="26" t="s">
        <v>106</v>
      </c>
      <c r="C24" s="42">
        <v>1115385</v>
      </c>
    </row>
    <row r="25" spans="2:3" x14ac:dyDescent="0.35">
      <c r="B25" s="26" t="s">
        <v>108</v>
      </c>
      <c r="C25" s="42">
        <v>1071283.75</v>
      </c>
    </row>
    <row r="26" spans="2:3" x14ac:dyDescent="0.35">
      <c r="B26" s="26" t="s">
        <v>111</v>
      </c>
      <c r="C26" s="42">
        <v>108600.77999999998</v>
      </c>
    </row>
    <row r="27" spans="2:3" x14ac:dyDescent="0.35">
      <c r="B27" s="26" t="s">
        <v>113</v>
      </c>
      <c r="C27" s="42">
        <v>221537.39999999997</v>
      </c>
    </row>
    <row r="28" spans="2:3" x14ac:dyDescent="0.35">
      <c r="B28" s="26" t="s">
        <v>115</v>
      </c>
      <c r="C28" s="42">
        <v>2864956.6399999992</v>
      </c>
    </row>
    <row r="29" spans="2:3" x14ac:dyDescent="0.35">
      <c r="B29" s="26" t="s">
        <v>117</v>
      </c>
      <c r="C29" s="42">
        <v>2838468.32</v>
      </c>
    </row>
    <row r="30" spans="2:3" x14ac:dyDescent="0.35">
      <c r="B30" s="26" t="s">
        <v>119</v>
      </c>
      <c r="C30" s="42">
        <v>437547.5</v>
      </c>
    </row>
    <row r="31" spans="2:3" x14ac:dyDescent="0.35">
      <c r="B31" s="26" t="s">
        <v>121</v>
      </c>
      <c r="C31" s="42">
        <v>672087.5</v>
      </c>
    </row>
    <row r="32" spans="2:3" x14ac:dyDescent="0.35">
      <c r="B32" s="26" t="s">
        <v>123</v>
      </c>
      <c r="C32" s="42">
        <v>606321.43999999994</v>
      </c>
    </row>
    <row r="33" spans="2:3" x14ac:dyDescent="0.35">
      <c r="B33" s="26" t="s">
        <v>125</v>
      </c>
      <c r="C33" s="42">
        <v>1081665</v>
      </c>
    </row>
    <row r="34" spans="2:3" x14ac:dyDescent="0.35">
      <c r="B34" s="26" t="s">
        <v>127</v>
      </c>
      <c r="C34" s="42">
        <v>1927678.02</v>
      </c>
    </row>
    <row r="35" spans="2:3" x14ac:dyDescent="0.35">
      <c r="B35" s="26" t="s">
        <v>129</v>
      </c>
      <c r="C35" s="42">
        <v>1798286.2200000002</v>
      </c>
    </row>
    <row r="36" spans="2:3" x14ac:dyDescent="0.35">
      <c r="B36" s="26" t="s">
        <v>131</v>
      </c>
      <c r="C36" s="42">
        <v>2179576.75</v>
      </c>
    </row>
    <row r="37" spans="2:3" x14ac:dyDescent="0.35">
      <c r="B37" s="26" t="s">
        <v>133</v>
      </c>
      <c r="C37" s="42">
        <v>110610.24000000001</v>
      </c>
    </row>
    <row r="38" spans="2:3" x14ac:dyDescent="0.35">
      <c r="B38" s="26" t="s">
        <v>135</v>
      </c>
      <c r="C38" s="42">
        <v>1791079.27</v>
      </c>
    </row>
    <row r="39" spans="2:3" x14ac:dyDescent="0.35">
      <c r="B39" s="26" t="s">
        <v>137</v>
      </c>
      <c r="C39" s="42">
        <v>112689.45</v>
      </c>
    </row>
    <row r="40" spans="2:3" x14ac:dyDescent="0.35">
      <c r="B40" s="26" t="s">
        <v>139</v>
      </c>
      <c r="C40" s="42">
        <v>62874</v>
      </c>
    </row>
    <row r="41" spans="2:3" x14ac:dyDescent="0.35">
      <c r="B41" s="26" t="s">
        <v>141</v>
      </c>
      <c r="C41" s="42">
        <v>3567885.44</v>
      </c>
    </row>
    <row r="42" spans="2:3" x14ac:dyDescent="0.35">
      <c r="B42" s="26" t="s">
        <v>143</v>
      </c>
      <c r="C42" s="42">
        <v>661621.64999999991</v>
      </c>
    </row>
    <row r="43" spans="2:3" x14ac:dyDescent="0.35">
      <c r="B43" s="26" t="s">
        <v>145</v>
      </c>
      <c r="C43" s="42">
        <v>1332156.6499999999</v>
      </c>
    </row>
    <row r="44" spans="2:3" x14ac:dyDescent="0.35">
      <c r="B44" s="26" t="s">
        <v>147</v>
      </c>
      <c r="C44" s="42">
        <v>829859.91</v>
      </c>
    </row>
    <row r="45" spans="2:3" x14ac:dyDescent="0.35">
      <c r="B45" s="26" t="s">
        <v>149</v>
      </c>
      <c r="C45" s="42">
        <v>134240.4</v>
      </c>
    </row>
    <row r="46" spans="2:3" x14ac:dyDescent="0.35">
      <c r="B46" s="26" t="s">
        <v>152</v>
      </c>
      <c r="C46" s="42">
        <v>30455.1</v>
      </c>
    </row>
    <row r="47" spans="2:3" x14ac:dyDescent="0.35">
      <c r="B47" s="26" t="s">
        <v>154</v>
      </c>
      <c r="C47" s="42">
        <v>95234.324999999997</v>
      </c>
    </row>
    <row r="48" spans="2:3" x14ac:dyDescent="0.35">
      <c r="B48" s="26" t="s">
        <v>156</v>
      </c>
      <c r="C48" s="42">
        <v>2579791.79</v>
      </c>
    </row>
    <row r="49" spans="2:3" x14ac:dyDescent="0.35">
      <c r="B49" s="26" t="s">
        <v>159</v>
      </c>
      <c r="C49" s="42">
        <v>880929.39999999991</v>
      </c>
    </row>
    <row r="50" spans="2:3" x14ac:dyDescent="0.35">
      <c r="B50" s="26" t="s">
        <v>161</v>
      </c>
      <c r="C50" s="42">
        <v>664684.34</v>
      </c>
    </row>
    <row r="51" spans="2:3" x14ac:dyDescent="0.35">
      <c r="B51" s="26" t="s">
        <v>163</v>
      </c>
      <c r="C51" s="42">
        <v>740130</v>
      </c>
    </row>
    <row r="52" spans="2:3" x14ac:dyDescent="0.35">
      <c r="B52" s="26" t="s">
        <v>165</v>
      </c>
      <c r="C52" s="42">
        <v>1250380</v>
      </c>
    </row>
    <row r="53" spans="2:3" x14ac:dyDescent="0.35">
      <c r="B53" s="26" t="s">
        <v>167</v>
      </c>
      <c r="C53" s="42">
        <v>2532864.6800000002</v>
      </c>
    </row>
    <row r="54" spans="2:3" x14ac:dyDescent="0.35">
      <c r="B54" s="26" t="s">
        <v>169</v>
      </c>
      <c r="C54" s="42">
        <v>379543.75</v>
      </c>
    </row>
    <row r="55" spans="2:3" x14ac:dyDescent="0.35">
      <c r="B55" s="26" t="s">
        <v>171</v>
      </c>
      <c r="C55" s="42">
        <v>2332438.17</v>
      </c>
    </row>
    <row r="56" spans="2:3" x14ac:dyDescent="0.35">
      <c r="B56" s="26" t="s">
        <v>173</v>
      </c>
      <c r="C56" s="42">
        <v>667982.24999999988</v>
      </c>
    </row>
    <row r="57" spans="2:3" x14ac:dyDescent="0.35">
      <c r="B57" s="26" t="s">
        <v>175</v>
      </c>
      <c r="C57" s="42">
        <v>1803191.71</v>
      </c>
    </row>
    <row r="58" spans="2:3" x14ac:dyDescent="0.35">
      <c r="B58" s="26" t="s">
        <v>177</v>
      </c>
      <c r="C58" s="42">
        <v>757341.02999999991</v>
      </c>
    </row>
    <row r="59" spans="2:3" x14ac:dyDescent="0.35">
      <c r="B59" s="26" t="s">
        <v>179</v>
      </c>
      <c r="C59" s="42">
        <v>513497.5</v>
      </c>
    </row>
    <row r="60" spans="2:3" x14ac:dyDescent="0.35">
      <c r="B60" s="26" t="s">
        <v>181</v>
      </c>
      <c r="C60" s="42">
        <v>1140656.7100000002</v>
      </c>
    </row>
    <row r="61" spans="2:3" x14ac:dyDescent="0.35">
      <c r="B61" s="26" t="s">
        <v>183</v>
      </c>
      <c r="C61" s="42">
        <v>165020.04</v>
      </c>
    </row>
    <row r="62" spans="2:3" x14ac:dyDescent="0.35">
      <c r="B62" s="26" t="s">
        <v>184</v>
      </c>
      <c r="C62" s="42">
        <v>1144029</v>
      </c>
    </row>
    <row r="63" spans="2:3" x14ac:dyDescent="0.35">
      <c r="B63" s="26" t="s">
        <v>186</v>
      </c>
      <c r="C63" s="42">
        <v>1257183</v>
      </c>
    </row>
    <row r="64" spans="2:3" x14ac:dyDescent="0.35">
      <c r="B64" s="26" t="s">
        <v>188</v>
      </c>
      <c r="C64" s="42">
        <v>2876940</v>
      </c>
    </row>
    <row r="65" spans="2:3" x14ac:dyDescent="0.35">
      <c r="B65" s="26" t="s">
        <v>190</v>
      </c>
      <c r="C65" s="42">
        <v>1056492.98</v>
      </c>
    </row>
    <row r="66" spans="2:3" x14ac:dyDescent="0.35">
      <c r="B66" s="26" t="s">
        <v>192</v>
      </c>
      <c r="C66" s="42">
        <v>2686041.5</v>
      </c>
    </row>
    <row r="67" spans="2:3" x14ac:dyDescent="0.35">
      <c r="B67" s="26" t="s">
        <v>194</v>
      </c>
      <c r="C67" s="42">
        <v>1713425.85</v>
      </c>
    </row>
    <row r="68" spans="2:3" x14ac:dyDescent="0.35">
      <c r="B68" s="26" t="s">
        <v>196</v>
      </c>
      <c r="C68" s="42">
        <v>97240.560000000012</v>
      </c>
    </row>
    <row r="69" spans="2:3" x14ac:dyDescent="0.35">
      <c r="B69" s="26" t="s">
        <v>198</v>
      </c>
      <c r="C69" s="42">
        <v>497477.5</v>
      </c>
    </row>
    <row r="70" spans="2:3" x14ac:dyDescent="0.35">
      <c r="B70" s="26" t="s">
        <v>200</v>
      </c>
      <c r="C70" s="42">
        <v>1998627</v>
      </c>
    </row>
    <row r="71" spans="2:3" x14ac:dyDescent="0.35">
      <c r="B71" s="26" t="s">
        <v>201</v>
      </c>
      <c r="C71" s="42">
        <v>2326353</v>
      </c>
    </row>
    <row r="72" spans="2:3" x14ac:dyDescent="0.35">
      <c r="B72" s="26" t="s">
        <v>203</v>
      </c>
      <c r="C72" s="42">
        <v>53551.799999999996</v>
      </c>
    </row>
    <row r="73" spans="2:3" x14ac:dyDescent="0.35">
      <c r="B73" s="26" t="s">
        <v>205</v>
      </c>
      <c r="C73" s="42">
        <v>1959650.4900000002</v>
      </c>
    </row>
    <row r="74" spans="2:3" x14ac:dyDescent="0.35">
      <c r="B74" s="26" t="s">
        <v>207</v>
      </c>
      <c r="C74" s="42">
        <v>1273906.25</v>
      </c>
    </row>
    <row r="75" spans="2:3" x14ac:dyDescent="0.35">
      <c r="B75" s="26" t="s">
        <v>209</v>
      </c>
      <c r="C75" s="42">
        <v>1392190.5</v>
      </c>
    </row>
    <row r="76" spans="2:3" x14ac:dyDescent="0.35">
      <c r="B76" s="26" t="s">
        <v>211</v>
      </c>
      <c r="C76" s="42">
        <v>3095841</v>
      </c>
    </row>
    <row r="77" spans="2:3" x14ac:dyDescent="0.35">
      <c r="B77" s="26" t="s">
        <v>213</v>
      </c>
      <c r="C77" s="42">
        <v>32262.6</v>
      </c>
    </row>
    <row r="78" spans="2:3" x14ac:dyDescent="0.35">
      <c r="B78" s="26" t="s">
        <v>215</v>
      </c>
      <c r="C78" s="42">
        <v>18460.32</v>
      </c>
    </row>
    <row r="79" spans="2:3" x14ac:dyDescent="0.35">
      <c r="B79" s="26" t="s">
        <v>217</v>
      </c>
      <c r="C79" s="42">
        <v>1908693</v>
      </c>
    </row>
    <row r="80" spans="2:3" x14ac:dyDescent="0.35">
      <c r="B80" s="26" t="s">
        <v>219</v>
      </c>
      <c r="C80" s="42">
        <v>367282.5</v>
      </c>
    </row>
    <row r="81" spans="2:3" x14ac:dyDescent="0.35">
      <c r="B81" s="26" t="s">
        <v>220</v>
      </c>
      <c r="C81" s="42">
        <v>1208622</v>
      </c>
    </row>
    <row r="82" spans="2:3" x14ac:dyDescent="0.35">
      <c r="B82" s="26" t="s">
        <v>221</v>
      </c>
      <c r="C82" s="42">
        <v>72292.37999999999</v>
      </c>
    </row>
    <row r="83" spans="2:3" x14ac:dyDescent="0.35">
      <c r="B83" s="26" t="s">
        <v>223</v>
      </c>
      <c r="C83" s="42">
        <v>23052.3</v>
      </c>
    </row>
    <row r="84" spans="2:3" x14ac:dyDescent="0.35">
      <c r="B84" s="26" t="s">
        <v>225</v>
      </c>
      <c r="C84" s="42">
        <v>43259.28</v>
      </c>
    </row>
    <row r="85" spans="2:3" x14ac:dyDescent="0.35">
      <c r="B85" s="26" t="s">
        <v>227</v>
      </c>
      <c r="C85" s="42">
        <v>48904.92</v>
      </c>
    </row>
    <row r="86" spans="2:3" x14ac:dyDescent="0.35">
      <c r="B86" s="26" t="s">
        <v>230</v>
      </c>
      <c r="C86" s="42">
        <v>1187520.625</v>
      </c>
    </row>
    <row r="87" spans="2:3" x14ac:dyDescent="0.35">
      <c r="B87" s="26" t="s">
        <v>232</v>
      </c>
      <c r="C87" s="42">
        <v>2293218</v>
      </c>
    </row>
    <row r="88" spans="2:3" x14ac:dyDescent="0.35">
      <c r="B88" s="26" t="s">
        <v>233</v>
      </c>
      <c r="C88" s="42">
        <v>129816.45</v>
      </c>
    </row>
    <row r="89" spans="2:3" x14ac:dyDescent="0.35">
      <c r="B89" s="26" t="s">
        <v>234</v>
      </c>
      <c r="C89" s="42">
        <v>65787.12</v>
      </c>
    </row>
    <row r="90" spans="2:3" x14ac:dyDescent="0.35">
      <c r="B90" s="26" t="s">
        <v>236</v>
      </c>
      <c r="C90" s="42">
        <v>33035.64</v>
      </c>
    </row>
    <row r="91" spans="2:3" x14ac:dyDescent="0.35">
      <c r="B91" s="26" t="s">
        <v>238</v>
      </c>
      <c r="C91" s="42">
        <v>126091.20000000001</v>
      </c>
    </row>
    <row r="92" spans="2:3" x14ac:dyDescent="0.35">
      <c r="B92" s="26" t="s">
        <v>240</v>
      </c>
      <c r="C92" s="42">
        <v>88729.95</v>
      </c>
    </row>
    <row r="93" spans="2:3" x14ac:dyDescent="0.35">
      <c r="B93" s="26" t="s">
        <v>242</v>
      </c>
      <c r="C93" s="42">
        <v>234233.75</v>
      </c>
    </row>
    <row r="94" spans="2:3" x14ac:dyDescent="0.35">
      <c r="B94" s="26" t="s">
        <v>244</v>
      </c>
      <c r="C94" s="42">
        <v>1440996.09</v>
      </c>
    </row>
    <row r="95" spans="2:3" x14ac:dyDescent="0.35">
      <c r="B95" s="26" t="s">
        <v>245</v>
      </c>
      <c r="C95" s="42">
        <v>356716.25</v>
      </c>
    </row>
    <row r="96" spans="2:3" x14ac:dyDescent="0.35">
      <c r="B96" s="26" t="s">
        <v>247</v>
      </c>
      <c r="C96" s="42">
        <v>67177.56</v>
      </c>
    </row>
    <row r="97" spans="2:3" x14ac:dyDescent="0.35">
      <c r="B97" s="26" t="s">
        <v>249</v>
      </c>
      <c r="C97" s="42">
        <v>46264.5</v>
      </c>
    </row>
    <row r="98" spans="2:3" x14ac:dyDescent="0.35">
      <c r="B98" s="26" t="s">
        <v>251</v>
      </c>
      <c r="C98" s="42">
        <v>855165</v>
      </c>
    </row>
    <row r="99" spans="2:3" x14ac:dyDescent="0.35">
      <c r="B99" s="26" t="s">
        <v>253</v>
      </c>
      <c r="C99" s="42">
        <v>51318.96</v>
      </c>
    </row>
    <row r="100" spans="2:3" x14ac:dyDescent="0.35">
      <c r="B100" s="26" t="s">
        <v>254</v>
      </c>
      <c r="C100" s="42">
        <v>1122655.79</v>
      </c>
    </row>
    <row r="101" spans="2:3" x14ac:dyDescent="0.35">
      <c r="B101" s="26" t="s">
        <v>255</v>
      </c>
      <c r="C101" s="42">
        <v>717517.5</v>
      </c>
    </row>
    <row r="102" spans="2:3" x14ac:dyDescent="0.35">
      <c r="B102" s="26" t="s">
        <v>256</v>
      </c>
      <c r="C102" s="42">
        <v>1105027.5</v>
      </c>
    </row>
    <row r="103" spans="2:3" x14ac:dyDescent="0.35">
      <c r="B103" s="26" t="s">
        <v>257</v>
      </c>
      <c r="C103" s="42">
        <v>1010538</v>
      </c>
    </row>
    <row r="104" spans="2:3" x14ac:dyDescent="0.35">
      <c r="B104" s="26" t="s">
        <v>259</v>
      </c>
      <c r="C104" s="42">
        <v>44741.024999999994</v>
      </c>
    </row>
    <row r="105" spans="2:3" x14ac:dyDescent="0.35">
      <c r="B105" s="26" t="s">
        <v>261</v>
      </c>
      <c r="C105" s="42">
        <v>52918.95</v>
      </c>
    </row>
    <row r="106" spans="2:3" x14ac:dyDescent="0.35">
      <c r="B106" s="26" t="s">
        <v>263</v>
      </c>
      <c r="C106" s="42">
        <v>1104828.75</v>
      </c>
    </row>
    <row r="107" spans="2:3" x14ac:dyDescent="0.35">
      <c r="B107" s="26" t="s">
        <v>264</v>
      </c>
      <c r="C107" s="42">
        <v>39432</v>
      </c>
    </row>
    <row r="108" spans="2:3" x14ac:dyDescent="0.35">
      <c r="B108" s="26" t="s">
        <v>265</v>
      </c>
      <c r="C108" s="42">
        <v>32837.699999999997</v>
      </c>
    </row>
    <row r="109" spans="2:3" x14ac:dyDescent="0.35">
      <c r="B109" s="26" t="s">
        <v>267</v>
      </c>
      <c r="C109" s="42">
        <v>76821.75</v>
      </c>
    </row>
    <row r="110" spans="2:3" x14ac:dyDescent="0.35">
      <c r="B110" s="26" t="s">
        <v>268</v>
      </c>
      <c r="C110" s="42">
        <v>23626.799999999999</v>
      </c>
    </row>
    <row r="111" spans="2:3" x14ac:dyDescent="0.35">
      <c r="B111" s="26" t="s">
        <v>269</v>
      </c>
      <c r="C111" s="42">
        <v>55561.32</v>
      </c>
    </row>
    <row r="112" spans="2:3" x14ac:dyDescent="0.35">
      <c r="B112" s="26" t="s">
        <v>270</v>
      </c>
      <c r="C112" s="42">
        <v>45238.8</v>
      </c>
    </row>
    <row r="113" spans="2:3" x14ac:dyDescent="0.35">
      <c r="B113" s="26" t="s">
        <v>271</v>
      </c>
      <c r="C113" s="42">
        <v>127970.24999999999</v>
      </c>
    </row>
    <row r="114" spans="2:3" x14ac:dyDescent="0.35">
      <c r="B114" s="26" t="s">
        <v>272</v>
      </c>
      <c r="C114" s="42">
        <v>18161.400000000001</v>
      </c>
    </row>
    <row r="115" spans="2:3" x14ac:dyDescent="0.35">
      <c r="B115" s="26" t="s">
        <v>273</v>
      </c>
      <c r="C115" s="42">
        <v>60088.68</v>
      </c>
    </row>
    <row r="116" spans="2:3" x14ac:dyDescent="0.35">
      <c r="B116" s="26" t="s">
        <v>274</v>
      </c>
      <c r="C116" s="42">
        <v>865668.75</v>
      </c>
    </row>
    <row r="117" spans="2:3" x14ac:dyDescent="0.35">
      <c r="B117" s="26" t="s">
        <v>275</v>
      </c>
      <c r="C117" s="42">
        <v>2908284</v>
      </c>
    </row>
    <row r="118" spans="2:3" x14ac:dyDescent="0.35">
      <c r="B118" s="26" t="s">
        <v>276</v>
      </c>
      <c r="C118" s="42">
        <v>352536.25</v>
      </c>
    </row>
    <row r="119" spans="2:3" x14ac:dyDescent="0.35">
      <c r="B119" s="26" t="s">
        <v>277</v>
      </c>
      <c r="C119" s="42">
        <v>313211.25</v>
      </c>
    </row>
    <row r="120" spans="2:3" x14ac:dyDescent="0.35">
      <c r="B120" s="26" t="s">
        <v>278</v>
      </c>
      <c r="C120" s="42">
        <v>44145.36</v>
      </c>
    </row>
    <row r="121" spans="2:3" x14ac:dyDescent="0.35">
      <c r="B121" s="26" t="s">
        <v>279</v>
      </c>
      <c r="C121" s="42">
        <v>68634.720000000001</v>
      </c>
    </row>
    <row r="122" spans="2:3" x14ac:dyDescent="0.35">
      <c r="B122" s="26" t="s">
        <v>280</v>
      </c>
      <c r="C122" s="42">
        <v>1464775.5</v>
      </c>
    </row>
    <row r="123" spans="2:3" x14ac:dyDescent="0.35">
      <c r="B123" s="26" t="s">
        <v>281</v>
      </c>
      <c r="C123" s="42">
        <v>965142.5</v>
      </c>
    </row>
    <row r="124" spans="2:3" x14ac:dyDescent="0.35">
      <c r="B124" s="26" t="s">
        <v>282</v>
      </c>
      <c r="C124" s="42">
        <v>33886.44</v>
      </c>
    </row>
    <row r="125" spans="2:3" x14ac:dyDescent="0.35">
      <c r="B125" s="26" t="s">
        <v>283</v>
      </c>
      <c r="C125" s="42">
        <v>28434</v>
      </c>
    </row>
    <row r="126" spans="2:3" x14ac:dyDescent="0.35">
      <c r="B126" s="26" t="s">
        <v>284</v>
      </c>
      <c r="C126" s="42">
        <v>280848.75</v>
      </c>
    </row>
    <row r="127" spans="2:3" x14ac:dyDescent="0.35">
      <c r="B127" s="26" t="s">
        <v>285</v>
      </c>
      <c r="C127" s="42">
        <v>432396</v>
      </c>
    </row>
    <row r="128" spans="2:3" x14ac:dyDescent="0.35">
      <c r="B128" s="26" t="s">
        <v>286</v>
      </c>
      <c r="C128" s="42">
        <v>1317144</v>
      </c>
    </row>
    <row r="129" spans="2:3" x14ac:dyDescent="0.35">
      <c r="B129" s="26" t="s">
        <v>287</v>
      </c>
      <c r="C129" s="42">
        <v>792408</v>
      </c>
    </row>
    <row r="130" spans="2:3" x14ac:dyDescent="0.35">
      <c r="B130" s="26" t="s">
        <v>288</v>
      </c>
      <c r="C130" s="42">
        <v>48264.36</v>
      </c>
    </row>
    <row r="131" spans="2:3" x14ac:dyDescent="0.35">
      <c r="B131" s="26" t="s">
        <v>289</v>
      </c>
      <c r="C131" s="42">
        <v>249012.5</v>
      </c>
    </row>
    <row r="132" spans="2:3" x14ac:dyDescent="0.35">
      <c r="B132" s="26" t="s">
        <v>290</v>
      </c>
      <c r="C132" s="42">
        <v>57994.8</v>
      </c>
    </row>
    <row r="133" spans="2:3" x14ac:dyDescent="0.35">
      <c r="B133" s="26" t="s">
        <v>291</v>
      </c>
      <c r="C133" s="42">
        <v>26199.599999999999</v>
      </c>
    </row>
    <row r="134" spans="2:3" x14ac:dyDescent="0.35">
      <c r="B134" s="26" t="s">
        <v>292</v>
      </c>
      <c r="C134" s="42">
        <v>34315.32</v>
      </c>
    </row>
    <row r="135" spans="2:3" x14ac:dyDescent="0.35">
      <c r="B135" s="26" t="s">
        <v>293</v>
      </c>
      <c r="C135" s="42">
        <v>543015</v>
      </c>
    </row>
    <row r="136" spans="2:3" x14ac:dyDescent="0.35">
      <c r="B136" s="26" t="s">
        <v>294</v>
      </c>
      <c r="C136" s="42">
        <v>18573.75</v>
      </c>
    </row>
    <row r="137" spans="2:3" x14ac:dyDescent="0.35">
      <c r="B137" s="26" t="s">
        <v>295</v>
      </c>
      <c r="C137" s="42">
        <v>62122.35</v>
      </c>
    </row>
    <row r="138" spans="2:3" x14ac:dyDescent="0.35">
      <c r="B138" s="26" t="s">
        <v>296</v>
      </c>
      <c r="C138" s="42">
        <v>60523.65</v>
      </c>
    </row>
    <row r="139" spans="2:3" x14ac:dyDescent="0.35">
      <c r="B139" s="26" t="s">
        <v>297</v>
      </c>
      <c r="C139" s="42">
        <v>392952.5</v>
      </c>
    </row>
    <row r="140" spans="2:3" x14ac:dyDescent="0.35">
      <c r="B140" s="26" t="s">
        <v>298</v>
      </c>
      <c r="C140" s="42">
        <v>49756.649999999994</v>
      </c>
    </row>
    <row r="141" spans="2:3" x14ac:dyDescent="0.35">
      <c r="B141" s="26" t="s">
        <v>299</v>
      </c>
      <c r="C141" s="42">
        <v>22731.300000000003</v>
      </c>
    </row>
    <row r="142" spans="2:3" x14ac:dyDescent="0.35">
      <c r="B142" s="26" t="s">
        <v>300</v>
      </c>
      <c r="C142" s="42">
        <v>733491</v>
      </c>
    </row>
    <row r="143" spans="2:3" x14ac:dyDescent="0.35">
      <c r="B143" s="26" t="s">
        <v>301</v>
      </c>
      <c r="C143" s="42">
        <v>58479.66</v>
      </c>
    </row>
    <row r="144" spans="2:3" x14ac:dyDescent="0.35">
      <c r="B144" s="26" t="s">
        <v>302</v>
      </c>
      <c r="C144" s="42">
        <v>371647.5</v>
      </c>
    </row>
    <row r="145" spans="2:3" x14ac:dyDescent="0.35">
      <c r="B145" s="26" t="s">
        <v>303</v>
      </c>
      <c r="C145" s="42">
        <v>1190898</v>
      </c>
    </row>
    <row r="146" spans="2:3" x14ac:dyDescent="0.35">
      <c r="B146" s="26" t="s">
        <v>304</v>
      </c>
      <c r="C146" s="42">
        <v>62485.8</v>
      </c>
    </row>
    <row r="147" spans="2:3" x14ac:dyDescent="0.35">
      <c r="B147" s="26" t="s">
        <v>305</v>
      </c>
      <c r="C147" s="42">
        <v>684630</v>
      </c>
    </row>
    <row r="148" spans="2:3" x14ac:dyDescent="0.35">
      <c r="B148" s="26" t="s">
        <v>306</v>
      </c>
      <c r="C148" s="42">
        <v>39780.720000000001</v>
      </c>
    </row>
    <row r="149" spans="2:3" x14ac:dyDescent="0.35">
      <c r="B149" s="26" t="s">
        <v>307</v>
      </c>
      <c r="C149" s="42">
        <v>370867.5</v>
      </c>
    </row>
    <row r="150" spans="2:3" x14ac:dyDescent="0.35">
      <c r="B150" s="26" t="s">
        <v>308</v>
      </c>
      <c r="C150" s="42">
        <v>861435</v>
      </c>
    </row>
    <row r="151" spans="2:3" ht="15" thickBot="1" x14ac:dyDescent="0.4">
      <c r="B151" s="27" t="s">
        <v>309</v>
      </c>
      <c r="C151" s="43">
        <v>88198.875</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5122" r:id="rId4" name="Scroll Bar 2">
              <controlPr defaultSize="0" autoPict="0">
                <anchor moveWithCells="1">
                  <from>
                    <xdr:col>6</xdr:col>
                    <xdr:colOff>0</xdr:colOff>
                    <xdr:row>2</xdr:row>
                    <xdr:rowOff>158750</xdr:rowOff>
                  </from>
                  <to>
                    <xdr:col>6</xdr:col>
                    <xdr:colOff>234950</xdr:colOff>
                    <xdr:row>11</xdr:row>
                    <xdr:rowOff>133350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1"/>
  <sheetViews>
    <sheetView workbookViewId="0">
      <pane ySplit="1" topLeftCell="A2" activePane="bottomLeft" state="frozen"/>
      <selection pane="bottomLeft" sqref="A1:U1"/>
    </sheetView>
  </sheetViews>
  <sheetFormatPr defaultRowHeight="14.5" x14ac:dyDescent="0.35"/>
  <cols>
    <col min="1" max="1" width="14.90625" bestFit="1" customWidth="1"/>
    <col min="2" max="2" width="14.08984375" bestFit="1" customWidth="1"/>
    <col min="3" max="3" width="12.6328125" bestFit="1" customWidth="1"/>
    <col min="4" max="4" width="15.453125" bestFit="1" customWidth="1"/>
    <col min="5" max="5" width="11.6328125" bestFit="1" customWidth="1"/>
    <col min="6" max="6" width="20.54296875" bestFit="1" customWidth="1"/>
    <col min="7" max="7" width="11.1796875" bestFit="1" customWidth="1"/>
    <col min="8" max="8" width="12.453125" bestFit="1" customWidth="1"/>
    <col min="9" max="9" width="11.36328125" bestFit="1" customWidth="1"/>
    <col min="10" max="10" width="12.36328125" bestFit="1" customWidth="1"/>
    <col min="11" max="11" width="12.6328125" bestFit="1" customWidth="1"/>
    <col min="12" max="13" width="11.36328125" bestFit="1" customWidth="1"/>
    <col min="14" max="14" width="13.08984375" bestFit="1" customWidth="1"/>
    <col min="15" max="15" width="10.36328125" bestFit="1" customWidth="1"/>
    <col min="16" max="16" width="9" bestFit="1" customWidth="1"/>
    <col min="17" max="17" width="9.6328125" bestFit="1" customWidth="1"/>
    <col min="18" max="18" width="6.90625" bestFit="1" customWidth="1"/>
    <col min="19" max="19" width="17.453125" bestFit="1" customWidth="1"/>
    <col min="20" max="20" width="16" bestFit="1" customWidth="1"/>
    <col min="21" max="21" width="10"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E1" workbookViewId="0">
      <selection activeCell="F7" sqref="F7"/>
    </sheetView>
  </sheetViews>
  <sheetFormatPr defaultRowHeight="14.5" x14ac:dyDescent="0.35"/>
  <cols>
    <col min="1" max="1" width="12.36328125" customWidth="1"/>
    <col min="2" max="2" width="6.81640625" customWidth="1"/>
    <col min="3" max="3" width="10.7265625" customWidth="1"/>
    <col min="4" max="4" width="10.7265625" bestFit="1" customWidth="1"/>
    <col min="5" max="5" width="15.36328125" customWidth="1"/>
    <col min="6" max="8" width="10.7265625" bestFit="1" customWidth="1"/>
  </cols>
  <sheetData>
    <row r="1" spans="1:7" ht="15" thickBot="1" x14ac:dyDescent="0.4"/>
    <row r="2" spans="1:7" ht="15" thickBot="1" x14ac:dyDescent="0.4"/>
    <row r="3" spans="1:7" x14ac:dyDescent="0.35">
      <c r="A3" s="22" t="s">
        <v>310</v>
      </c>
      <c r="B3" s="6"/>
      <c r="C3" s="7"/>
    </row>
    <row r="4" spans="1:7" ht="15" thickBot="1" x14ac:dyDescent="0.4">
      <c r="A4" s="72" t="s">
        <v>19</v>
      </c>
      <c r="B4" s="73" t="s">
        <v>17</v>
      </c>
      <c r="C4" s="14" t="s">
        <v>319</v>
      </c>
      <c r="E4" s="76" t="s">
        <v>19</v>
      </c>
      <c r="F4" s="76" t="s">
        <v>17</v>
      </c>
      <c r="G4" s="76" t="s">
        <v>9</v>
      </c>
    </row>
    <row r="5" spans="1:7" x14ac:dyDescent="0.35">
      <c r="A5" s="8" t="s">
        <v>97</v>
      </c>
      <c r="B5" s="9">
        <v>2021</v>
      </c>
      <c r="C5" s="23">
        <v>3519132.5300000003</v>
      </c>
      <c r="E5" s="74" t="s">
        <v>97</v>
      </c>
      <c r="F5" s="9" t="s">
        <v>320</v>
      </c>
      <c r="G5" s="77">
        <v>3519132.5300000003</v>
      </c>
    </row>
    <row r="6" spans="1:7" hidden="1" x14ac:dyDescent="0.35">
      <c r="A6" s="8" t="s">
        <v>97</v>
      </c>
      <c r="B6" s="9">
        <v>2022</v>
      </c>
      <c r="C6" s="24">
        <v>14227983.529999997</v>
      </c>
      <c r="E6" s="75" t="s">
        <v>97</v>
      </c>
      <c r="F6" s="9" t="s">
        <v>321</v>
      </c>
      <c r="G6" s="78">
        <v>14227983.529999997</v>
      </c>
    </row>
    <row r="7" spans="1:7" x14ac:dyDescent="0.35">
      <c r="A7" s="8" t="s">
        <v>70</v>
      </c>
      <c r="B7" s="9">
        <v>2021</v>
      </c>
      <c r="C7" s="24">
        <v>1406865.86</v>
      </c>
      <c r="E7" s="74" t="s">
        <v>70</v>
      </c>
      <c r="F7" s="9" t="s">
        <v>320</v>
      </c>
      <c r="G7" s="78">
        <v>1406865.86</v>
      </c>
    </row>
    <row r="8" spans="1:7" hidden="1" x14ac:dyDescent="0.35">
      <c r="A8" s="8" t="s">
        <v>70</v>
      </c>
      <c r="B8" s="9">
        <v>2022</v>
      </c>
      <c r="C8" s="24">
        <v>12408442.025000002</v>
      </c>
      <c r="E8" s="75" t="s">
        <v>70</v>
      </c>
      <c r="F8" s="9" t="s">
        <v>321</v>
      </c>
      <c r="G8" s="78">
        <v>12408442.025000002</v>
      </c>
    </row>
    <row r="9" spans="1:7" x14ac:dyDescent="0.35">
      <c r="A9" s="8" t="s">
        <v>28</v>
      </c>
      <c r="B9" s="9">
        <v>2021</v>
      </c>
      <c r="C9" s="24">
        <v>3975783.0400000005</v>
      </c>
      <c r="E9" s="74" t="s">
        <v>28</v>
      </c>
      <c r="F9" s="9" t="s">
        <v>320</v>
      </c>
      <c r="G9" s="78">
        <v>3975783.0400000005</v>
      </c>
    </row>
    <row r="10" spans="1:7" hidden="1" x14ac:dyDescent="0.35">
      <c r="A10" s="8" t="s">
        <v>28</v>
      </c>
      <c r="B10" s="9">
        <v>2022</v>
      </c>
      <c r="C10" s="24">
        <v>11415018.839999996</v>
      </c>
      <c r="E10" s="75" t="s">
        <v>28</v>
      </c>
      <c r="F10" s="9" t="s">
        <v>321</v>
      </c>
      <c r="G10" s="78">
        <v>11415018.839999996</v>
      </c>
    </row>
    <row r="11" spans="1:7" x14ac:dyDescent="0.35">
      <c r="A11" s="8" t="s">
        <v>36</v>
      </c>
      <c r="B11" s="9">
        <v>2021</v>
      </c>
      <c r="C11" s="24">
        <v>5914747.0900000008</v>
      </c>
      <c r="E11" s="74" t="s">
        <v>36</v>
      </c>
      <c r="F11" s="9" t="s">
        <v>320</v>
      </c>
      <c r="G11" s="78">
        <v>5914747.0900000008</v>
      </c>
    </row>
    <row r="12" spans="1:7" hidden="1" x14ac:dyDescent="0.35">
      <c r="A12" s="8" t="s">
        <v>36</v>
      </c>
      <c r="B12" s="9">
        <v>2022</v>
      </c>
      <c r="C12" s="24">
        <v>27096396.860000007</v>
      </c>
      <c r="E12" s="75" t="s">
        <v>36</v>
      </c>
      <c r="F12" s="9" t="s">
        <v>321</v>
      </c>
      <c r="G12" s="78">
        <v>27096396.860000007</v>
      </c>
    </row>
    <row r="13" spans="1:7" x14ac:dyDescent="0.35">
      <c r="A13" s="8" t="s">
        <v>58</v>
      </c>
      <c r="B13" s="9">
        <v>2021</v>
      </c>
      <c r="C13" s="24">
        <v>6197299.7599999998</v>
      </c>
      <c r="E13" s="74" t="s">
        <v>58</v>
      </c>
      <c r="F13" s="9" t="s">
        <v>320</v>
      </c>
      <c r="G13" s="78">
        <v>6197299.7599999998</v>
      </c>
    </row>
    <row r="14" spans="1:7" hidden="1" x14ac:dyDescent="0.35">
      <c r="A14" s="8" t="s">
        <v>58</v>
      </c>
      <c r="B14" s="9">
        <v>2022</v>
      </c>
      <c r="C14" s="24">
        <v>12052759.705</v>
      </c>
      <c r="E14" s="75" t="s">
        <v>58</v>
      </c>
      <c r="F14" s="9" t="s">
        <v>321</v>
      </c>
      <c r="G14" s="78">
        <v>12052759.705</v>
      </c>
    </row>
    <row r="15" spans="1:7" x14ac:dyDescent="0.35">
      <c r="A15" s="8" t="s">
        <v>64</v>
      </c>
      <c r="B15" s="9">
        <v>2021</v>
      </c>
      <c r="C15" s="24">
        <v>5401427.2300000004</v>
      </c>
      <c r="E15" s="74" t="s">
        <v>64</v>
      </c>
      <c r="F15" s="9" t="s">
        <v>320</v>
      </c>
      <c r="G15" s="78">
        <v>5401427.2300000004</v>
      </c>
    </row>
    <row r="16" spans="1:7" ht="15" hidden="1" thickBot="1" x14ac:dyDescent="0.4">
      <c r="A16" s="18" t="s">
        <v>64</v>
      </c>
      <c r="B16" s="19">
        <v>2022</v>
      </c>
      <c r="C16" s="21">
        <v>15110493.789999997</v>
      </c>
      <c r="E16" s="74" t="s">
        <v>64</v>
      </c>
      <c r="F16" s="9" t="s">
        <v>321</v>
      </c>
      <c r="G16" s="78">
        <v>15110493.789999997</v>
      </c>
    </row>
    <row r="22" ht="15" thickBot="1" x14ac:dyDescent="0.4"/>
  </sheetData>
  <pageMargins left="0.7" right="0.7" top="0.75" bottom="0.75" header="0.3" footer="0.3"/>
  <pageSetup orientation="portrait" horizontalDpi="300" verticalDpi="300"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G2:W22"/>
  <sheetViews>
    <sheetView tabSelected="1" topLeftCell="A7" zoomScale="80" zoomScaleNormal="80" workbookViewId="0">
      <selection sqref="A1:V38"/>
    </sheetView>
  </sheetViews>
  <sheetFormatPr defaultRowHeight="14.5" x14ac:dyDescent="0.35"/>
  <cols>
    <col min="12" max="12" width="14.453125" customWidth="1"/>
  </cols>
  <sheetData>
    <row r="2" spans="7:7" x14ac:dyDescent="0.35">
      <c r="G2">
        <v>48</v>
      </c>
    </row>
    <row r="22" spans="23:23" x14ac:dyDescent="0.35">
      <c r="W22" t="s">
        <v>316</v>
      </c>
    </row>
  </sheetData>
  <pageMargins left="0.7" right="0.7" top="0.75" bottom="0.75" header="0.3" footer="0.3"/>
  <pageSetup scale="59" orientation="landscape"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31" r:id="rId4" name="Scroll Bar 7">
              <controlPr defaultSize="0" autoPict="0">
                <anchor moveWithCells="1">
                  <from>
                    <xdr:col>9</xdr:col>
                    <xdr:colOff>323850</xdr:colOff>
                    <xdr:row>18</xdr:row>
                    <xdr:rowOff>101600</xdr:rowOff>
                  </from>
                  <to>
                    <xdr:col>9</xdr:col>
                    <xdr:colOff>558800</xdr:colOff>
                    <xdr:row>27</xdr:row>
                    <xdr:rowOff>82550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Sheet5</vt:lpstr>
      <vt:lpstr>Sales Data</vt:lpstr>
      <vt:lpstr>Sunburst</vt:lpstr>
      <vt:lpstr>DASHBORAD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JNdifor</cp:lastModifiedBy>
  <cp:lastPrinted>2024-12-17T04:00:55Z</cp:lastPrinted>
  <dcterms:created xsi:type="dcterms:W3CDTF">2024-01-17T04:19:05Z</dcterms:created>
  <dcterms:modified xsi:type="dcterms:W3CDTF">2024-12-17T04:24:26Z</dcterms:modified>
</cp:coreProperties>
</file>