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mniuaeuac-my.sharepoint.com/personal/200734761_uaeu_ac_ae/Documents/PhD/Work/2023/10. October/SDG Paper/Revised 4/"/>
    </mc:Choice>
  </mc:AlternateContent>
  <xr:revisionPtr revIDLastSave="254" documentId="8_{575C7DFE-7EC9-47C2-B177-CBDC87D25935}" xr6:coauthVersionLast="47" xr6:coauthVersionMax="47" xr10:uidLastSave="{0EFF3A42-3D28-450C-881F-E120035FC161}"/>
  <bookViews>
    <workbookView xWindow="828" yWindow="-108" windowWidth="22320" windowHeight="13176" xr2:uid="{4FCC2C6E-01A1-497E-8E71-EFDCCF567A93}"/>
  </bookViews>
  <sheets>
    <sheet name="Sheet1" sheetId="1" r:id="rId1"/>
    <sheet name="CB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9" i="1" l="1"/>
  <c r="G49" i="1"/>
  <c r="H49" i="1"/>
  <c r="I49" i="1"/>
  <c r="J49" i="1"/>
  <c r="K49" i="1"/>
  <c r="L49" i="1"/>
  <c r="N49" i="1"/>
  <c r="O49" i="1"/>
  <c r="P49" i="1"/>
  <c r="Q49" i="1"/>
  <c r="F49" i="1"/>
  <c r="Q48" i="1"/>
  <c r="G48" i="1"/>
  <c r="H48" i="1"/>
  <c r="I48" i="1"/>
  <c r="J48" i="1"/>
  <c r="K48" i="1"/>
  <c r="L48" i="1"/>
  <c r="M48" i="1"/>
  <c r="N48" i="1"/>
  <c r="O48" i="1"/>
  <c r="P48" i="1"/>
  <c r="F48" i="1"/>
  <c r="G47" i="1"/>
  <c r="H47" i="1"/>
  <c r="I47" i="1"/>
  <c r="J47" i="1"/>
  <c r="K47" i="1"/>
  <c r="L47" i="1"/>
  <c r="M47" i="1"/>
  <c r="N47" i="1"/>
  <c r="O47" i="1"/>
  <c r="P47" i="1"/>
  <c r="Q47" i="1"/>
  <c r="F47" i="1"/>
  <c r="B3" i="2"/>
  <c r="C3" i="2"/>
  <c r="D3" i="2"/>
  <c r="E3" i="2"/>
  <c r="G3" i="2"/>
  <c r="H3" i="2"/>
  <c r="I3" i="2"/>
  <c r="J3" i="2"/>
  <c r="B4" i="2"/>
  <c r="C4" i="2"/>
  <c r="D4" i="2"/>
  <c r="E4" i="2"/>
  <c r="G4" i="2"/>
  <c r="H4" i="2"/>
  <c r="I4" i="2"/>
  <c r="J4" i="2"/>
  <c r="B5" i="2"/>
  <c r="C5" i="2"/>
  <c r="F5" i="2" s="1"/>
  <c r="D5" i="2"/>
  <c r="E5" i="2"/>
  <c r="G5" i="2"/>
  <c r="H5" i="2"/>
  <c r="I5" i="2"/>
  <c r="J5" i="2"/>
  <c r="K5" i="2" s="1"/>
  <c r="B6" i="2"/>
  <c r="C6" i="2"/>
  <c r="D6" i="2"/>
  <c r="E6" i="2"/>
  <c r="G6" i="2"/>
  <c r="H6" i="2"/>
  <c r="I6" i="2"/>
  <c r="J6" i="2"/>
  <c r="B7" i="2"/>
  <c r="C7" i="2"/>
  <c r="D7" i="2"/>
  <c r="E7" i="2"/>
  <c r="G7" i="2"/>
  <c r="H7" i="2"/>
  <c r="I7" i="2"/>
  <c r="J7" i="2"/>
  <c r="B8" i="2"/>
  <c r="C8" i="2"/>
  <c r="D8" i="2"/>
  <c r="E8" i="2"/>
  <c r="G8" i="2"/>
  <c r="H8" i="2"/>
  <c r="I8" i="2"/>
  <c r="J8" i="2"/>
  <c r="B9" i="2"/>
  <c r="C9" i="2"/>
  <c r="D9" i="2"/>
  <c r="E9" i="2"/>
  <c r="G9" i="2"/>
  <c r="H9" i="2"/>
  <c r="I9" i="2"/>
  <c r="J9" i="2"/>
  <c r="B10" i="2"/>
  <c r="C10" i="2"/>
  <c r="D10" i="2"/>
  <c r="E10" i="2"/>
  <c r="G10" i="2"/>
  <c r="H10" i="2"/>
  <c r="I10" i="2"/>
  <c r="J10" i="2"/>
  <c r="B11" i="2"/>
  <c r="C11" i="2"/>
  <c r="D11" i="2"/>
  <c r="E11" i="2"/>
  <c r="G11" i="2"/>
  <c r="H11" i="2"/>
  <c r="I11" i="2"/>
  <c r="J11" i="2"/>
  <c r="B12" i="2"/>
  <c r="C12" i="2"/>
  <c r="D12" i="2"/>
  <c r="E12" i="2"/>
  <c r="G12" i="2"/>
  <c r="H12" i="2"/>
  <c r="I12" i="2"/>
  <c r="J12" i="2"/>
  <c r="B13" i="2"/>
  <c r="C13" i="2"/>
  <c r="D13" i="2"/>
  <c r="E13" i="2"/>
  <c r="G13" i="2"/>
  <c r="H13" i="2"/>
  <c r="I13" i="2"/>
  <c r="J13" i="2"/>
  <c r="B14" i="2"/>
  <c r="C14" i="2"/>
  <c r="D14" i="2"/>
  <c r="E14" i="2"/>
  <c r="G14" i="2"/>
  <c r="H14" i="2"/>
  <c r="I14" i="2"/>
  <c r="J14" i="2"/>
  <c r="B15" i="2"/>
  <c r="C15" i="2"/>
  <c r="D15" i="2"/>
  <c r="E15" i="2"/>
  <c r="G15" i="2"/>
  <c r="H15" i="2"/>
  <c r="I15" i="2"/>
  <c r="J15" i="2"/>
  <c r="B16" i="2"/>
  <c r="C16" i="2"/>
  <c r="D16" i="2"/>
  <c r="E16" i="2"/>
  <c r="G16" i="2"/>
  <c r="H16" i="2"/>
  <c r="I16" i="2"/>
  <c r="J16" i="2"/>
  <c r="B17" i="2"/>
  <c r="C17" i="2"/>
  <c r="D17" i="2"/>
  <c r="E17" i="2"/>
  <c r="G17" i="2"/>
  <c r="H17" i="2"/>
  <c r="I17" i="2"/>
  <c r="J17" i="2"/>
  <c r="B18" i="2"/>
  <c r="C18" i="2"/>
  <c r="D18" i="2"/>
  <c r="E18" i="2"/>
  <c r="G18" i="2"/>
  <c r="H18" i="2"/>
  <c r="I18" i="2"/>
  <c r="J18" i="2"/>
  <c r="B19" i="2"/>
  <c r="C19" i="2"/>
  <c r="D19" i="2"/>
  <c r="E19" i="2"/>
  <c r="G19" i="2"/>
  <c r="H19" i="2"/>
  <c r="I19" i="2"/>
  <c r="J19" i="2"/>
  <c r="B20" i="2"/>
  <c r="C20" i="2"/>
  <c r="D20" i="2"/>
  <c r="E20" i="2"/>
  <c r="G20" i="2"/>
  <c r="H20" i="2"/>
  <c r="I20" i="2"/>
  <c r="J20" i="2"/>
  <c r="B21" i="2"/>
  <c r="C21" i="2"/>
  <c r="D21" i="2"/>
  <c r="E21" i="2"/>
  <c r="G21" i="2"/>
  <c r="H21" i="2"/>
  <c r="I21" i="2"/>
  <c r="J21" i="2"/>
  <c r="B22" i="2"/>
  <c r="C22" i="2"/>
  <c r="D22" i="2"/>
  <c r="E22" i="2"/>
  <c r="G22" i="2"/>
  <c r="H22" i="2"/>
  <c r="I22" i="2"/>
  <c r="J22" i="2"/>
  <c r="B23" i="2"/>
  <c r="C23" i="2"/>
  <c r="D23" i="2"/>
  <c r="E23" i="2"/>
  <c r="G23" i="2"/>
  <c r="H23" i="2"/>
  <c r="I23" i="2"/>
  <c r="J23" i="2"/>
  <c r="B24" i="2"/>
  <c r="C24" i="2"/>
  <c r="D24" i="2"/>
  <c r="E24" i="2"/>
  <c r="G24" i="2"/>
  <c r="H24" i="2"/>
  <c r="I24" i="2"/>
  <c r="J24" i="2"/>
  <c r="B25" i="2"/>
  <c r="C25" i="2"/>
  <c r="D25" i="2"/>
  <c r="E25" i="2"/>
  <c r="G25" i="2"/>
  <c r="H25" i="2"/>
  <c r="I25" i="2"/>
  <c r="J25" i="2"/>
  <c r="B26" i="2"/>
  <c r="C26" i="2"/>
  <c r="D26" i="2"/>
  <c r="E26" i="2"/>
  <c r="G26" i="2"/>
  <c r="H26" i="2"/>
  <c r="I26" i="2"/>
  <c r="J26" i="2"/>
  <c r="J2" i="2"/>
  <c r="B2" i="2"/>
  <c r="C2" i="2"/>
  <c r="D2" i="2"/>
  <c r="E2" i="2"/>
  <c r="G2" i="2"/>
  <c r="H2" i="2"/>
  <c r="I2" i="2"/>
  <c r="F22" i="2" l="1"/>
  <c r="F4" i="2"/>
  <c r="F21" i="2"/>
  <c r="F12" i="2"/>
  <c r="F11" i="2"/>
  <c r="F10" i="2"/>
  <c r="F9" i="2"/>
  <c r="L9" i="2" s="1"/>
  <c r="K2" i="2"/>
  <c r="F8" i="2"/>
  <c r="K24" i="2"/>
  <c r="K13" i="2"/>
  <c r="F2" i="2"/>
  <c r="K21" i="2"/>
  <c r="L21" i="2" s="1"/>
  <c r="F20" i="2"/>
  <c r="F15" i="2"/>
  <c r="F14" i="2"/>
  <c r="L5" i="2"/>
  <c r="K23" i="2"/>
  <c r="F25" i="2"/>
  <c r="K22" i="2"/>
  <c r="L22" i="2" s="1"/>
  <c r="F7" i="2"/>
  <c r="L7" i="2" s="1"/>
  <c r="F6" i="2"/>
  <c r="K14" i="2"/>
  <c r="F26" i="2"/>
  <c r="F24" i="2"/>
  <c r="F23" i="2"/>
  <c r="K19" i="2"/>
  <c r="K18" i="2"/>
  <c r="K17" i="2"/>
  <c r="F3" i="2"/>
  <c r="K20" i="2"/>
  <c r="L20" i="2" s="1"/>
  <c r="K15" i="2"/>
  <c r="K12" i="2"/>
  <c r="L12" i="2" s="1"/>
  <c r="K8" i="2"/>
  <c r="K7" i="2"/>
  <c r="K6" i="2"/>
  <c r="K16" i="2"/>
  <c r="K26" i="2"/>
  <c r="K11" i="2"/>
  <c r="L11" i="2" s="1"/>
  <c r="K10" i="2"/>
  <c r="L10" i="2" s="1"/>
  <c r="K9" i="2"/>
  <c r="K4" i="2"/>
  <c r="L4" i="2" s="1"/>
  <c r="K3" i="2"/>
  <c r="K25" i="2"/>
  <c r="L25" i="2" s="1"/>
  <c r="F19" i="2"/>
  <c r="F18" i="2"/>
  <c r="F17" i="2"/>
  <c r="F16" i="2"/>
  <c r="F13" i="2"/>
  <c r="L8" i="2"/>
  <c r="L2" i="2" l="1"/>
  <c r="L24" i="2"/>
  <c r="L15" i="2"/>
  <c r="L26" i="2"/>
  <c r="L14" i="2"/>
  <c r="L16" i="2"/>
  <c r="L19" i="2"/>
  <c r="L18" i="2"/>
  <c r="L13" i="2"/>
  <c r="L6" i="2"/>
  <c r="L23" i="2"/>
  <c r="L3" i="2"/>
  <c r="L31" i="2" s="1"/>
  <c r="L17" i="2"/>
  <c r="L32" i="2" l="1"/>
</calcChain>
</file>

<file path=xl/sharedStrings.xml><?xml version="1.0" encoding="utf-8"?>
<sst xmlns="http://schemas.openxmlformats.org/spreadsheetml/2006/main" count="149" uniqueCount="82">
  <si>
    <t>Sample_Name</t>
  </si>
  <si>
    <t>pH</t>
  </si>
  <si>
    <t>TDS</t>
  </si>
  <si>
    <t>E</t>
  </si>
  <si>
    <t>N</t>
  </si>
  <si>
    <t>Hafeet</t>
  </si>
  <si>
    <t>OPH1</t>
  </si>
  <si>
    <t>OPH2</t>
  </si>
  <si>
    <t>OPH3</t>
  </si>
  <si>
    <t>OPH4</t>
  </si>
  <si>
    <t>OPH5</t>
  </si>
  <si>
    <t>OPH6</t>
  </si>
  <si>
    <t>OPH7</t>
  </si>
  <si>
    <t>OPH8</t>
  </si>
  <si>
    <t>OPH9</t>
  </si>
  <si>
    <t>OPH10</t>
  </si>
  <si>
    <t>OPH11</t>
  </si>
  <si>
    <t>OPH12</t>
  </si>
  <si>
    <t>OPH13</t>
  </si>
  <si>
    <t>OPH14</t>
  </si>
  <si>
    <t>OPH15</t>
  </si>
  <si>
    <t>Fujairah</t>
  </si>
  <si>
    <r>
      <t>Mg</t>
    </r>
    <r>
      <rPr>
        <b/>
        <vertAlign val="superscript"/>
        <sz val="12"/>
        <color theme="0"/>
        <rFont val="Times New Roman"/>
        <family val="1"/>
      </rPr>
      <t>2+</t>
    </r>
  </si>
  <si>
    <r>
      <t>K</t>
    </r>
    <r>
      <rPr>
        <b/>
        <vertAlign val="superscript"/>
        <sz val="12"/>
        <color theme="0"/>
        <rFont val="Times New Roman"/>
        <family val="1"/>
      </rPr>
      <t>+</t>
    </r>
  </si>
  <si>
    <r>
      <t>Na</t>
    </r>
    <r>
      <rPr>
        <b/>
        <vertAlign val="superscript"/>
        <sz val="12"/>
        <color theme="0"/>
        <rFont val="Times New Roman"/>
        <family val="1"/>
      </rPr>
      <t>+</t>
    </r>
  </si>
  <si>
    <r>
      <t>Temperature (C</t>
    </r>
    <r>
      <rPr>
        <b/>
        <sz val="12"/>
        <color theme="0"/>
        <rFont val="Calibri"/>
        <family val="2"/>
      </rPr>
      <t>°</t>
    </r>
    <r>
      <rPr>
        <b/>
        <sz val="12"/>
        <color theme="0"/>
        <rFont val="Times New Roman"/>
        <family val="1"/>
      </rPr>
      <t>)</t>
    </r>
  </si>
  <si>
    <t>Elevation (m)</t>
  </si>
  <si>
    <r>
      <t>Ca</t>
    </r>
    <r>
      <rPr>
        <b/>
        <vertAlign val="superscript"/>
        <sz val="12"/>
        <color theme="0"/>
        <rFont val="Times New Roman"/>
        <family val="1"/>
      </rPr>
      <t>2+</t>
    </r>
  </si>
  <si>
    <r>
      <t>Cl</t>
    </r>
    <r>
      <rPr>
        <b/>
        <vertAlign val="superscript"/>
        <sz val="12"/>
        <color theme="0"/>
        <rFont val="Times New Roman"/>
        <family val="1"/>
      </rPr>
      <t>-</t>
    </r>
  </si>
  <si>
    <r>
      <t>HCO</t>
    </r>
    <r>
      <rPr>
        <b/>
        <vertAlign val="subscript"/>
        <sz val="12"/>
        <color theme="0"/>
        <rFont val="Times New Roman"/>
        <family val="1"/>
      </rPr>
      <t>3</t>
    </r>
    <r>
      <rPr>
        <b/>
        <vertAlign val="superscript"/>
        <sz val="12"/>
        <color theme="0"/>
        <rFont val="Times New Roman"/>
        <family val="1"/>
      </rPr>
      <t>-</t>
    </r>
  </si>
  <si>
    <r>
      <t>NO</t>
    </r>
    <r>
      <rPr>
        <b/>
        <vertAlign val="subscript"/>
        <sz val="12"/>
        <color theme="0"/>
        <rFont val="Times New Roman"/>
        <family val="1"/>
      </rPr>
      <t>3</t>
    </r>
    <r>
      <rPr>
        <b/>
        <vertAlign val="superscript"/>
        <sz val="12"/>
        <color theme="0"/>
        <rFont val="Times New Roman"/>
        <family val="1"/>
      </rPr>
      <t>-</t>
    </r>
  </si>
  <si>
    <r>
      <rPr>
        <b/>
        <vertAlign val="superscript"/>
        <sz val="12"/>
        <color theme="0"/>
        <rFont val="Times New Roman"/>
        <family val="1"/>
      </rPr>
      <t>222</t>
    </r>
    <r>
      <rPr>
        <b/>
        <sz val="12"/>
        <color theme="0"/>
        <rFont val="Times New Roman"/>
        <family val="1"/>
      </rPr>
      <t>Rn (Bq/L)</t>
    </r>
  </si>
  <si>
    <t>SP1</t>
  </si>
  <si>
    <t>SP2</t>
  </si>
  <si>
    <t>SP3</t>
  </si>
  <si>
    <t>SP4</t>
  </si>
  <si>
    <t>SP5</t>
  </si>
  <si>
    <t>SP6</t>
  </si>
  <si>
    <t>SP7</t>
  </si>
  <si>
    <t>SP8</t>
  </si>
  <si>
    <t>SP9</t>
  </si>
  <si>
    <t>SP10</t>
  </si>
  <si>
    <t>R-KH01</t>
  </si>
  <si>
    <t>R-KH02</t>
  </si>
  <si>
    <t>R-KH03</t>
  </si>
  <si>
    <t>R-KH04</t>
  </si>
  <si>
    <t>R-KH05</t>
  </si>
  <si>
    <t>R-KH06</t>
  </si>
  <si>
    <t>R-KH07</t>
  </si>
  <si>
    <t>R-KH08</t>
  </si>
  <si>
    <t>R-KH10</t>
  </si>
  <si>
    <t>R-KH11</t>
  </si>
  <si>
    <t>R-KH12</t>
  </si>
  <si>
    <t>R-KH13</t>
  </si>
  <si>
    <t>R-KH14</t>
  </si>
  <si>
    <t>R-KH15</t>
  </si>
  <si>
    <t>R-KH16</t>
  </si>
  <si>
    <t>R-KH17</t>
  </si>
  <si>
    <t>R-KH18</t>
  </si>
  <si>
    <t>R-KH19</t>
  </si>
  <si>
    <t>R-KH20</t>
  </si>
  <si>
    <t>R-KH21</t>
  </si>
  <si>
    <t>Ras Al Khaimah</t>
  </si>
  <si>
    <t>Region</t>
  </si>
  <si>
    <t>Sample ID</t>
  </si>
  <si>
    <t>Na+ (meq/L)</t>
  </si>
  <si>
    <t>K+ (meq/L)</t>
  </si>
  <si>
    <t>Mg2+ (meq/L)</t>
  </si>
  <si>
    <t>Ca2+ (meq/L)</t>
  </si>
  <si>
    <t>Sum Cations (meq/L)</t>
  </si>
  <si>
    <t>Cl- (meq/L)</t>
  </si>
  <si>
    <t>SO42- (meq/L)</t>
  </si>
  <si>
    <t>HCO3- (meq/L)</t>
  </si>
  <si>
    <t>NO3- (meq/L)</t>
  </si>
  <si>
    <t>Sum Anions (meq/L)</t>
  </si>
  <si>
    <t>CBE (%)</t>
  </si>
  <si>
    <r>
      <t>SO</t>
    </r>
    <r>
      <rPr>
        <b/>
        <vertAlign val="subscript"/>
        <sz val="12"/>
        <color theme="0"/>
        <rFont val="Times New Roman"/>
        <family val="1"/>
      </rPr>
      <t>4</t>
    </r>
    <r>
      <rPr>
        <b/>
        <vertAlign val="superscript"/>
        <sz val="12"/>
        <color theme="0"/>
        <rFont val="Times New Roman"/>
        <family val="1"/>
      </rPr>
      <t>2-</t>
    </r>
  </si>
  <si>
    <t>Minimum</t>
  </si>
  <si>
    <t>Maximum</t>
  </si>
  <si>
    <t>Standard Deviation</t>
  </si>
  <si>
    <t>Coefficient of Variation (CV)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</si>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</sst>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  <font>
      <b/>
      <vertAlign val="superscript"/>
      <sz val="12"/>
      <color theme="0"/>
      <name val="Times New Roman"/>
      <family val="1"/>
    </font>
    <font>
      <b/>
      <sz val="12"/>
      <color theme="0"/>
      <name val="Calibri"/>
      <family val="2"/>
    </font>
    <font>
      <b/>
      <vertAlign val="subscript"/>
      <sz val="12"/>
      <color theme="0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5" fillId="5" borderId="1" xfId="1" applyFill="1" applyBorder="1" applyAlignment="1">
      <alignment horizontal="center"/>
    </xf>
    <xf numFmtId="0" fontId="5" fillId="6" borderId="1" xfId="1" applyFill="1" applyBorder="1" applyAlignment="1">
      <alignment horizontal="center"/>
    </xf>
    <xf numFmtId="1" fontId="5" fillId="6" borderId="1" xfId="1" applyNumberFormat="1" applyFill="1" applyBorder="1" applyAlignment="1">
      <alignment horizontal="center"/>
    </xf>
    <xf numFmtId="164" fontId="5" fillId="6" borderId="1" xfId="1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5" fillId="6" borderId="6" xfId="1" applyFill="1" applyBorder="1" applyAlignment="1">
      <alignment horizontal="center" vertical="center" wrapText="1"/>
    </xf>
    <xf numFmtId="0" fontId="5" fillId="6" borderId="7" xfId="1" applyFill="1" applyBorder="1" applyAlignment="1">
      <alignment horizontal="center"/>
    </xf>
    <xf numFmtId="0" fontId="5" fillId="6" borderId="8" xfId="1" applyFill="1" applyBorder="1" applyAlignment="1">
      <alignment horizontal="center" vertical="center" wrapText="1"/>
    </xf>
    <xf numFmtId="0" fontId="5" fillId="6" borderId="9" xfId="1" applyFill="1" applyBorder="1" applyAlignment="1">
      <alignment horizontal="center"/>
    </xf>
    <xf numFmtId="1" fontId="5" fillId="6" borderId="9" xfId="1" applyNumberFormat="1" applyFill="1" applyBorder="1" applyAlignment="1">
      <alignment horizontal="center"/>
    </xf>
    <xf numFmtId="164" fontId="5" fillId="6" borderId="9" xfId="1" applyNumberFormat="1" applyFill="1" applyBorder="1" applyAlignment="1">
      <alignment horizontal="center"/>
    </xf>
    <xf numFmtId="0" fontId="5" fillId="5" borderId="9" xfId="1" applyFill="1" applyBorder="1" applyAlignment="1">
      <alignment horizontal="center"/>
    </xf>
    <xf numFmtId="0" fontId="5" fillId="6" borderId="10" xfId="1" applyFill="1" applyBorder="1" applyAlignment="1">
      <alignment horizontal="center"/>
    </xf>
    <xf numFmtId="0" fontId="5" fillId="6" borderId="11" xfId="1" applyFill="1" applyBorder="1" applyAlignment="1">
      <alignment horizontal="center" vertical="center" wrapText="1"/>
    </xf>
    <xf numFmtId="0" fontId="5" fillId="6" borderId="12" xfId="1" applyFill="1" applyBorder="1" applyAlignment="1">
      <alignment horizontal="center"/>
    </xf>
    <xf numFmtId="1" fontId="5" fillId="6" borderId="12" xfId="1" applyNumberFormat="1" applyFill="1" applyBorder="1" applyAlignment="1">
      <alignment horizontal="center"/>
    </xf>
    <xf numFmtId="164" fontId="5" fillId="6" borderId="12" xfId="1" applyNumberFormat="1" applyFill="1" applyBorder="1" applyAlignment="1">
      <alignment horizontal="center"/>
    </xf>
    <xf numFmtId="0" fontId="5" fillId="5" borderId="12" xfId="1" applyFill="1" applyBorder="1" applyAlignment="1">
      <alignment horizontal="center"/>
    </xf>
    <xf numFmtId="0" fontId="5" fillId="6" borderId="13" xfId="1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 vertical="center"/>
    </xf>
    <xf numFmtId="0" fontId="5" fillId="7" borderId="1" xfId="2" applyBorder="1"/>
    <xf numFmtId="0" fontId="5" fillId="9" borderId="17" xfId="4" applyBorder="1" applyAlignment="1">
      <alignment horizontal="center" vertical="center"/>
    </xf>
    <xf numFmtId="0" fontId="5" fillId="9" borderId="0" xfId="4" applyBorder="1"/>
    <xf numFmtId="0" fontId="5" fillId="9" borderId="18" xfId="4" applyBorder="1"/>
    <xf numFmtId="0" fontId="5" fillId="8" borderId="0" xfId="3" applyBorder="1"/>
    <xf numFmtId="0" fontId="5" fillId="8" borderId="18" xfId="3" applyBorder="1"/>
    <xf numFmtId="0" fontId="5" fillId="8" borderId="17" xfId="3" applyBorder="1" applyAlignment="1">
      <alignment horizontal="center" vertical="center"/>
    </xf>
    <xf numFmtId="0" fontId="5" fillId="8" borderId="19" xfId="3" applyBorder="1" applyAlignment="1">
      <alignment horizontal="center" vertical="center"/>
    </xf>
    <xf numFmtId="0" fontId="5" fillId="8" borderId="20" xfId="3" applyBorder="1"/>
    <xf numFmtId="0" fontId="5" fillId="7" borderId="9" xfId="2" applyBorder="1"/>
    <xf numFmtId="0" fontId="5" fillId="8" borderId="21" xfId="3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0" fontId="6" fillId="0" borderId="14" xfId="0" applyFont="1" applyBorder="1"/>
    <xf numFmtId="0" fontId="6" fillId="0" borderId="15" xfId="0" applyFont="1" applyBorder="1"/>
    <xf numFmtId="0" fontId="6" fillId="0" borderId="16" xfId="0" applyFont="1" applyBorder="1"/>
    <xf numFmtId="0" fontId="7" fillId="0" borderId="1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5">
    <cellStyle name="20% - Accent2" xfId="3" builtinId="34"/>
    <cellStyle name="20% - Accent6" xfId="4" builtinId="50"/>
    <cellStyle name="40% - Accent1" xfId="2" builtinId="31"/>
    <cellStyle name="60% - Accent6" xfId="1" builtinId="52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B83B8-75A6-49FC-8E1A-C1F012062A64}">
  <dimension ref="A1:Q49"/>
  <sheetViews>
    <sheetView tabSelected="1" topLeftCell="A18" zoomScale="85" zoomScaleNormal="85" workbookViewId="0">
      <selection activeCell="U41" sqref="U41"/>
    </sheetView>
  </sheetViews>
  <sheetFormatPr defaultRowHeight="14.4" x14ac:dyDescent="0.3"/>
  <cols>
    <col min="1" max="1" width="14.5546875" style="1" bestFit="1" customWidth="1"/>
    <col min="2" max="2" width="15.5546875" customWidth="1"/>
    <col min="3" max="3" width="9.109375" style="1" bestFit="1" customWidth="1"/>
    <col min="4" max="4" width="8.88671875" style="1"/>
    <col min="5" max="5" width="14.44140625" style="1" bestFit="1" customWidth="1"/>
    <col min="6" max="6" width="8.88671875" style="1"/>
    <col min="7" max="7" width="18.77734375" style="1" customWidth="1"/>
    <col min="8" max="8" width="8.88671875" style="1"/>
    <col min="9" max="9" width="9.109375" style="1" bestFit="1" customWidth="1"/>
    <col min="10" max="10" width="8.88671875" style="1" bestFit="1" customWidth="1"/>
    <col min="11" max="16" width="8.88671875" style="1"/>
    <col min="17" max="17" width="14" style="1" customWidth="1"/>
  </cols>
  <sheetData>
    <row r="1" spans="1:17" ht="19.8" thickBot="1" x14ac:dyDescent="0.35">
      <c r="A1" s="10" t="s">
        <v>63</v>
      </c>
      <c r="B1" s="11" t="s">
        <v>0</v>
      </c>
      <c r="C1" s="12" t="s">
        <v>3</v>
      </c>
      <c r="D1" s="12" t="s">
        <v>4</v>
      </c>
      <c r="E1" s="12" t="s">
        <v>26</v>
      </c>
      <c r="F1" s="12" t="s">
        <v>1</v>
      </c>
      <c r="G1" s="12" t="s">
        <v>25</v>
      </c>
      <c r="H1" s="12" t="s">
        <v>2</v>
      </c>
      <c r="I1" s="12" t="s">
        <v>24</v>
      </c>
      <c r="J1" s="12" t="s">
        <v>23</v>
      </c>
      <c r="K1" s="12" t="s">
        <v>27</v>
      </c>
      <c r="L1" s="12" t="s">
        <v>22</v>
      </c>
      <c r="M1" s="12" t="s">
        <v>28</v>
      </c>
      <c r="N1" s="12" t="s">
        <v>76</v>
      </c>
      <c r="O1" s="12" t="s">
        <v>29</v>
      </c>
      <c r="P1" s="12" t="s">
        <v>30</v>
      </c>
      <c r="Q1" s="13" t="s">
        <v>31</v>
      </c>
    </row>
    <row r="2" spans="1:17" x14ac:dyDescent="0.3">
      <c r="A2" s="30" t="s">
        <v>5</v>
      </c>
      <c r="B2" s="31" t="s">
        <v>32</v>
      </c>
      <c r="C2" s="38">
        <v>373071.58600000001</v>
      </c>
      <c r="D2" s="32">
        <v>2665980.6170000001</v>
      </c>
      <c r="E2" s="32">
        <v>290.15699999999998</v>
      </c>
      <c r="F2" s="32">
        <v>8.07</v>
      </c>
      <c r="G2" s="32">
        <v>48.1</v>
      </c>
      <c r="H2" s="32">
        <v>6300</v>
      </c>
      <c r="I2" s="32">
        <v>1415</v>
      </c>
      <c r="J2" s="32">
        <v>52</v>
      </c>
      <c r="K2" s="33">
        <v>571</v>
      </c>
      <c r="L2" s="33">
        <v>149</v>
      </c>
      <c r="M2" s="32">
        <v>3021</v>
      </c>
      <c r="N2" s="32">
        <v>680</v>
      </c>
      <c r="O2" s="33">
        <v>121</v>
      </c>
      <c r="P2" s="33">
        <v>0.8</v>
      </c>
      <c r="Q2" s="39">
        <v>35</v>
      </c>
    </row>
    <row r="3" spans="1:17" x14ac:dyDescent="0.3">
      <c r="A3" s="14" t="s">
        <v>5</v>
      </c>
      <c r="B3" s="2" t="s">
        <v>33</v>
      </c>
      <c r="C3" s="3">
        <v>372866.60800000001</v>
      </c>
      <c r="D3" s="4">
        <v>2666397.946</v>
      </c>
      <c r="E3" s="4">
        <v>275.64699999999999</v>
      </c>
      <c r="F3" s="4">
        <v>7.98</v>
      </c>
      <c r="G3" s="4">
        <v>40.9</v>
      </c>
      <c r="H3" s="4">
        <v>10060</v>
      </c>
      <c r="I3" s="4">
        <v>2200</v>
      </c>
      <c r="J3" s="4">
        <v>72</v>
      </c>
      <c r="K3" s="5">
        <v>705</v>
      </c>
      <c r="L3" s="5">
        <v>277</v>
      </c>
      <c r="M3" s="4">
        <v>4813</v>
      </c>
      <c r="N3" s="4">
        <v>1070</v>
      </c>
      <c r="O3" s="5">
        <v>181</v>
      </c>
      <c r="P3" s="5">
        <v>1.5</v>
      </c>
      <c r="Q3" s="15">
        <v>23</v>
      </c>
    </row>
    <row r="4" spans="1:17" x14ac:dyDescent="0.3">
      <c r="A4" s="14" t="s">
        <v>5</v>
      </c>
      <c r="B4" s="2" t="s">
        <v>34</v>
      </c>
      <c r="C4" s="3">
        <v>373146.99099999998</v>
      </c>
      <c r="D4" s="4">
        <v>2666355.0279999999</v>
      </c>
      <c r="E4" s="4">
        <v>278.036</v>
      </c>
      <c r="F4" s="4">
        <v>8.0399999999999991</v>
      </c>
      <c r="G4" s="4">
        <v>44.6</v>
      </c>
      <c r="H4" s="4">
        <v>6590</v>
      </c>
      <c r="I4" s="4">
        <v>1570</v>
      </c>
      <c r="J4" s="4">
        <v>46</v>
      </c>
      <c r="K4" s="5">
        <v>530</v>
      </c>
      <c r="L4" s="5">
        <v>144</v>
      </c>
      <c r="M4" s="4">
        <v>3373</v>
      </c>
      <c r="N4" s="4">
        <v>670</v>
      </c>
      <c r="O4" s="5">
        <v>132</v>
      </c>
      <c r="P4" s="5">
        <v>0.1</v>
      </c>
      <c r="Q4" s="15">
        <v>46</v>
      </c>
    </row>
    <row r="5" spans="1:17" x14ac:dyDescent="0.3">
      <c r="A5" s="14" t="s">
        <v>5</v>
      </c>
      <c r="B5" s="2" t="s">
        <v>35</v>
      </c>
      <c r="C5" s="3">
        <v>372579.28399999999</v>
      </c>
      <c r="D5" s="4">
        <v>2666539.9360000002</v>
      </c>
      <c r="E5" s="4">
        <v>266.67099999999999</v>
      </c>
      <c r="F5" s="4">
        <v>8.1</v>
      </c>
      <c r="G5" s="4">
        <v>34.299999999999997</v>
      </c>
      <c r="H5" s="4">
        <v>11070</v>
      </c>
      <c r="I5" s="4">
        <v>2630</v>
      </c>
      <c r="J5" s="4">
        <v>77</v>
      </c>
      <c r="K5" s="5">
        <v>721</v>
      </c>
      <c r="L5" s="5">
        <v>290</v>
      </c>
      <c r="M5" s="4">
        <v>5586</v>
      </c>
      <c r="N5" s="4">
        <v>1020</v>
      </c>
      <c r="O5" s="5">
        <v>201</v>
      </c>
      <c r="P5" s="5">
        <v>6.2</v>
      </c>
      <c r="Q5" s="15">
        <v>105</v>
      </c>
    </row>
    <row r="6" spans="1:17" x14ac:dyDescent="0.3">
      <c r="A6" s="14" t="s">
        <v>5</v>
      </c>
      <c r="B6" s="2" t="s">
        <v>36</v>
      </c>
      <c r="C6" s="3">
        <v>371687.38099999999</v>
      </c>
      <c r="D6" s="4">
        <v>2666234.2030000002</v>
      </c>
      <c r="E6" s="4">
        <v>246.29300000000001</v>
      </c>
      <c r="F6" s="4">
        <v>9.3000000000000007</v>
      </c>
      <c r="G6" s="4">
        <v>27.6</v>
      </c>
      <c r="H6" s="4">
        <v>13420</v>
      </c>
      <c r="I6" s="4">
        <v>3135</v>
      </c>
      <c r="J6" s="4">
        <v>121</v>
      </c>
      <c r="K6" s="5">
        <v>1076</v>
      </c>
      <c r="L6" s="5">
        <v>379</v>
      </c>
      <c r="M6" s="4">
        <v>6323</v>
      </c>
      <c r="N6" s="4">
        <v>1850</v>
      </c>
      <c r="O6" s="5">
        <v>127</v>
      </c>
      <c r="P6" s="5">
        <v>3.3</v>
      </c>
      <c r="Q6" s="15">
        <v>3.53</v>
      </c>
    </row>
    <row r="7" spans="1:17" x14ac:dyDescent="0.3">
      <c r="A7" s="14" t="s">
        <v>5</v>
      </c>
      <c r="B7" s="2" t="s">
        <v>37</v>
      </c>
      <c r="C7" s="3">
        <v>371614.011</v>
      </c>
      <c r="D7" s="4">
        <v>2665954.6850000001</v>
      </c>
      <c r="E7" s="4">
        <v>245.82599999999999</v>
      </c>
      <c r="F7" s="4">
        <v>9.33</v>
      </c>
      <c r="G7" s="4">
        <v>28.5</v>
      </c>
      <c r="H7" s="4">
        <v>13400</v>
      </c>
      <c r="I7" s="4">
        <v>2934</v>
      </c>
      <c r="J7" s="4">
        <v>95</v>
      </c>
      <c r="K7" s="5">
        <v>1006</v>
      </c>
      <c r="L7" s="5">
        <v>356</v>
      </c>
      <c r="M7" s="4">
        <v>6499</v>
      </c>
      <c r="N7" s="4">
        <v>1120</v>
      </c>
      <c r="O7" s="5">
        <v>129</v>
      </c>
      <c r="P7" s="5">
        <v>1.1000000000000001</v>
      </c>
      <c r="Q7" s="15">
        <v>2.46</v>
      </c>
    </row>
    <row r="8" spans="1:17" x14ac:dyDescent="0.3">
      <c r="A8" s="14" t="s">
        <v>5</v>
      </c>
      <c r="B8" s="2" t="s">
        <v>38</v>
      </c>
      <c r="C8" s="3">
        <v>370127.96500000003</v>
      </c>
      <c r="D8" s="4">
        <v>2664779.6490000002</v>
      </c>
      <c r="E8" s="4">
        <v>224.88800000000001</v>
      </c>
      <c r="F8" s="4">
        <v>8.68</v>
      </c>
      <c r="G8" s="4">
        <v>33.9</v>
      </c>
      <c r="H8" s="4">
        <v>8370</v>
      </c>
      <c r="I8" s="4">
        <v>2120</v>
      </c>
      <c r="J8" s="4">
        <v>70</v>
      </c>
      <c r="K8" s="5">
        <v>680</v>
      </c>
      <c r="L8" s="5">
        <v>180</v>
      </c>
      <c r="M8" s="4">
        <v>4602</v>
      </c>
      <c r="N8" s="4">
        <v>740</v>
      </c>
      <c r="O8" s="5">
        <v>136</v>
      </c>
      <c r="P8" s="5">
        <v>0.8</v>
      </c>
      <c r="Q8" s="15">
        <v>120</v>
      </c>
    </row>
    <row r="9" spans="1:17" x14ac:dyDescent="0.3">
      <c r="A9" s="14" t="s">
        <v>5</v>
      </c>
      <c r="B9" s="2" t="s">
        <v>39</v>
      </c>
      <c r="C9" s="3">
        <v>369990.38199999998</v>
      </c>
      <c r="D9" s="4">
        <v>2664765.2880000002</v>
      </c>
      <c r="E9" s="4">
        <v>219.393</v>
      </c>
      <c r="F9" s="4">
        <v>8.5399999999999991</v>
      </c>
      <c r="G9" s="4">
        <v>34.299999999999997</v>
      </c>
      <c r="H9" s="4">
        <v>8340</v>
      </c>
      <c r="I9" s="4">
        <v>1786</v>
      </c>
      <c r="J9" s="4">
        <v>68</v>
      </c>
      <c r="K9" s="5">
        <v>740</v>
      </c>
      <c r="L9" s="5">
        <v>196</v>
      </c>
      <c r="M9" s="4">
        <v>4110</v>
      </c>
      <c r="N9" s="4">
        <v>670</v>
      </c>
      <c r="O9" s="5">
        <v>134</v>
      </c>
      <c r="P9" s="5">
        <v>2.9</v>
      </c>
      <c r="Q9" s="15">
        <v>138</v>
      </c>
    </row>
    <row r="10" spans="1:17" x14ac:dyDescent="0.3">
      <c r="A10" s="14" t="s">
        <v>5</v>
      </c>
      <c r="B10" s="2" t="s">
        <v>40</v>
      </c>
      <c r="C10" s="3">
        <v>368713.78600000002</v>
      </c>
      <c r="D10" s="4">
        <v>2664591.2620000001</v>
      </c>
      <c r="E10" s="4">
        <v>210.892</v>
      </c>
      <c r="F10" s="4">
        <v>8.99</v>
      </c>
      <c r="G10" s="4">
        <v>30.7</v>
      </c>
      <c r="H10" s="4">
        <v>8700</v>
      </c>
      <c r="I10" s="4">
        <v>1900</v>
      </c>
      <c r="J10" s="4">
        <v>58</v>
      </c>
      <c r="K10" s="5">
        <v>681</v>
      </c>
      <c r="L10" s="5">
        <v>196</v>
      </c>
      <c r="M10" s="4">
        <v>4391</v>
      </c>
      <c r="N10" s="4">
        <v>620</v>
      </c>
      <c r="O10" s="5">
        <v>116</v>
      </c>
      <c r="P10" s="5">
        <v>4.0999999999999996</v>
      </c>
      <c r="Q10" s="15">
        <v>18</v>
      </c>
    </row>
    <row r="11" spans="1:17" ht="15" thickBot="1" x14ac:dyDescent="0.35">
      <c r="A11" s="34" t="s">
        <v>5</v>
      </c>
      <c r="B11" s="35" t="s">
        <v>41</v>
      </c>
      <c r="C11" s="40">
        <v>369285.93800000002</v>
      </c>
      <c r="D11" s="36">
        <v>2664876.156</v>
      </c>
      <c r="E11" s="36">
        <v>210.60300000000001</v>
      </c>
      <c r="F11" s="36">
        <v>8.94</v>
      </c>
      <c r="G11" s="36">
        <v>31.6</v>
      </c>
      <c r="H11" s="36">
        <v>8630</v>
      </c>
      <c r="I11" s="36">
        <v>1980</v>
      </c>
      <c r="J11" s="36">
        <v>64</v>
      </c>
      <c r="K11" s="37">
        <v>710</v>
      </c>
      <c r="L11" s="37">
        <v>191</v>
      </c>
      <c r="M11" s="36">
        <v>4426</v>
      </c>
      <c r="N11" s="36">
        <v>814</v>
      </c>
      <c r="O11" s="37">
        <v>112</v>
      </c>
      <c r="P11" s="37">
        <v>0</v>
      </c>
      <c r="Q11" s="41">
        <v>44</v>
      </c>
    </row>
    <row r="12" spans="1:17" x14ac:dyDescent="0.3">
      <c r="A12" s="30" t="s">
        <v>21</v>
      </c>
      <c r="B12" s="31" t="s">
        <v>6</v>
      </c>
      <c r="C12" s="32">
        <v>412331</v>
      </c>
      <c r="D12" s="32">
        <v>2762331</v>
      </c>
      <c r="E12" s="32">
        <v>288</v>
      </c>
      <c r="F12" s="32">
        <v>8.27</v>
      </c>
      <c r="G12" s="32">
        <v>32</v>
      </c>
      <c r="H12" s="54">
        <v>1190</v>
      </c>
      <c r="I12" s="32">
        <v>260</v>
      </c>
      <c r="J12" s="32">
        <v>6.4</v>
      </c>
      <c r="K12" s="33">
        <v>60</v>
      </c>
      <c r="L12" s="33">
        <v>62</v>
      </c>
      <c r="M12" s="32">
        <v>427</v>
      </c>
      <c r="N12" s="32">
        <v>200</v>
      </c>
      <c r="O12" s="33">
        <v>236</v>
      </c>
      <c r="P12" s="33">
        <v>3.6</v>
      </c>
      <c r="Q12" s="57">
        <v>0.41</v>
      </c>
    </row>
    <row r="13" spans="1:17" x14ac:dyDescent="0.3">
      <c r="A13" s="14" t="s">
        <v>21</v>
      </c>
      <c r="B13" s="2" t="s">
        <v>7</v>
      </c>
      <c r="C13" s="4">
        <v>415326</v>
      </c>
      <c r="D13" s="4">
        <v>2759788</v>
      </c>
      <c r="E13" s="4">
        <v>246</v>
      </c>
      <c r="F13" s="4">
        <v>8.24</v>
      </c>
      <c r="G13" s="4">
        <v>34.700000000000003</v>
      </c>
      <c r="H13" s="55">
        <v>1172</v>
      </c>
      <c r="I13" s="4">
        <v>1180</v>
      </c>
      <c r="J13" s="4">
        <v>10</v>
      </c>
      <c r="K13" s="5">
        <v>257</v>
      </c>
      <c r="L13" s="5">
        <v>122</v>
      </c>
      <c r="M13" s="4">
        <v>1067</v>
      </c>
      <c r="N13" s="4">
        <v>1460</v>
      </c>
      <c r="O13" s="5">
        <v>726</v>
      </c>
      <c r="P13" s="5">
        <v>8</v>
      </c>
      <c r="Q13" s="58">
        <v>1.64</v>
      </c>
    </row>
    <row r="14" spans="1:17" x14ac:dyDescent="0.3">
      <c r="A14" s="14" t="s">
        <v>21</v>
      </c>
      <c r="B14" s="2" t="s">
        <v>8</v>
      </c>
      <c r="C14" s="4">
        <v>419347</v>
      </c>
      <c r="D14" s="4">
        <v>2758694</v>
      </c>
      <c r="E14" s="4">
        <v>243</v>
      </c>
      <c r="F14" s="4">
        <v>8.69</v>
      </c>
      <c r="G14" s="4">
        <v>32.799999999999997</v>
      </c>
      <c r="H14" s="55">
        <v>1320</v>
      </c>
      <c r="I14" s="4">
        <v>522</v>
      </c>
      <c r="J14" s="4">
        <v>3.6</v>
      </c>
      <c r="K14" s="5">
        <v>46</v>
      </c>
      <c r="L14" s="5">
        <v>20</v>
      </c>
      <c r="M14" s="4">
        <v>455</v>
      </c>
      <c r="N14" s="4">
        <v>340</v>
      </c>
      <c r="O14" s="5">
        <v>364</v>
      </c>
      <c r="P14" s="5">
        <v>4.2</v>
      </c>
      <c r="Q14" s="58">
        <v>0.82099999999999995</v>
      </c>
    </row>
    <row r="15" spans="1:17" x14ac:dyDescent="0.3">
      <c r="A15" s="14" t="s">
        <v>21</v>
      </c>
      <c r="B15" s="2" t="s">
        <v>9</v>
      </c>
      <c r="C15" s="4">
        <v>423920</v>
      </c>
      <c r="D15" s="4">
        <v>2756589</v>
      </c>
      <c r="E15" s="4">
        <v>155</v>
      </c>
      <c r="F15" s="4">
        <v>8.5399999999999991</v>
      </c>
      <c r="G15" s="4">
        <v>31.6</v>
      </c>
      <c r="H15" s="55">
        <v>2520</v>
      </c>
      <c r="I15" s="4">
        <v>788</v>
      </c>
      <c r="J15" s="4">
        <v>5</v>
      </c>
      <c r="K15" s="5">
        <v>183</v>
      </c>
      <c r="L15" s="5">
        <v>37</v>
      </c>
      <c r="M15" s="4">
        <v>1137</v>
      </c>
      <c r="N15" s="4">
        <v>540</v>
      </c>
      <c r="O15" s="5">
        <v>121</v>
      </c>
      <c r="P15" s="5">
        <v>2.7</v>
      </c>
      <c r="Q15" s="58">
        <v>0.20499999999999999</v>
      </c>
    </row>
    <row r="16" spans="1:17" x14ac:dyDescent="0.3">
      <c r="A16" s="14" t="s">
        <v>21</v>
      </c>
      <c r="B16" s="2" t="s">
        <v>10</v>
      </c>
      <c r="C16" s="4">
        <v>426426</v>
      </c>
      <c r="D16" s="4">
        <v>2760978</v>
      </c>
      <c r="E16" s="4">
        <v>179</v>
      </c>
      <c r="F16" s="4">
        <v>8.35</v>
      </c>
      <c r="G16" s="4">
        <v>33</v>
      </c>
      <c r="H16" s="55">
        <v>610</v>
      </c>
      <c r="I16" s="4">
        <v>136</v>
      </c>
      <c r="J16" s="4">
        <v>3.7</v>
      </c>
      <c r="K16" s="5">
        <v>42</v>
      </c>
      <c r="L16" s="5">
        <v>19</v>
      </c>
      <c r="M16" s="4">
        <v>85</v>
      </c>
      <c r="N16" s="4">
        <v>140</v>
      </c>
      <c r="O16" s="5">
        <v>197</v>
      </c>
      <c r="P16" s="5">
        <v>13</v>
      </c>
      <c r="Q16" s="58">
        <v>1.44</v>
      </c>
    </row>
    <row r="17" spans="1:17" x14ac:dyDescent="0.3">
      <c r="A17" s="14" t="s">
        <v>21</v>
      </c>
      <c r="B17" s="2" t="s">
        <v>11</v>
      </c>
      <c r="C17" s="4">
        <v>431518</v>
      </c>
      <c r="D17" s="4">
        <v>2767092</v>
      </c>
      <c r="E17" s="4">
        <v>34</v>
      </c>
      <c r="F17" s="4">
        <v>7.72</v>
      </c>
      <c r="G17" s="4">
        <v>33.1</v>
      </c>
      <c r="H17" s="55">
        <v>4120</v>
      </c>
      <c r="I17" s="4">
        <v>710</v>
      </c>
      <c r="J17" s="4">
        <v>10</v>
      </c>
      <c r="K17" s="5">
        <v>468</v>
      </c>
      <c r="L17" s="5">
        <v>194</v>
      </c>
      <c r="M17" s="4">
        <v>2098</v>
      </c>
      <c r="N17" s="4">
        <v>500</v>
      </c>
      <c r="O17" s="5">
        <v>165</v>
      </c>
      <c r="P17" s="5">
        <v>10.8</v>
      </c>
      <c r="Q17" s="58">
        <v>1.85</v>
      </c>
    </row>
    <row r="18" spans="1:17" x14ac:dyDescent="0.3">
      <c r="A18" s="14" t="s">
        <v>21</v>
      </c>
      <c r="B18" s="2" t="s">
        <v>12</v>
      </c>
      <c r="C18" s="4">
        <v>407438</v>
      </c>
      <c r="D18" s="4">
        <v>2783051</v>
      </c>
      <c r="E18" s="4">
        <v>293</v>
      </c>
      <c r="F18" s="4">
        <v>8.84</v>
      </c>
      <c r="G18" s="4">
        <v>33.200000000000003</v>
      </c>
      <c r="H18" s="55">
        <v>760</v>
      </c>
      <c r="I18" s="4">
        <v>114</v>
      </c>
      <c r="J18" s="4">
        <v>7.5</v>
      </c>
      <c r="K18" s="5">
        <v>10</v>
      </c>
      <c r="L18" s="5">
        <v>86</v>
      </c>
      <c r="M18" s="4">
        <v>334</v>
      </c>
      <c r="N18" s="4">
        <v>90</v>
      </c>
      <c r="O18" s="5">
        <v>42</v>
      </c>
      <c r="P18" s="5">
        <v>2.7</v>
      </c>
      <c r="Q18" s="58">
        <v>0.20499999999999999</v>
      </c>
    </row>
    <row r="19" spans="1:17" x14ac:dyDescent="0.3">
      <c r="A19" s="14" t="s">
        <v>21</v>
      </c>
      <c r="B19" s="2" t="s">
        <v>13</v>
      </c>
      <c r="C19" s="4">
        <v>410057</v>
      </c>
      <c r="D19" s="4">
        <v>2781286</v>
      </c>
      <c r="E19" s="4">
        <v>342</v>
      </c>
      <c r="F19" s="4">
        <v>8.2200000000000006</v>
      </c>
      <c r="G19" s="4">
        <v>33.299999999999997</v>
      </c>
      <c r="H19" s="55">
        <v>3100</v>
      </c>
      <c r="I19" s="4">
        <v>748</v>
      </c>
      <c r="J19" s="4">
        <v>8.9</v>
      </c>
      <c r="K19" s="5">
        <v>466</v>
      </c>
      <c r="L19" s="5">
        <v>2.2999999999999998</v>
      </c>
      <c r="M19" s="4">
        <v>1564</v>
      </c>
      <c r="N19" s="4">
        <v>462</v>
      </c>
      <c r="O19" s="5">
        <v>2.25</v>
      </c>
      <c r="P19" s="5">
        <v>8</v>
      </c>
      <c r="Q19" s="58">
        <v>0</v>
      </c>
    </row>
    <row r="20" spans="1:17" x14ac:dyDescent="0.3">
      <c r="A20" s="14" t="s">
        <v>21</v>
      </c>
      <c r="B20" s="2" t="s">
        <v>14</v>
      </c>
      <c r="C20" s="4">
        <v>412914</v>
      </c>
      <c r="D20" s="4">
        <v>2782471</v>
      </c>
      <c r="E20" s="4">
        <v>383</v>
      </c>
      <c r="F20" s="4">
        <v>8.0500000000000007</v>
      </c>
      <c r="G20" s="4">
        <v>30.3</v>
      </c>
      <c r="H20" s="55">
        <v>3580</v>
      </c>
      <c r="I20" s="4">
        <v>772</v>
      </c>
      <c r="J20" s="4">
        <v>1.6</v>
      </c>
      <c r="K20" s="5">
        <v>339</v>
      </c>
      <c r="L20" s="5">
        <v>20</v>
      </c>
      <c r="M20" s="4">
        <v>1564</v>
      </c>
      <c r="N20" s="4">
        <v>430</v>
      </c>
      <c r="O20" s="5">
        <v>49</v>
      </c>
      <c r="P20" s="5">
        <v>0.5</v>
      </c>
      <c r="Q20" s="58">
        <v>0.41</v>
      </c>
    </row>
    <row r="21" spans="1:17" x14ac:dyDescent="0.3">
      <c r="A21" s="14" t="s">
        <v>21</v>
      </c>
      <c r="B21" s="2" t="s">
        <v>15</v>
      </c>
      <c r="C21" s="4">
        <v>421277</v>
      </c>
      <c r="D21" s="4">
        <v>2780739</v>
      </c>
      <c r="E21" s="4">
        <v>207</v>
      </c>
      <c r="F21" s="4">
        <v>8.26</v>
      </c>
      <c r="G21" s="4">
        <v>31.8</v>
      </c>
      <c r="H21" s="55">
        <v>820</v>
      </c>
      <c r="I21" s="4">
        <v>160</v>
      </c>
      <c r="J21" s="4">
        <v>4.7</v>
      </c>
      <c r="K21" s="5">
        <v>48</v>
      </c>
      <c r="L21" s="5">
        <v>62</v>
      </c>
      <c r="M21" s="4">
        <v>228</v>
      </c>
      <c r="N21" s="4">
        <v>110</v>
      </c>
      <c r="O21" s="5">
        <v>321</v>
      </c>
      <c r="P21" s="5">
        <v>10</v>
      </c>
      <c r="Q21" s="58">
        <v>0.61499999999999999</v>
      </c>
    </row>
    <row r="22" spans="1:17" x14ac:dyDescent="0.3">
      <c r="A22" s="14" t="s">
        <v>21</v>
      </c>
      <c r="B22" s="2" t="s">
        <v>16</v>
      </c>
      <c r="C22" s="4">
        <v>424477</v>
      </c>
      <c r="D22" s="4">
        <v>2783260</v>
      </c>
      <c r="E22" s="4">
        <v>132</v>
      </c>
      <c r="F22" s="4">
        <v>9.94</v>
      </c>
      <c r="G22" s="4">
        <v>34.200000000000003</v>
      </c>
      <c r="H22" s="55">
        <v>2810</v>
      </c>
      <c r="I22" s="4">
        <v>590</v>
      </c>
      <c r="J22" s="4">
        <v>2.9</v>
      </c>
      <c r="K22" s="5">
        <v>333</v>
      </c>
      <c r="L22" s="5">
        <v>7</v>
      </c>
      <c r="M22" s="4">
        <v>1209</v>
      </c>
      <c r="N22" s="4">
        <v>450</v>
      </c>
      <c r="O22" s="5">
        <v>15</v>
      </c>
      <c r="P22" s="5">
        <v>1.4</v>
      </c>
      <c r="Q22" s="58">
        <v>0</v>
      </c>
    </row>
    <row r="23" spans="1:17" x14ac:dyDescent="0.3">
      <c r="A23" s="14" t="s">
        <v>21</v>
      </c>
      <c r="B23" s="2" t="s">
        <v>17</v>
      </c>
      <c r="C23" s="4">
        <v>428137</v>
      </c>
      <c r="D23" s="4">
        <v>2777851</v>
      </c>
      <c r="E23" s="4">
        <v>51</v>
      </c>
      <c r="F23" s="4">
        <v>8.1199999999999992</v>
      </c>
      <c r="G23" s="4">
        <v>33.700000000000003</v>
      </c>
      <c r="H23" s="55">
        <v>3220</v>
      </c>
      <c r="I23" s="4">
        <v>624</v>
      </c>
      <c r="J23" s="4">
        <v>4.5</v>
      </c>
      <c r="K23" s="5">
        <v>348</v>
      </c>
      <c r="L23" s="5">
        <v>42</v>
      </c>
      <c r="M23" s="4">
        <v>1351</v>
      </c>
      <c r="N23" s="4">
        <v>450</v>
      </c>
      <c r="O23" s="5">
        <v>123</v>
      </c>
      <c r="P23" s="5">
        <v>2.9</v>
      </c>
      <c r="Q23" s="58">
        <v>1.85</v>
      </c>
    </row>
    <row r="24" spans="1:17" x14ac:dyDescent="0.3">
      <c r="A24" s="14" t="s">
        <v>21</v>
      </c>
      <c r="B24" s="2" t="s">
        <v>18</v>
      </c>
      <c r="C24" s="4">
        <v>428007</v>
      </c>
      <c r="D24" s="4">
        <v>2783708</v>
      </c>
      <c r="E24" s="4">
        <v>143</v>
      </c>
      <c r="F24" s="4">
        <v>8</v>
      </c>
      <c r="G24" s="4">
        <v>33.200000000000003</v>
      </c>
      <c r="H24" s="55">
        <v>400</v>
      </c>
      <c r="I24" s="4">
        <v>73</v>
      </c>
      <c r="J24" s="4">
        <v>3</v>
      </c>
      <c r="K24" s="5">
        <v>20</v>
      </c>
      <c r="L24" s="5">
        <v>48</v>
      </c>
      <c r="M24" s="4">
        <v>92</v>
      </c>
      <c r="N24" s="4">
        <v>30</v>
      </c>
      <c r="O24" s="5">
        <v>290</v>
      </c>
      <c r="P24" s="5">
        <v>8.6</v>
      </c>
      <c r="Q24" s="58">
        <v>1.44</v>
      </c>
    </row>
    <row r="25" spans="1:17" x14ac:dyDescent="0.3">
      <c r="A25" s="14" t="s">
        <v>21</v>
      </c>
      <c r="B25" s="2" t="s">
        <v>19</v>
      </c>
      <c r="C25" s="4">
        <v>423444</v>
      </c>
      <c r="D25" s="4">
        <v>2785553</v>
      </c>
      <c r="E25" s="4">
        <v>176</v>
      </c>
      <c r="F25" s="4">
        <v>8.5299999999999994</v>
      </c>
      <c r="G25" s="4">
        <v>32.1</v>
      </c>
      <c r="H25" s="55">
        <v>1820</v>
      </c>
      <c r="I25" s="4">
        <v>383</v>
      </c>
      <c r="J25" s="4">
        <v>20</v>
      </c>
      <c r="K25" s="5">
        <v>10</v>
      </c>
      <c r="L25" s="5">
        <v>94</v>
      </c>
      <c r="M25" s="4">
        <v>782</v>
      </c>
      <c r="N25" s="4">
        <v>120</v>
      </c>
      <c r="O25" s="5">
        <v>78</v>
      </c>
      <c r="P25" s="5">
        <v>0.6</v>
      </c>
      <c r="Q25" s="58">
        <v>2.0499999999999998</v>
      </c>
    </row>
    <row r="26" spans="1:17" ht="15" thickBot="1" x14ac:dyDescent="0.35">
      <c r="A26" s="34" t="s">
        <v>21</v>
      </c>
      <c r="B26" s="35" t="s">
        <v>20</v>
      </c>
      <c r="C26" s="36">
        <v>420268</v>
      </c>
      <c r="D26" s="36">
        <v>2789576</v>
      </c>
      <c r="E26" s="36">
        <v>243</v>
      </c>
      <c r="F26" s="36">
        <v>8.08</v>
      </c>
      <c r="G26" s="36">
        <v>31.7</v>
      </c>
      <c r="H26" s="56">
        <v>1270</v>
      </c>
      <c r="I26" s="36">
        <v>210</v>
      </c>
      <c r="J26" s="36">
        <v>9.4</v>
      </c>
      <c r="K26" s="37">
        <v>32</v>
      </c>
      <c r="L26" s="37">
        <v>146</v>
      </c>
      <c r="M26" s="36">
        <v>555</v>
      </c>
      <c r="N26" s="36">
        <v>130</v>
      </c>
      <c r="O26" s="37">
        <v>199</v>
      </c>
      <c r="P26" s="37">
        <v>24</v>
      </c>
      <c r="Q26" s="59">
        <v>4.51</v>
      </c>
    </row>
    <row r="27" spans="1:17" ht="15" customHeight="1" x14ac:dyDescent="0.3">
      <c r="A27" s="24" t="s">
        <v>62</v>
      </c>
      <c r="B27" s="25" t="s">
        <v>42</v>
      </c>
      <c r="C27" s="25">
        <v>403711</v>
      </c>
      <c r="D27" s="25">
        <v>2850942</v>
      </c>
      <c r="E27" s="25">
        <v>61</v>
      </c>
      <c r="F27" s="25">
        <v>8.4</v>
      </c>
      <c r="G27" s="25">
        <v>35.4</v>
      </c>
      <c r="H27" s="26">
        <v>1510</v>
      </c>
      <c r="I27" s="26">
        <v>413.60399999999998</v>
      </c>
      <c r="J27" s="27">
        <v>10.0669</v>
      </c>
      <c r="K27" s="28"/>
      <c r="L27" s="28"/>
      <c r="M27" s="25">
        <v>834.3</v>
      </c>
      <c r="N27" s="25">
        <v>1862.4</v>
      </c>
      <c r="O27" s="28"/>
      <c r="P27" s="28"/>
      <c r="Q27" s="29">
        <v>40.96</v>
      </c>
    </row>
    <row r="28" spans="1:17" x14ac:dyDescent="0.3">
      <c r="A28" s="16" t="s">
        <v>62</v>
      </c>
      <c r="B28" s="7" t="s">
        <v>43</v>
      </c>
      <c r="C28" s="7">
        <v>403589</v>
      </c>
      <c r="D28" s="7">
        <v>2849530</v>
      </c>
      <c r="E28" s="7">
        <v>86</v>
      </c>
      <c r="F28" s="7">
        <v>7.8</v>
      </c>
      <c r="G28" s="7">
        <v>35.700000000000003</v>
      </c>
      <c r="H28" s="8">
        <v>6600</v>
      </c>
      <c r="I28" s="8">
        <v>170.67099999999999</v>
      </c>
      <c r="J28" s="9">
        <v>5.7051299999999996</v>
      </c>
      <c r="K28" s="6"/>
      <c r="L28" s="6"/>
      <c r="M28" s="7">
        <v>170.4</v>
      </c>
      <c r="N28" s="7">
        <v>88.3</v>
      </c>
      <c r="O28" s="6"/>
      <c r="P28" s="6"/>
      <c r="Q28" s="17">
        <v>53.56</v>
      </c>
    </row>
    <row r="29" spans="1:17" x14ac:dyDescent="0.3">
      <c r="A29" s="16" t="s">
        <v>62</v>
      </c>
      <c r="B29" s="7" t="s">
        <v>44</v>
      </c>
      <c r="C29" s="7">
        <v>402635</v>
      </c>
      <c r="D29" s="7">
        <v>2849717</v>
      </c>
      <c r="E29" s="7">
        <v>47</v>
      </c>
      <c r="F29" s="7">
        <v>7.1</v>
      </c>
      <c r="G29" s="7">
        <v>34.6</v>
      </c>
      <c r="H29" s="8">
        <v>6400</v>
      </c>
      <c r="I29" s="8">
        <v>46.876800000000003</v>
      </c>
      <c r="J29" s="9">
        <v>31.085899999999999</v>
      </c>
      <c r="K29" s="6"/>
      <c r="L29" s="6"/>
      <c r="M29" s="7">
        <v>3834</v>
      </c>
      <c r="N29" s="7">
        <v>163.19999999999999</v>
      </c>
      <c r="O29" s="6"/>
      <c r="P29" s="6"/>
      <c r="Q29" s="17">
        <v>24.35</v>
      </c>
    </row>
    <row r="30" spans="1:17" x14ac:dyDescent="0.3">
      <c r="A30" s="16" t="s">
        <v>62</v>
      </c>
      <c r="B30" s="7" t="s">
        <v>45</v>
      </c>
      <c r="C30" s="7">
        <v>403887</v>
      </c>
      <c r="D30" s="7">
        <v>2851103</v>
      </c>
      <c r="E30" s="7">
        <v>74</v>
      </c>
      <c r="F30" s="7">
        <v>7.6</v>
      </c>
      <c r="G30" s="7">
        <v>35.700000000000003</v>
      </c>
      <c r="H30" s="8">
        <v>1329.66</v>
      </c>
      <c r="I30" s="8">
        <v>416.50299999999999</v>
      </c>
      <c r="J30" s="9">
        <v>10.536300000000001</v>
      </c>
      <c r="K30" s="6"/>
      <c r="L30" s="6"/>
      <c r="M30" s="7">
        <v>887.5</v>
      </c>
      <c r="N30" s="7">
        <v>345.6</v>
      </c>
      <c r="O30" s="6"/>
      <c r="P30" s="6"/>
      <c r="Q30" s="17">
        <v>38.770000000000003</v>
      </c>
    </row>
    <row r="31" spans="1:17" x14ac:dyDescent="0.3">
      <c r="A31" s="16" t="s">
        <v>62</v>
      </c>
      <c r="B31" s="7" t="s">
        <v>46</v>
      </c>
      <c r="C31" s="7">
        <v>404577</v>
      </c>
      <c r="D31" s="7">
        <v>2851081</v>
      </c>
      <c r="E31" s="7">
        <v>64</v>
      </c>
      <c r="F31" s="7">
        <v>7.5</v>
      </c>
      <c r="G31" s="7">
        <v>36.200000000000003</v>
      </c>
      <c r="H31" s="8">
        <v>1800</v>
      </c>
      <c r="I31" s="8">
        <v>453.85700000000003</v>
      </c>
      <c r="J31" s="9">
        <v>11.2248</v>
      </c>
      <c r="K31" s="6"/>
      <c r="L31" s="6"/>
      <c r="M31" s="7">
        <v>994</v>
      </c>
      <c r="N31" s="7">
        <v>518.4</v>
      </c>
      <c r="O31" s="6"/>
      <c r="P31" s="6"/>
      <c r="Q31" s="17">
        <v>17.11</v>
      </c>
    </row>
    <row r="32" spans="1:17" x14ac:dyDescent="0.3">
      <c r="A32" s="16" t="s">
        <v>62</v>
      </c>
      <c r="B32" s="7" t="s">
        <v>47</v>
      </c>
      <c r="C32" s="7">
        <v>404555</v>
      </c>
      <c r="D32" s="7">
        <v>2851588</v>
      </c>
      <c r="E32" s="7">
        <v>64</v>
      </c>
      <c r="F32" s="7">
        <v>7.2</v>
      </c>
      <c r="G32" s="7">
        <v>35</v>
      </c>
      <c r="H32" s="8">
        <v>1690</v>
      </c>
      <c r="I32" s="8">
        <v>558.49</v>
      </c>
      <c r="J32" s="9">
        <v>13.3126</v>
      </c>
      <c r="K32" s="6"/>
      <c r="L32" s="6"/>
      <c r="M32" s="7">
        <v>1242</v>
      </c>
      <c r="N32" s="7">
        <v>12</v>
      </c>
      <c r="O32" s="6"/>
      <c r="P32" s="6"/>
      <c r="Q32" s="17">
        <v>24.21</v>
      </c>
    </row>
    <row r="33" spans="1:17" x14ac:dyDescent="0.3">
      <c r="A33" s="16" t="s">
        <v>62</v>
      </c>
      <c r="B33" s="7" t="s">
        <v>48</v>
      </c>
      <c r="C33" s="7">
        <v>405098</v>
      </c>
      <c r="D33" s="7">
        <v>2851144</v>
      </c>
      <c r="E33" s="7">
        <v>75</v>
      </c>
      <c r="F33" s="7">
        <v>7.6</v>
      </c>
      <c r="G33" s="7">
        <v>36.799999999999997</v>
      </c>
      <c r="H33" s="8">
        <v>1596</v>
      </c>
      <c r="I33" s="8">
        <v>522.74900000000002</v>
      </c>
      <c r="J33" s="9">
        <v>11.917400000000001</v>
      </c>
      <c r="K33" s="6"/>
      <c r="L33" s="6"/>
      <c r="M33" s="7">
        <v>1278</v>
      </c>
      <c r="N33" s="7">
        <v>950.4</v>
      </c>
      <c r="O33" s="6"/>
      <c r="P33" s="6"/>
      <c r="Q33" s="17">
        <v>29.33</v>
      </c>
    </row>
    <row r="34" spans="1:17" x14ac:dyDescent="0.3">
      <c r="A34" s="16" t="s">
        <v>62</v>
      </c>
      <c r="B34" s="7" t="s">
        <v>49</v>
      </c>
      <c r="C34" s="7">
        <v>408561</v>
      </c>
      <c r="D34" s="7">
        <v>2853735</v>
      </c>
      <c r="E34" s="7">
        <v>120</v>
      </c>
      <c r="F34" s="7">
        <v>8</v>
      </c>
      <c r="G34" s="7">
        <v>33.4</v>
      </c>
      <c r="H34" s="8">
        <v>237.5</v>
      </c>
      <c r="I34" s="8">
        <v>38.0045</v>
      </c>
      <c r="J34" s="9">
        <v>3.4486699999999999</v>
      </c>
      <c r="K34" s="6"/>
      <c r="L34" s="6"/>
      <c r="M34" s="7">
        <v>46.15</v>
      </c>
      <c r="N34" s="7">
        <v>76.8</v>
      </c>
      <c r="O34" s="6"/>
      <c r="P34" s="6"/>
      <c r="Q34" s="17">
        <v>20.76</v>
      </c>
    </row>
    <row r="35" spans="1:17" x14ac:dyDescent="0.3">
      <c r="A35" s="16" t="s">
        <v>62</v>
      </c>
      <c r="B35" s="7" t="s">
        <v>50</v>
      </c>
      <c r="C35" s="7">
        <v>403377</v>
      </c>
      <c r="D35" s="7">
        <v>2850866</v>
      </c>
      <c r="E35" s="7">
        <v>58</v>
      </c>
      <c r="F35" s="7">
        <v>7.7</v>
      </c>
      <c r="G35" s="7">
        <v>36.4</v>
      </c>
      <c r="H35" s="8">
        <v>1268.33</v>
      </c>
      <c r="I35" s="8">
        <v>398.48700000000002</v>
      </c>
      <c r="J35" s="9">
        <v>9.7577099999999994</v>
      </c>
      <c r="K35" s="6"/>
      <c r="L35" s="6"/>
      <c r="M35" s="7">
        <v>880.4</v>
      </c>
      <c r="N35" s="7">
        <v>497.3</v>
      </c>
      <c r="O35" s="6"/>
      <c r="P35" s="6"/>
      <c r="Q35" s="17">
        <v>13.38</v>
      </c>
    </row>
    <row r="36" spans="1:17" x14ac:dyDescent="0.3">
      <c r="A36" s="16" t="s">
        <v>62</v>
      </c>
      <c r="B36" s="7" t="s">
        <v>51</v>
      </c>
      <c r="C36" s="7">
        <v>403196</v>
      </c>
      <c r="D36" s="7">
        <v>2851429</v>
      </c>
      <c r="E36" s="7">
        <v>56</v>
      </c>
      <c r="F36" s="7">
        <v>7.8</v>
      </c>
      <c r="G36" s="7">
        <v>35.6</v>
      </c>
      <c r="H36" s="8">
        <v>1563.66</v>
      </c>
      <c r="I36" s="8">
        <v>475.97300000000001</v>
      </c>
      <c r="J36" s="9">
        <v>11.5319</v>
      </c>
      <c r="K36" s="6"/>
      <c r="L36" s="6"/>
      <c r="M36" s="7">
        <v>986.9</v>
      </c>
      <c r="N36" s="7">
        <v>1555.2</v>
      </c>
      <c r="O36" s="6"/>
      <c r="P36" s="6"/>
      <c r="Q36" s="17">
        <v>25.69</v>
      </c>
    </row>
    <row r="37" spans="1:17" x14ac:dyDescent="0.3">
      <c r="A37" s="16" t="s">
        <v>62</v>
      </c>
      <c r="B37" s="7" t="s">
        <v>52</v>
      </c>
      <c r="C37" s="7">
        <v>405935</v>
      </c>
      <c r="D37" s="7">
        <v>2850976</v>
      </c>
      <c r="E37" s="7">
        <v>82</v>
      </c>
      <c r="F37" s="7">
        <v>7.1</v>
      </c>
      <c r="G37" s="7">
        <v>36.200000000000003</v>
      </c>
      <c r="H37" s="8">
        <v>1099.33</v>
      </c>
      <c r="I37" s="8">
        <v>347.83499999999998</v>
      </c>
      <c r="J37" s="9">
        <v>8.9983599999999999</v>
      </c>
      <c r="K37" s="6"/>
      <c r="L37" s="6"/>
      <c r="M37" s="7">
        <v>717.1</v>
      </c>
      <c r="N37" s="7">
        <v>460.8</v>
      </c>
      <c r="O37" s="6"/>
      <c r="P37" s="6"/>
      <c r="Q37" s="17">
        <v>66.12</v>
      </c>
    </row>
    <row r="38" spans="1:17" x14ac:dyDescent="0.3">
      <c r="A38" s="16" t="s">
        <v>62</v>
      </c>
      <c r="B38" s="7" t="s">
        <v>53</v>
      </c>
      <c r="C38" s="7">
        <v>405233</v>
      </c>
      <c r="D38" s="7">
        <v>2851739</v>
      </c>
      <c r="E38" s="7">
        <v>76</v>
      </c>
      <c r="F38" s="7">
        <v>7.3</v>
      </c>
      <c r="G38" s="7">
        <v>35.200000000000003</v>
      </c>
      <c r="H38" s="8">
        <v>2730</v>
      </c>
      <c r="I38" s="8">
        <v>654.01599999999996</v>
      </c>
      <c r="J38" s="9">
        <v>17.9969</v>
      </c>
      <c r="K38" s="6"/>
      <c r="L38" s="6"/>
      <c r="M38" s="7">
        <v>1491</v>
      </c>
      <c r="N38" s="7">
        <v>878.4</v>
      </c>
      <c r="O38" s="6"/>
      <c r="P38" s="6"/>
      <c r="Q38" s="17">
        <v>44.31</v>
      </c>
    </row>
    <row r="39" spans="1:17" x14ac:dyDescent="0.3">
      <c r="A39" s="16" t="s">
        <v>62</v>
      </c>
      <c r="B39" s="7" t="s">
        <v>54</v>
      </c>
      <c r="C39" s="7">
        <v>405789</v>
      </c>
      <c r="D39" s="7">
        <v>2852053</v>
      </c>
      <c r="E39" s="7">
        <v>94</v>
      </c>
      <c r="F39" s="7">
        <v>7.7</v>
      </c>
      <c r="G39" s="7">
        <v>36.5</v>
      </c>
      <c r="H39" s="8">
        <v>2200</v>
      </c>
      <c r="I39" s="8">
        <v>595.66200000000003</v>
      </c>
      <c r="J39" s="9">
        <v>13.0108</v>
      </c>
      <c r="K39" s="6"/>
      <c r="L39" s="6"/>
      <c r="M39" s="7">
        <v>1420</v>
      </c>
      <c r="N39" s="7">
        <v>86.4</v>
      </c>
      <c r="O39" s="6"/>
      <c r="P39" s="6"/>
      <c r="Q39" s="17">
        <v>13.48</v>
      </c>
    </row>
    <row r="40" spans="1:17" x14ac:dyDescent="0.3">
      <c r="A40" s="16" t="s">
        <v>62</v>
      </c>
      <c r="B40" s="7" t="s">
        <v>55</v>
      </c>
      <c r="C40" s="7">
        <v>406728</v>
      </c>
      <c r="D40" s="7">
        <v>2853143</v>
      </c>
      <c r="E40" s="7">
        <v>102</v>
      </c>
      <c r="F40" s="7">
        <v>8.1</v>
      </c>
      <c r="G40" s="7">
        <v>35.200000000000003</v>
      </c>
      <c r="H40" s="8">
        <v>310.33</v>
      </c>
      <c r="I40" s="8">
        <v>107.179</v>
      </c>
      <c r="J40" s="9">
        <v>4.9352</v>
      </c>
      <c r="K40" s="6"/>
      <c r="L40" s="6"/>
      <c r="M40" s="7">
        <v>106.5</v>
      </c>
      <c r="N40" s="7">
        <v>104.6</v>
      </c>
      <c r="O40" s="6"/>
      <c r="P40" s="6"/>
      <c r="Q40" s="17">
        <v>43.35</v>
      </c>
    </row>
    <row r="41" spans="1:17" x14ac:dyDescent="0.3">
      <c r="A41" s="16" t="s">
        <v>62</v>
      </c>
      <c r="B41" s="7" t="s">
        <v>56</v>
      </c>
      <c r="C41" s="7">
        <v>406153</v>
      </c>
      <c r="D41" s="7">
        <v>2853900</v>
      </c>
      <c r="E41" s="7">
        <v>115</v>
      </c>
      <c r="F41" s="7">
        <v>7.5</v>
      </c>
      <c r="G41" s="7">
        <v>33.6</v>
      </c>
      <c r="H41" s="8">
        <v>900.33</v>
      </c>
      <c r="I41" s="8">
        <v>162.244</v>
      </c>
      <c r="J41" s="9">
        <v>10.3301</v>
      </c>
      <c r="K41" s="6"/>
      <c r="L41" s="6"/>
      <c r="M41" s="7">
        <v>319.5</v>
      </c>
      <c r="N41" s="7">
        <v>1065.5999999999999</v>
      </c>
      <c r="O41" s="6"/>
      <c r="P41" s="6"/>
      <c r="Q41" s="17">
        <v>29.48</v>
      </c>
    </row>
    <row r="42" spans="1:17" x14ac:dyDescent="0.3">
      <c r="A42" s="16" t="s">
        <v>62</v>
      </c>
      <c r="B42" s="7" t="s">
        <v>57</v>
      </c>
      <c r="C42" s="7">
        <v>407252</v>
      </c>
      <c r="D42" s="7">
        <v>2852160</v>
      </c>
      <c r="E42" s="7">
        <v>120</v>
      </c>
      <c r="F42" s="7">
        <v>7.8</v>
      </c>
      <c r="G42" s="7">
        <v>35.799999999999997</v>
      </c>
      <c r="H42" s="8">
        <v>414.33</v>
      </c>
      <c r="I42" s="8">
        <v>133.48500000000001</v>
      </c>
      <c r="J42" s="9">
        <v>5.4534700000000003</v>
      </c>
      <c r="K42" s="6"/>
      <c r="L42" s="6"/>
      <c r="M42" s="7">
        <v>156.19999999999999</v>
      </c>
      <c r="N42" s="7">
        <v>197.8</v>
      </c>
      <c r="O42" s="6"/>
      <c r="P42" s="6"/>
      <c r="Q42" s="17">
        <v>8.89</v>
      </c>
    </row>
    <row r="43" spans="1:17" x14ac:dyDescent="0.3">
      <c r="A43" s="16" t="s">
        <v>62</v>
      </c>
      <c r="B43" s="7" t="s">
        <v>58</v>
      </c>
      <c r="C43" s="7">
        <v>409690</v>
      </c>
      <c r="D43" s="7">
        <v>2854120</v>
      </c>
      <c r="E43" s="7">
        <v>134</v>
      </c>
      <c r="F43" s="7">
        <v>7.5</v>
      </c>
      <c r="G43" s="7">
        <v>34.1</v>
      </c>
      <c r="H43" s="8">
        <v>142.5</v>
      </c>
      <c r="I43" s="8">
        <v>22.077100000000002</v>
      </c>
      <c r="J43" s="9">
        <v>2.8818999999999999</v>
      </c>
      <c r="K43" s="6"/>
      <c r="L43" s="6"/>
      <c r="M43" s="7"/>
      <c r="N43" s="7"/>
      <c r="O43" s="6"/>
      <c r="P43" s="6"/>
      <c r="Q43" s="17">
        <v>13.25</v>
      </c>
    </row>
    <row r="44" spans="1:17" x14ac:dyDescent="0.3">
      <c r="A44" s="16" t="s">
        <v>62</v>
      </c>
      <c r="B44" s="7" t="s">
        <v>59</v>
      </c>
      <c r="C44" s="7">
        <v>411196</v>
      </c>
      <c r="D44" s="7">
        <v>2855958</v>
      </c>
      <c r="E44" s="7">
        <v>162</v>
      </c>
      <c r="F44" s="7">
        <v>7.9</v>
      </c>
      <c r="G44" s="7">
        <v>38.4</v>
      </c>
      <c r="H44" s="8">
        <v>155</v>
      </c>
      <c r="I44" s="8">
        <v>20.895299999999999</v>
      </c>
      <c r="J44" s="9">
        <v>3.7355800000000001</v>
      </c>
      <c r="K44" s="6"/>
      <c r="L44" s="6"/>
      <c r="M44" s="7">
        <v>33.1</v>
      </c>
      <c r="N44" s="7">
        <v>0.5</v>
      </c>
      <c r="O44" s="6"/>
      <c r="P44" s="6"/>
      <c r="Q44" s="17">
        <v>24.61</v>
      </c>
    </row>
    <row r="45" spans="1:17" x14ac:dyDescent="0.3">
      <c r="A45" s="16" t="s">
        <v>62</v>
      </c>
      <c r="B45" s="7" t="s">
        <v>60</v>
      </c>
      <c r="C45" s="7">
        <v>411668</v>
      </c>
      <c r="D45" s="7">
        <v>2858249</v>
      </c>
      <c r="E45" s="7">
        <v>246</v>
      </c>
      <c r="F45" s="7">
        <v>7.9</v>
      </c>
      <c r="G45" s="7">
        <v>33.9</v>
      </c>
      <c r="H45" s="8">
        <v>229</v>
      </c>
      <c r="I45" s="8">
        <v>77.727999999999994</v>
      </c>
      <c r="J45" s="9">
        <v>5.0257500000000004</v>
      </c>
      <c r="K45" s="6"/>
      <c r="L45" s="6"/>
      <c r="M45" s="7">
        <v>120.7</v>
      </c>
      <c r="N45" s="7">
        <v>1084.8</v>
      </c>
      <c r="O45" s="6"/>
      <c r="P45" s="6"/>
      <c r="Q45" s="17">
        <v>40.92</v>
      </c>
    </row>
    <row r="46" spans="1:17" ht="15" thickBot="1" x14ac:dyDescent="0.35">
      <c r="A46" s="18" t="s">
        <v>62</v>
      </c>
      <c r="B46" s="19" t="s">
        <v>61</v>
      </c>
      <c r="C46" s="19">
        <v>402764</v>
      </c>
      <c r="D46" s="19">
        <v>2854872</v>
      </c>
      <c r="E46" s="19">
        <v>20</v>
      </c>
      <c r="F46" s="19">
        <v>7.3</v>
      </c>
      <c r="G46" s="19">
        <v>32.4</v>
      </c>
      <c r="H46" s="20">
        <v>3955</v>
      </c>
      <c r="I46" s="20">
        <v>983.41499999999996</v>
      </c>
      <c r="J46" s="21">
        <v>18.879300000000001</v>
      </c>
      <c r="K46" s="22"/>
      <c r="L46" s="22"/>
      <c r="M46" s="19">
        <v>2591</v>
      </c>
      <c r="N46" s="19">
        <v>1094.4000000000001</v>
      </c>
      <c r="O46" s="22"/>
      <c r="P46" s="22"/>
      <c r="Q46" s="23">
        <v>10.44</v>
      </c>
    </row>
    <row r="47" spans="1:17" ht="28.2" customHeight="1" x14ac:dyDescent="0.3">
      <c r="A47" s="63" t="s">
        <v>81</v>
      </c>
      <c r="B47" s="63"/>
      <c r="C47" s="63"/>
      <c r="D47" s="63"/>
      <c r="E47" s="63"/>
      <c r="F47" s="64">
        <f>AVERAGE(F2:F46)</f>
        <v>8.1026666666666678</v>
      </c>
      <c r="G47" s="64">
        <f t="shared" ref="G47:Q47" si="0">AVERAGE(G2:G46)</f>
        <v>34.473333333333343</v>
      </c>
      <c r="H47" s="64">
        <f t="shared" si="0"/>
        <v>3549.3993333333319</v>
      </c>
      <c r="I47" s="64">
        <f t="shared" si="0"/>
        <v>789.77225999999996</v>
      </c>
      <c r="J47" s="64">
        <f t="shared" si="0"/>
        <v>22.978548222222226</v>
      </c>
      <c r="K47" s="64">
        <f t="shared" si="0"/>
        <v>403.28</v>
      </c>
      <c r="L47" s="64">
        <f t="shared" si="0"/>
        <v>132.77200000000002</v>
      </c>
      <c r="M47" s="64">
        <f t="shared" si="0"/>
        <v>1777.2897727272727</v>
      </c>
      <c r="N47" s="64">
        <f t="shared" si="0"/>
        <v>585.20227272727277</v>
      </c>
      <c r="O47" s="64">
        <f t="shared" si="0"/>
        <v>172.69</v>
      </c>
      <c r="P47" s="64">
        <f t="shared" si="0"/>
        <v>4.8720000000000008</v>
      </c>
      <c r="Q47" s="64">
        <f t="shared" si="0"/>
        <v>25.231244444444453</v>
      </c>
    </row>
    <row r="48" spans="1:17" ht="28.2" customHeight="1" x14ac:dyDescent="0.3">
      <c r="A48" s="65" t="s">
        <v>79</v>
      </c>
      <c r="B48" s="65"/>
      <c r="C48" s="65"/>
      <c r="D48" s="65"/>
      <c r="E48" s="65"/>
      <c r="F48" s="64">
        <f>STDEV(F2:F46)</f>
        <v>0.61065687434255422</v>
      </c>
      <c r="G48" s="64">
        <f t="shared" ref="G48:Q48" si="1">STDEV(G2:G46)</f>
        <v>3.5334376771327261</v>
      </c>
      <c r="H48" s="64">
        <f t="shared" si="1"/>
        <v>3681.2710384633592</v>
      </c>
      <c r="I48" s="64">
        <f t="shared" si="1"/>
        <v>829.80901516563586</v>
      </c>
      <c r="J48" s="64">
        <f t="shared" si="1"/>
        <v>28.934327058284715</v>
      </c>
      <c r="K48" s="64">
        <f t="shared" si="1"/>
        <v>329.11820571541364</v>
      </c>
      <c r="L48" s="64">
        <f t="shared" si="1"/>
        <v>108.69571258027307</v>
      </c>
      <c r="M48" s="64">
        <f t="shared" si="1"/>
        <v>1838.1782864406293</v>
      </c>
      <c r="N48" s="64">
        <f t="shared" si="1"/>
        <v>493.46154888427992</v>
      </c>
      <c r="O48" s="64">
        <f t="shared" si="1"/>
        <v>144.7981583676625</v>
      </c>
      <c r="P48" s="64">
        <f t="shared" si="1"/>
        <v>5.4223703303997963</v>
      </c>
      <c r="Q48" s="64">
        <f>STDEV(Q2:Q46)</f>
        <v>31.46786144996738</v>
      </c>
    </row>
    <row r="49" spans="1:17" ht="28.2" customHeight="1" x14ac:dyDescent="0.3">
      <c r="A49" s="65" t="s">
        <v>80</v>
      </c>
      <c r="B49" s="65"/>
      <c r="C49" s="65"/>
      <c r="D49" s="65"/>
      <c r="E49" s="65"/>
      <c r="F49" s="64">
        <f>(F48/F47)*100</f>
        <v>7.536492607485858</v>
      </c>
      <c r="G49" s="64">
        <f t="shared" ref="G49:Q49" si="2">(G48/G47)*100</f>
        <v>10.249770867722081</v>
      </c>
      <c r="H49" s="64">
        <f t="shared" si="2"/>
        <v>103.71532455904821</v>
      </c>
      <c r="I49" s="64">
        <f t="shared" si="2"/>
        <v>105.06940509225228</v>
      </c>
      <c r="J49" s="64">
        <f t="shared" si="2"/>
        <v>125.9188647536172</v>
      </c>
      <c r="K49" s="64">
        <f t="shared" si="2"/>
        <v>81.610346586841317</v>
      </c>
      <c r="L49" s="64">
        <f t="shared" si="2"/>
        <v>81.866442156684428</v>
      </c>
      <c r="M49" s="64">
        <f>(M48/M47)*100</f>
        <v>103.42591932096263</v>
      </c>
      <c r="N49" s="64">
        <f t="shared" si="2"/>
        <v>84.323245462556912</v>
      </c>
      <c r="O49" s="64">
        <f t="shared" si="2"/>
        <v>83.848606385814179</v>
      </c>
      <c r="P49" s="64">
        <f t="shared" si="2"/>
        <v>111.29659955664606</v>
      </c>
      <c r="Q49" s="64">
        <f t="shared" si="2"/>
        <v>124.7178335545639</v>
      </c>
    </row>
  </sheetData>
  <mergeCells count="3">
    <mergeCell ref="A47:E47"/>
    <mergeCell ref="A48:E48"/>
    <mergeCell ref="A49:E4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9CBB0-D3C7-4648-8978-532F2775CD4D}">
  <dimension ref="A1:L46"/>
  <sheetViews>
    <sheetView topLeftCell="A10" workbookViewId="0">
      <selection activeCell="I30" sqref="I30"/>
    </sheetView>
  </sheetViews>
  <sheetFormatPr defaultRowHeight="14.4" x14ac:dyDescent="0.3"/>
  <cols>
    <col min="1" max="1" width="9.44140625" bestFit="1" customWidth="1"/>
    <col min="2" max="3" width="12" bestFit="1" customWidth="1"/>
    <col min="4" max="4" width="13.21875" bestFit="1" customWidth="1"/>
    <col min="5" max="5" width="12.44140625" bestFit="1" customWidth="1"/>
    <col min="6" max="6" width="19" bestFit="1" customWidth="1"/>
    <col min="7" max="7" width="12" bestFit="1" customWidth="1"/>
    <col min="8" max="8" width="13.44140625" bestFit="1" customWidth="1"/>
    <col min="9" max="9" width="13.77734375" bestFit="1" customWidth="1"/>
    <col min="10" max="10" width="12.6640625" bestFit="1" customWidth="1"/>
    <col min="11" max="11" width="18.5546875" bestFit="1" customWidth="1"/>
    <col min="12" max="12" width="12.6640625" bestFit="1" customWidth="1"/>
  </cols>
  <sheetData>
    <row r="1" spans="1:12" x14ac:dyDescent="0.3">
      <c r="A1" s="60" t="s">
        <v>64</v>
      </c>
      <c r="B1" s="61" t="s">
        <v>65</v>
      </c>
      <c r="C1" s="61" t="s">
        <v>66</v>
      </c>
      <c r="D1" s="61" t="s">
        <v>67</v>
      </c>
      <c r="E1" s="61" t="s">
        <v>68</v>
      </c>
      <c r="F1" s="61" t="s">
        <v>69</v>
      </c>
      <c r="G1" s="61" t="s">
        <v>70</v>
      </c>
      <c r="H1" s="61" t="s">
        <v>71</v>
      </c>
      <c r="I1" s="61" t="s">
        <v>72</v>
      </c>
      <c r="J1" s="61" t="s">
        <v>73</v>
      </c>
      <c r="K1" s="61" t="s">
        <v>74</v>
      </c>
      <c r="L1" s="62" t="s">
        <v>75</v>
      </c>
    </row>
    <row r="2" spans="1:12" x14ac:dyDescent="0.3">
      <c r="A2" s="44" t="s">
        <v>32</v>
      </c>
      <c r="B2" s="45">
        <f>Sheet1!I2*(1/23)</f>
        <v>61.521739130434781</v>
      </c>
      <c r="C2" s="45">
        <f>Sheet1!J2*(1/39.1)</f>
        <v>1.329923273657289</v>
      </c>
      <c r="D2" s="45">
        <f>Sheet1!L2*(2/24.3)</f>
        <v>12.263374485596708</v>
      </c>
      <c r="E2" s="45">
        <f>Sheet1!K2*(2/40.1)</f>
        <v>28.478802992518702</v>
      </c>
      <c r="F2" s="43">
        <f>SUM(B2:E2)</f>
        <v>103.59383988220748</v>
      </c>
      <c r="G2" s="45">
        <f>Sheet1!M2*(1/35.45)</f>
        <v>85.218617771509159</v>
      </c>
      <c r="H2" s="45">
        <f>Sheet1!N2*(2/96.06)</f>
        <v>14.157818030397667</v>
      </c>
      <c r="I2" s="45">
        <f>Sheet1!O2*(1/61.01)</f>
        <v>1.9832814292738898</v>
      </c>
      <c r="J2" s="45">
        <f>Sheet1!P2*(1/62)</f>
        <v>1.2903225806451613E-2</v>
      </c>
      <c r="K2" s="43">
        <f>SUM(G2:J2)</f>
        <v>101.37262045698716</v>
      </c>
      <c r="L2" s="46">
        <f>((F2-K2)/(F2+K2))*100</f>
        <v>1.0836989727706978</v>
      </c>
    </row>
    <row r="3" spans="1:12" x14ac:dyDescent="0.3">
      <c r="A3" s="44" t="s">
        <v>33</v>
      </c>
      <c r="B3" s="45">
        <f>Sheet1!I3*(1/23)</f>
        <v>95.65217391304347</v>
      </c>
      <c r="C3" s="45">
        <f>Sheet1!J3*(1/39.1)</f>
        <v>1.8414322250639386</v>
      </c>
      <c r="D3" s="45">
        <f>Sheet1!L3*(2/24.3)</f>
        <v>22.798353909465021</v>
      </c>
      <c r="E3" s="45">
        <f>Sheet1!K3*(2/40.1)</f>
        <v>35.162094763092263</v>
      </c>
      <c r="F3" s="43">
        <f t="shared" ref="F3:F26" si="0">SUM(B3:E3)</f>
        <v>155.4540548106647</v>
      </c>
      <c r="G3" s="45">
        <f>Sheet1!M3*(1/35.45)</f>
        <v>135.76868829337093</v>
      </c>
      <c r="H3" s="45">
        <f>Sheet1!N3*(2/96.06)</f>
        <v>22.27774307724339</v>
      </c>
      <c r="I3" s="45">
        <f>Sheet1!O3*(1/61.01)</f>
        <v>2.9667267661039176</v>
      </c>
      <c r="J3" s="45">
        <f>Sheet1!P3*(1/62)</f>
        <v>2.4193548387096774E-2</v>
      </c>
      <c r="K3" s="43">
        <f t="shared" ref="K3:K26" si="1">SUM(G3:J3)</f>
        <v>161.03735168510534</v>
      </c>
      <c r="L3" s="46">
        <f>((F3-K3)/(F3+K3))*100</f>
        <v>-1.7641227407276399</v>
      </c>
    </row>
    <row r="4" spans="1:12" x14ac:dyDescent="0.3">
      <c r="A4" s="44" t="s">
        <v>34</v>
      </c>
      <c r="B4" s="45">
        <f>Sheet1!I4*(1/23)</f>
        <v>68.260869565217391</v>
      </c>
      <c r="C4" s="45">
        <f>Sheet1!J4*(1/39.1)</f>
        <v>1.1764705882352942</v>
      </c>
      <c r="D4" s="45">
        <f>Sheet1!L4*(2/24.3)</f>
        <v>11.851851851851851</v>
      </c>
      <c r="E4" s="45">
        <f>Sheet1!K4*(2/40.1)</f>
        <v>26.433915211970071</v>
      </c>
      <c r="F4" s="43">
        <f t="shared" si="0"/>
        <v>107.7231072172746</v>
      </c>
      <c r="G4" s="45">
        <f>Sheet1!M4*(1/35.45)</f>
        <v>95.148095909732007</v>
      </c>
      <c r="H4" s="45">
        <f>Sheet1!N4*(2/96.06)</f>
        <v>13.949614824068291</v>
      </c>
      <c r="I4" s="45">
        <f>Sheet1!O4*(1/61.01)</f>
        <v>2.1635797410260618</v>
      </c>
      <c r="J4" s="45">
        <f>Sheet1!P4*(1/62)</f>
        <v>1.6129032258064516E-3</v>
      </c>
      <c r="K4" s="43">
        <f t="shared" si="1"/>
        <v>111.26290337805216</v>
      </c>
      <c r="L4" s="46">
        <f t="shared" ref="L4:L26" si="2">((F4-K4)/(F4+K4))*100</f>
        <v>-1.6164485352988553</v>
      </c>
    </row>
    <row r="5" spans="1:12" x14ac:dyDescent="0.3">
      <c r="A5" s="44" t="s">
        <v>35</v>
      </c>
      <c r="B5" s="45">
        <f>Sheet1!I5*(1/23)</f>
        <v>114.34782608695652</v>
      </c>
      <c r="C5" s="45">
        <f>Sheet1!J5*(1/39.1)</f>
        <v>1.9693094629156009</v>
      </c>
      <c r="D5" s="45">
        <f>Sheet1!L5*(2/24.3)</f>
        <v>23.868312757201647</v>
      </c>
      <c r="E5" s="45">
        <f>Sheet1!K5*(2/40.1)</f>
        <v>35.960099750623435</v>
      </c>
      <c r="F5" s="43">
        <f t="shared" si="0"/>
        <v>176.1455480576972</v>
      </c>
      <c r="G5" s="45">
        <f>Sheet1!M5*(1/35.45)</f>
        <v>157.57404795486599</v>
      </c>
      <c r="H5" s="45">
        <f>Sheet1!N5*(2/96.06)</f>
        <v>21.236727045596503</v>
      </c>
      <c r="I5" s="45">
        <f>Sheet1!O5*(1/61.01)</f>
        <v>3.2945418783805938</v>
      </c>
      <c r="J5" s="45">
        <f>Sheet1!P5*(1/62)</f>
        <v>0.1</v>
      </c>
      <c r="K5" s="43">
        <f t="shared" si="1"/>
        <v>182.20531687884306</v>
      </c>
      <c r="L5" s="46">
        <f t="shared" si="2"/>
        <v>-1.6910155420495443</v>
      </c>
    </row>
    <row r="6" spans="1:12" x14ac:dyDescent="0.3">
      <c r="A6" s="44" t="s">
        <v>36</v>
      </c>
      <c r="B6" s="45">
        <f>Sheet1!I6*(1/23)</f>
        <v>136.30434782608694</v>
      </c>
      <c r="C6" s="45">
        <f>Sheet1!J6*(1/39.1)</f>
        <v>3.0946291560102299</v>
      </c>
      <c r="D6" s="45">
        <f>Sheet1!L6*(2/24.3)</f>
        <v>31.193415637860081</v>
      </c>
      <c r="E6" s="45">
        <f>Sheet1!K6*(2/40.1)</f>
        <v>53.665835411471313</v>
      </c>
      <c r="F6" s="43">
        <f t="shared" si="0"/>
        <v>224.25822803142856</v>
      </c>
      <c r="G6" s="45">
        <f>Sheet1!M6*(1/35.45)</f>
        <v>178.36389280677008</v>
      </c>
      <c r="H6" s="45">
        <f>Sheet1!N6*(2/96.06)</f>
        <v>38.51759317093483</v>
      </c>
      <c r="I6" s="45">
        <f>Sheet1!O6*(1/61.01)</f>
        <v>2.0816259629568927</v>
      </c>
      <c r="J6" s="45">
        <f>Sheet1!P6*(1/62)</f>
        <v>5.32258064516129E-2</v>
      </c>
      <c r="K6" s="43">
        <f t="shared" si="1"/>
        <v>219.01633774711345</v>
      </c>
      <c r="L6" s="46">
        <f t="shared" si="2"/>
        <v>1.182538022480164</v>
      </c>
    </row>
    <row r="7" spans="1:12" x14ac:dyDescent="0.3">
      <c r="A7" s="44" t="s">
        <v>37</v>
      </c>
      <c r="B7" s="45">
        <f>Sheet1!I7*(1/23)</f>
        <v>127.56521739130434</v>
      </c>
      <c r="C7" s="45">
        <f>Sheet1!J7*(1/39.1)</f>
        <v>2.4296675191815855</v>
      </c>
      <c r="D7" s="45">
        <f>Sheet1!L7*(2/24.3)</f>
        <v>29.300411522633745</v>
      </c>
      <c r="E7" s="45">
        <f>Sheet1!K7*(2/40.1)</f>
        <v>50.174563591022441</v>
      </c>
      <c r="F7" s="43">
        <f t="shared" si="0"/>
        <v>209.46986002414209</v>
      </c>
      <c r="G7" s="45">
        <f>Sheet1!M7*(1/35.45)</f>
        <v>183.32863187588151</v>
      </c>
      <c r="H7" s="45">
        <f>Sheet1!N7*(2/96.06)</f>
        <v>23.318759108890276</v>
      </c>
      <c r="I7" s="45">
        <f>Sheet1!O7*(1/61.01)</f>
        <v>2.11440747418456</v>
      </c>
      <c r="J7" s="45">
        <f>Sheet1!P7*(1/62)</f>
        <v>1.7741935483870968E-2</v>
      </c>
      <c r="K7" s="43">
        <f t="shared" si="1"/>
        <v>208.77954039444023</v>
      </c>
      <c r="L7" s="46">
        <f t="shared" si="2"/>
        <v>0.16504975954800935</v>
      </c>
    </row>
    <row r="8" spans="1:12" x14ac:dyDescent="0.3">
      <c r="A8" s="44" t="s">
        <v>38</v>
      </c>
      <c r="B8" s="45">
        <f>Sheet1!I8*(1/23)</f>
        <v>92.173913043478265</v>
      </c>
      <c r="C8" s="45">
        <f>Sheet1!J8*(1/39.1)</f>
        <v>1.7902813299232736</v>
      </c>
      <c r="D8" s="45">
        <f>Sheet1!L8*(2/24.3)</f>
        <v>14.814814814814815</v>
      </c>
      <c r="E8" s="45">
        <f>Sheet1!K8*(2/40.1)</f>
        <v>33.915211970074807</v>
      </c>
      <c r="F8" s="43">
        <f t="shared" si="0"/>
        <v>142.69422115829116</v>
      </c>
      <c r="G8" s="45">
        <f>Sheet1!M8*(1/35.45)</f>
        <v>129.8166431593794</v>
      </c>
      <c r="H8" s="45">
        <f>Sheet1!N8*(2/96.06)</f>
        <v>15.407037268373934</v>
      </c>
      <c r="I8" s="45">
        <f>Sheet1!O8*(1/61.01)</f>
        <v>2.2291427634813967</v>
      </c>
      <c r="J8" s="45">
        <f>Sheet1!P8*(1/62)</f>
        <v>1.2903225806451613E-2</v>
      </c>
      <c r="K8" s="43">
        <f t="shared" si="1"/>
        <v>147.46572641704117</v>
      </c>
      <c r="L8" s="46">
        <f t="shared" si="2"/>
        <v>-1.6444396611669556</v>
      </c>
    </row>
    <row r="9" spans="1:12" x14ac:dyDescent="0.3">
      <c r="A9" s="44" t="s">
        <v>39</v>
      </c>
      <c r="B9" s="45">
        <f>Sheet1!I9*(1/23)</f>
        <v>77.65217391304347</v>
      </c>
      <c r="C9" s="45">
        <f>Sheet1!J9*(1/39.1)</f>
        <v>1.7391304347826086</v>
      </c>
      <c r="D9" s="45">
        <f>Sheet1!L9*(2/24.3)</f>
        <v>16.131687242798353</v>
      </c>
      <c r="E9" s="45">
        <f>Sheet1!K9*(2/40.1)</f>
        <v>36.907730673316706</v>
      </c>
      <c r="F9" s="43">
        <f t="shared" si="0"/>
        <v>132.43072226394113</v>
      </c>
      <c r="G9" s="45">
        <f>Sheet1!M9*(1/35.45)</f>
        <v>115.9379407616361</v>
      </c>
      <c r="H9" s="45">
        <f>Sheet1!N9*(2/96.06)</f>
        <v>13.949614824068291</v>
      </c>
      <c r="I9" s="45">
        <f>Sheet1!O9*(1/61.01)</f>
        <v>2.196361252253729</v>
      </c>
      <c r="J9" s="45">
        <f>Sheet1!P9*(1/62)</f>
        <v>4.6774193548387091E-2</v>
      </c>
      <c r="K9" s="43">
        <f t="shared" si="1"/>
        <v>132.13069103150647</v>
      </c>
      <c r="L9" s="46">
        <f t="shared" si="2"/>
        <v>0.11340702663226401</v>
      </c>
    </row>
    <row r="10" spans="1:12" x14ac:dyDescent="0.3">
      <c r="A10" s="44" t="s">
        <v>40</v>
      </c>
      <c r="B10" s="45">
        <f>Sheet1!I10*(1/23)</f>
        <v>82.608695652173907</v>
      </c>
      <c r="C10" s="45">
        <f>Sheet1!J10*(1/39.1)</f>
        <v>1.4833759590792839</v>
      </c>
      <c r="D10" s="45">
        <f>Sheet1!L10*(2/24.3)</f>
        <v>16.131687242798353</v>
      </c>
      <c r="E10" s="45">
        <f>Sheet1!K10*(2/40.1)</f>
        <v>33.965087281795505</v>
      </c>
      <c r="F10" s="43">
        <f t="shared" si="0"/>
        <v>134.18884613584703</v>
      </c>
      <c r="G10" s="45">
        <f>Sheet1!M10*(1/35.45)</f>
        <v>123.86459802538786</v>
      </c>
      <c r="H10" s="45">
        <f>Sheet1!N10*(2/96.06)</f>
        <v>12.908598792421403</v>
      </c>
      <c r="I10" s="45">
        <f>Sheet1!O10*(1/61.01)</f>
        <v>1.9013276512047208</v>
      </c>
      <c r="J10" s="45">
        <f>Sheet1!P10*(1/62)</f>
        <v>6.6129032258064505E-2</v>
      </c>
      <c r="K10" s="43">
        <f t="shared" si="1"/>
        <v>138.74065350127205</v>
      </c>
      <c r="L10" s="46">
        <f t="shared" si="2"/>
        <v>-1.667759392618607</v>
      </c>
    </row>
    <row r="11" spans="1:12" x14ac:dyDescent="0.3">
      <c r="A11" s="44" t="s">
        <v>41</v>
      </c>
      <c r="B11" s="45">
        <f>Sheet1!I11*(1/23)</f>
        <v>86.086956521739125</v>
      </c>
      <c r="C11" s="45">
        <f>Sheet1!J11*(1/39.1)</f>
        <v>1.6368286445012787</v>
      </c>
      <c r="D11" s="45">
        <f>Sheet1!L11*(2/24.3)</f>
        <v>15.720164609053498</v>
      </c>
      <c r="E11" s="45">
        <f>Sheet1!K11*(2/40.1)</f>
        <v>35.411471321695757</v>
      </c>
      <c r="F11" s="43">
        <f t="shared" si="0"/>
        <v>138.85542109698966</v>
      </c>
      <c r="G11" s="45">
        <f>Sheet1!M11*(1/35.45)</f>
        <v>124.85190409026798</v>
      </c>
      <c r="H11" s="45">
        <f>Sheet1!N11*(2/96.06)</f>
        <v>16.947740995211326</v>
      </c>
      <c r="I11" s="45">
        <f>Sheet1!O11*(1/61.01)</f>
        <v>1.8357646287493856</v>
      </c>
      <c r="J11" s="45">
        <f>Sheet1!P11*(1/62)</f>
        <v>0</v>
      </c>
      <c r="K11" s="43">
        <f t="shared" si="1"/>
        <v>143.6354097142287</v>
      </c>
      <c r="L11" s="46">
        <f t="shared" si="2"/>
        <v>-1.6920862894956721</v>
      </c>
    </row>
    <row r="12" spans="1:12" x14ac:dyDescent="0.3">
      <c r="A12" s="49" t="s">
        <v>6</v>
      </c>
      <c r="B12" s="47">
        <f>Sheet1!I12*(1/23)</f>
        <v>11.304347826086957</v>
      </c>
      <c r="C12" s="47">
        <f>Sheet1!J12*(1/39.1)</f>
        <v>0.16368286445012789</v>
      </c>
      <c r="D12" s="47">
        <f>Sheet1!L12*(2/24.3)</f>
        <v>5.1028806584362139</v>
      </c>
      <c r="E12" s="47">
        <f>Sheet1!K12*(2/40.1)</f>
        <v>2.992518703241895</v>
      </c>
      <c r="F12" s="43">
        <f t="shared" si="0"/>
        <v>19.563430052215192</v>
      </c>
      <c r="G12" s="47">
        <f>Sheet1!M12*(1/35.45)</f>
        <v>12.045133991537377</v>
      </c>
      <c r="H12" s="47">
        <f>Sheet1!N12*(2/96.06)</f>
        <v>4.1640641265875491</v>
      </c>
      <c r="I12" s="47">
        <f>Sheet1!O12*(1/61.01)</f>
        <v>3.8682183248647766</v>
      </c>
      <c r="J12" s="47">
        <f>Sheet1!P12*(1/62)</f>
        <v>5.8064516129032261E-2</v>
      </c>
      <c r="K12" s="43">
        <f t="shared" si="1"/>
        <v>20.135480959118734</v>
      </c>
      <c r="L12" s="48">
        <f t="shared" si="2"/>
        <v>-1.4409738008688011</v>
      </c>
    </row>
    <row r="13" spans="1:12" x14ac:dyDescent="0.3">
      <c r="A13" s="49" t="s">
        <v>7</v>
      </c>
      <c r="B13" s="47">
        <f>Sheet1!I13*(1/23)</f>
        <v>51.304347826086953</v>
      </c>
      <c r="C13" s="47">
        <f>Sheet1!J13*(1/39.1)</f>
        <v>0.25575447570332482</v>
      </c>
      <c r="D13" s="47">
        <f>Sheet1!L13*(2/24.3)</f>
        <v>10.041152263374485</v>
      </c>
      <c r="E13" s="47">
        <f>Sheet1!K13*(2/40.1)</f>
        <v>12.817955112219449</v>
      </c>
      <c r="F13" s="43">
        <f t="shared" si="0"/>
        <v>74.419209677384217</v>
      </c>
      <c r="G13" s="47">
        <f>Sheet1!M13*(1/35.45)</f>
        <v>30.098730606488008</v>
      </c>
      <c r="H13" s="47">
        <f>Sheet1!N13*(2/96.06)</f>
        <v>30.397668124089112</v>
      </c>
      <c r="I13" s="47">
        <f>Sheet1!O13*(1/61.01)</f>
        <v>11.899688575643339</v>
      </c>
      <c r="J13" s="47">
        <f>Sheet1!P13*(1/62)</f>
        <v>0.12903225806451613</v>
      </c>
      <c r="K13" s="43">
        <f t="shared" si="1"/>
        <v>72.525119564284978</v>
      </c>
      <c r="L13" s="48">
        <f t="shared" si="2"/>
        <v>1.2889848304279639</v>
      </c>
    </row>
    <row r="14" spans="1:12" x14ac:dyDescent="0.3">
      <c r="A14" s="49" t="s">
        <v>8</v>
      </c>
      <c r="B14" s="47">
        <f>Sheet1!I14*(1/23)</f>
        <v>22.695652173913043</v>
      </c>
      <c r="C14" s="47">
        <f>Sheet1!J14*(1/39.1)</f>
        <v>9.2071611253196933E-2</v>
      </c>
      <c r="D14" s="47">
        <f>Sheet1!L14*(2/24.3)</f>
        <v>1.6460905349794239</v>
      </c>
      <c r="E14" s="47">
        <f>Sheet1!K14*(2/40.1)</f>
        <v>2.2942643391521194</v>
      </c>
      <c r="F14" s="43">
        <f t="shared" si="0"/>
        <v>26.728078659297783</v>
      </c>
      <c r="G14" s="47">
        <f>Sheet1!M14*(1/35.45)</f>
        <v>12.834978843441466</v>
      </c>
      <c r="H14" s="47">
        <f>Sheet1!N14*(2/96.06)</f>
        <v>7.0789090151988336</v>
      </c>
      <c r="I14" s="47">
        <f>Sheet1!O14*(1/61.01)</f>
        <v>5.9662350434355034</v>
      </c>
      <c r="J14" s="47">
        <f>Sheet1!P14*(1/62)</f>
        <v>6.7741935483870974E-2</v>
      </c>
      <c r="K14" s="43">
        <f t="shared" si="1"/>
        <v>25.947864837559674</v>
      </c>
      <c r="L14" s="48">
        <f t="shared" si="2"/>
        <v>1.4811577542690897</v>
      </c>
    </row>
    <row r="15" spans="1:12" x14ac:dyDescent="0.3">
      <c r="A15" s="49" t="s">
        <v>9</v>
      </c>
      <c r="B15" s="47">
        <f>Sheet1!I15*(1/23)</f>
        <v>34.260869565217391</v>
      </c>
      <c r="C15" s="47">
        <f>Sheet1!J15*(1/39.1)</f>
        <v>0.12787723785166241</v>
      </c>
      <c r="D15" s="47">
        <f>Sheet1!L15*(2/24.3)</f>
        <v>3.0452674897119341</v>
      </c>
      <c r="E15" s="47">
        <f>Sheet1!K15*(2/40.1)</f>
        <v>9.1271820448877801</v>
      </c>
      <c r="F15" s="43">
        <f t="shared" si="0"/>
        <v>46.561196337668768</v>
      </c>
      <c r="G15" s="47">
        <f>Sheet1!M15*(1/35.45)</f>
        <v>32.073342736248236</v>
      </c>
      <c r="H15" s="47">
        <f>Sheet1!N15*(2/96.06)</f>
        <v>11.242973141786383</v>
      </c>
      <c r="I15" s="47">
        <f>Sheet1!O15*(1/61.01)</f>
        <v>1.9832814292738898</v>
      </c>
      <c r="J15" s="47">
        <f>Sheet1!P15*(1/62)</f>
        <v>4.3548387096774194E-2</v>
      </c>
      <c r="K15" s="43">
        <f t="shared" si="1"/>
        <v>45.34314569440528</v>
      </c>
      <c r="L15" s="48">
        <f t="shared" si="2"/>
        <v>1.3253461330895511</v>
      </c>
    </row>
    <row r="16" spans="1:12" x14ac:dyDescent="0.3">
      <c r="A16" s="49" t="s">
        <v>10</v>
      </c>
      <c r="B16" s="47">
        <f>Sheet1!I16*(1/23)</f>
        <v>5.9130434782608692</v>
      </c>
      <c r="C16" s="47">
        <f>Sheet1!J16*(1/39.1)</f>
        <v>9.4629156010230184E-2</v>
      </c>
      <c r="D16" s="47">
        <f>Sheet1!L16*(2/24.3)</f>
        <v>1.5637860082304527</v>
      </c>
      <c r="E16" s="47">
        <f>Sheet1!K16*(2/40.1)</f>
        <v>2.0947630922693263</v>
      </c>
      <c r="F16" s="43">
        <f t="shared" si="0"/>
        <v>9.666221734770879</v>
      </c>
      <c r="G16" s="47">
        <f>Sheet1!M16*(1/35.45)</f>
        <v>2.397743300423131</v>
      </c>
      <c r="H16" s="47">
        <f>Sheet1!N16*(2/96.06)</f>
        <v>2.9148448886112845</v>
      </c>
      <c r="I16" s="47">
        <f>Sheet1!O16*(1/61.01)</f>
        <v>3.2289788559252584</v>
      </c>
      <c r="J16" s="47">
        <f>Sheet1!P16*(1/62)</f>
        <v>0.20967741935483869</v>
      </c>
      <c r="K16" s="43">
        <f t="shared" si="1"/>
        <v>8.751244464314512</v>
      </c>
      <c r="L16" s="48">
        <f t="shared" si="2"/>
        <v>4.9679866957041288</v>
      </c>
    </row>
    <row r="17" spans="1:12" x14ac:dyDescent="0.3">
      <c r="A17" s="49" t="s">
        <v>11</v>
      </c>
      <c r="B17" s="47">
        <f>Sheet1!I17*(1/23)</f>
        <v>30.869565217391305</v>
      </c>
      <c r="C17" s="47">
        <f>Sheet1!J17*(1/39.1)</f>
        <v>0.25575447570332482</v>
      </c>
      <c r="D17" s="47">
        <f>Sheet1!L17*(2/24.3)</f>
        <v>15.967078189300411</v>
      </c>
      <c r="E17" s="47">
        <f>Sheet1!K17*(2/40.1)</f>
        <v>23.341645885286781</v>
      </c>
      <c r="F17" s="43">
        <f t="shared" si="0"/>
        <v>70.434043767681828</v>
      </c>
      <c r="G17" s="47">
        <f>Sheet1!M17*(1/35.45)</f>
        <v>59.181946403385048</v>
      </c>
      <c r="H17" s="47">
        <f>Sheet1!N17*(2/96.06)</f>
        <v>10.410160316468874</v>
      </c>
      <c r="I17" s="47">
        <f>Sheet1!O17*(1/61.01)</f>
        <v>2.7044746762825769</v>
      </c>
      <c r="J17" s="47">
        <f>Sheet1!P17*(1/62)</f>
        <v>0.17419354838709677</v>
      </c>
      <c r="K17" s="43">
        <f t="shared" si="1"/>
        <v>72.470774944523583</v>
      </c>
      <c r="L17" s="48">
        <f t="shared" si="2"/>
        <v>-1.4252361783149579</v>
      </c>
    </row>
    <row r="18" spans="1:12" x14ac:dyDescent="0.3">
      <c r="A18" s="49" t="s">
        <v>12</v>
      </c>
      <c r="B18" s="47">
        <f>Sheet1!I18*(1/23)</f>
        <v>4.9565217391304346</v>
      </c>
      <c r="C18" s="47">
        <f>Sheet1!J18*(1/39.1)</f>
        <v>0.1918158567774936</v>
      </c>
      <c r="D18" s="47">
        <f>Sheet1!L18*(2/24.3)</f>
        <v>7.0781893004115224</v>
      </c>
      <c r="E18" s="47">
        <f>Sheet1!K18*(2/40.1)</f>
        <v>0.49875311720698251</v>
      </c>
      <c r="F18" s="43">
        <f t="shared" si="0"/>
        <v>12.725280013526433</v>
      </c>
      <c r="G18" s="47">
        <f>Sheet1!M18*(1/35.45)</f>
        <v>9.421720733427362</v>
      </c>
      <c r="H18" s="47">
        <f>Sheet1!N18*(2/96.06)</f>
        <v>1.8738288569643973</v>
      </c>
      <c r="I18" s="47">
        <f>Sheet1!O18*(1/61.01)</f>
        <v>0.68841173578101955</v>
      </c>
      <c r="J18" s="47">
        <f>Sheet1!P18*(1/62)</f>
        <v>4.3548387096774194E-2</v>
      </c>
      <c r="K18" s="43">
        <f t="shared" si="1"/>
        <v>12.027509713269552</v>
      </c>
      <c r="L18" s="48">
        <f t="shared" si="2"/>
        <v>2.8189561983048472</v>
      </c>
    </row>
    <row r="19" spans="1:12" x14ac:dyDescent="0.3">
      <c r="A19" s="49" t="s">
        <v>13</v>
      </c>
      <c r="B19" s="47">
        <f>Sheet1!I19*(1/23)</f>
        <v>32.521739130434781</v>
      </c>
      <c r="C19" s="47">
        <f>Sheet1!J19*(1/39.1)</f>
        <v>0.22762148337595908</v>
      </c>
      <c r="D19" s="47">
        <f>Sheet1!L19*(2/24.3)</f>
        <v>0.18930041152263374</v>
      </c>
      <c r="E19" s="47">
        <f>Sheet1!K19*(2/40.1)</f>
        <v>23.241895261845386</v>
      </c>
      <c r="F19" s="43">
        <f t="shared" si="0"/>
        <v>56.18055628717876</v>
      </c>
      <c r="G19" s="47">
        <f>Sheet1!M19*(1/35.45)</f>
        <v>44.118476727785612</v>
      </c>
      <c r="H19" s="47">
        <f>Sheet1!N19*(2/96.06)</f>
        <v>9.6189881324172397</v>
      </c>
      <c r="I19" s="47">
        <f>Sheet1!O19*(1/61.01)</f>
        <v>3.6879200131126048E-2</v>
      </c>
      <c r="J19" s="47">
        <f>Sheet1!P19*(1/62)</f>
        <v>0.12903225806451613</v>
      </c>
      <c r="K19" s="43">
        <f t="shared" si="1"/>
        <v>53.903376318398493</v>
      </c>
      <c r="L19" s="48">
        <f t="shared" si="2"/>
        <v>2.0685852284540358</v>
      </c>
    </row>
    <row r="20" spans="1:12" x14ac:dyDescent="0.3">
      <c r="A20" s="49" t="s">
        <v>14</v>
      </c>
      <c r="B20" s="47">
        <f>Sheet1!I20*(1/23)</f>
        <v>33.565217391304344</v>
      </c>
      <c r="C20" s="47">
        <f>Sheet1!J20*(1/39.1)</f>
        <v>4.0920716112531973E-2</v>
      </c>
      <c r="D20" s="47">
        <f>Sheet1!L20*(2/24.3)</f>
        <v>1.6460905349794239</v>
      </c>
      <c r="E20" s="47">
        <f>Sheet1!K20*(2/40.1)</f>
        <v>16.907730673316706</v>
      </c>
      <c r="F20" s="43">
        <f t="shared" si="0"/>
        <v>52.159959315713003</v>
      </c>
      <c r="G20" s="47">
        <f>Sheet1!M20*(1/35.45)</f>
        <v>44.118476727785612</v>
      </c>
      <c r="H20" s="47">
        <f>Sheet1!N20*(2/96.06)</f>
        <v>8.9527378721632314</v>
      </c>
      <c r="I20" s="47">
        <f>Sheet1!O20*(1/61.01)</f>
        <v>0.80314702507785618</v>
      </c>
      <c r="J20" s="47">
        <f>Sheet1!P20*(1/62)</f>
        <v>8.0645161290322578E-3</v>
      </c>
      <c r="K20" s="43">
        <f t="shared" si="1"/>
        <v>53.882426141155733</v>
      </c>
      <c r="L20" s="48">
        <f t="shared" si="2"/>
        <v>-1.6243191984240295</v>
      </c>
    </row>
    <row r="21" spans="1:12" x14ac:dyDescent="0.3">
      <c r="A21" s="49" t="s">
        <v>15</v>
      </c>
      <c r="B21" s="47">
        <f>Sheet1!I21*(1/23)</f>
        <v>6.9565217391304346</v>
      </c>
      <c r="C21" s="47">
        <f>Sheet1!J21*(1/39.1)</f>
        <v>0.12020460358056266</v>
      </c>
      <c r="D21" s="47">
        <f>Sheet1!L21*(2/24.3)</f>
        <v>5.1028806584362139</v>
      </c>
      <c r="E21" s="47">
        <f>Sheet1!K21*(2/40.1)</f>
        <v>2.3940149625935159</v>
      </c>
      <c r="F21" s="43">
        <f t="shared" si="0"/>
        <v>14.573621963740727</v>
      </c>
      <c r="G21" s="47">
        <f>Sheet1!M21*(1/35.45)</f>
        <v>6.4315937940761634</v>
      </c>
      <c r="H21" s="47">
        <f>Sheet1!N21*(2/96.06)</f>
        <v>2.2902352696231523</v>
      </c>
      <c r="I21" s="47">
        <f>Sheet1!O21*(1/61.01)</f>
        <v>5.2614325520406497</v>
      </c>
      <c r="J21" s="47">
        <f>Sheet1!P21*(1/62)</f>
        <v>0.16129032258064516</v>
      </c>
      <c r="K21" s="43">
        <f t="shared" si="1"/>
        <v>14.144551938320612</v>
      </c>
      <c r="L21" s="48">
        <f t="shared" si="2"/>
        <v>1.49407140886948</v>
      </c>
    </row>
    <row r="22" spans="1:12" x14ac:dyDescent="0.3">
      <c r="A22" s="49" t="s">
        <v>16</v>
      </c>
      <c r="B22" s="47">
        <f>Sheet1!I22*(1/23)</f>
        <v>25.652173913043477</v>
      </c>
      <c r="C22" s="47">
        <f>Sheet1!J22*(1/39.1)</f>
        <v>7.4168797953964194E-2</v>
      </c>
      <c r="D22" s="47">
        <f>Sheet1!L22*(2/24.3)</f>
        <v>0.5761316872427984</v>
      </c>
      <c r="E22" s="47">
        <f>Sheet1!K22*(2/40.1)</f>
        <v>16.608478802992519</v>
      </c>
      <c r="F22" s="43">
        <f t="shared" si="0"/>
        <v>42.910953201232758</v>
      </c>
      <c r="G22" s="47">
        <f>Sheet1!M22*(1/35.45)</f>
        <v>34.104372355430179</v>
      </c>
      <c r="H22" s="47">
        <f>Sheet1!N22*(2/96.06)</f>
        <v>9.3691442848219868</v>
      </c>
      <c r="I22" s="47">
        <f>Sheet1!O22*(1/61.01)</f>
        <v>0.245861334207507</v>
      </c>
      <c r="J22" s="47">
        <f>Sheet1!P22*(1/62)</f>
        <v>2.2580645161290321E-2</v>
      </c>
      <c r="K22" s="43">
        <f t="shared" si="1"/>
        <v>43.741958619620959</v>
      </c>
      <c r="L22" s="48">
        <f t="shared" si="2"/>
        <v>-0.95900460922331465</v>
      </c>
    </row>
    <row r="23" spans="1:12" x14ac:dyDescent="0.3">
      <c r="A23" s="49" t="s">
        <v>17</v>
      </c>
      <c r="B23" s="47">
        <f>Sheet1!I23*(1/23)</f>
        <v>27.130434782608695</v>
      </c>
      <c r="C23" s="47">
        <f>Sheet1!J23*(1/39.1)</f>
        <v>0.11508951406649616</v>
      </c>
      <c r="D23" s="47">
        <f>Sheet1!L23*(2/24.3)</f>
        <v>3.4567901234567899</v>
      </c>
      <c r="E23" s="47">
        <f>Sheet1!K23*(2/40.1)</f>
        <v>17.35660847880299</v>
      </c>
      <c r="F23" s="43">
        <f t="shared" si="0"/>
        <v>48.058922898934973</v>
      </c>
      <c r="G23" s="47">
        <f>Sheet1!M23*(1/35.45)</f>
        <v>38.110014104372354</v>
      </c>
      <c r="H23" s="47">
        <f>Sheet1!N23*(2/96.06)</f>
        <v>9.3691442848219868</v>
      </c>
      <c r="I23" s="47">
        <f>Sheet1!O23*(1/61.01)</f>
        <v>2.0160629405015573</v>
      </c>
      <c r="J23" s="47">
        <f>Sheet1!P23*(1/62)</f>
        <v>4.6774193548387091E-2</v>
      </c>
      <c r="K23" s="43">
        <f t="shared" si="1"/>
        <v>49.541995523244282</v>
      </c>
      <c r="L23" s="48">
        <f t="shared" si="2"/>
        <v>-1.5195273244194065</v>
      </c>
    </row>
    <row r="24" spans="1:12" x14ac:dyDescent="0.3">
      <c r="A24" s="49" t="s">
        <v>18</v>
      </c>
      <c r="B24" s="47">
        <f>Sheet1!I24*(1/23)</f>
        <v>3.1739130434782608</v>
      </c>
      <c r="C24" s="47">
        <f>Sheet1!J24*(1/39.1)</f>
        <v>7.6726342710997444E-2</v>
      </c>
      <c r="D24" s="47">
        <f>Sheet1!L24*(2/24.3)</f>
        <v>3.9506172839506171</v>
      </c>
      <c r="E24" s="47">
        <f>Sheet1!K24*(2/40.1)</f>
        <v>0.99750623441396502</v>
      </c>
      <c r="F24" s="43">
        <f t="shared" si="0"/>
        <v>8.1987629045538402</v>
      </c>
      <c r="G24" s="47">
        <f>Sheet1!M24*(1/35.45)</f>
        <v>2.5952045133991537</v>
      </c>
      <c r="H24" s="47">
        <f>Sheet1!N24*(2/96.06)</f>
        <v>0.62460961898813239</v>
      </c>
      <c r="I24" s="47">
        <f>Sheet1!O24*(1/61.01)</f>
        <v>4.7533191280118023</v>
      </c>
      <c r="J24" s="47">
        <f>Sheet1!P24*(1/62)</f>
        <v>0.13870967741935483</v>
      </c>
      <c r="K24" s="43">
        <f t="shared" si="1"/>
        <v>8.1118429378184427</v>
      </c>
      <c r="L24" s="48">
        <f t="shared" si="2"/>
        <v>0.53290458720787448</v>
      </c>
    </row>
    <row r="25" spans="1:12" x14ac:dyDescent="0.3">
      <c r="A25" s="49" t="s">
        <v>19</v>
      </c>
      <c r="B25" s="47">
        <f>Sheet1!I25*(1/23)</f>
        <v>16.652173913043477</v>
      </c>
      <c r="C25" s="47">
        <f>Sheet1!J25*(1/39.1)</f>
        <v>0.51150895140664965</v>
      </c>
      <c r="D25" s="47">
        <f>Sheet1!L25*(2/24.3)</f>
        <v>7.7366255144032925</v>
      </c>
      <c r="E25" s="47">
        <f>Sheet1!K25*(2/40.1)</f>
        <v>0.49875311720698251</v>
      </c>
      <c r="F25" s="43">
        <f t="shared" si="0"/>
        <v>25.399061496060401</v>
      </c>
      <c r="G25" s="47">
        <f>Sheet1!M25*(1/35.45)</f>
        <v>22.059238363892806</v>
      </c>
      <c r="H25" s="47">
        <f>Sheet1!N25*(2/96.06)</f>
        <v>2.4984384759525295</v>
      </c>
      <c r="I25" s="47">
        <f>Sheet1!O25*(1/61.01)</f>
        <v>1.2784789378790364</v>
      </c>
      <c r="J25" s="47">
        <f>Sheet1!P25*(1/62)</f>
        <v>9.6774193548387084E-3</v>
      </c>
      <c r="K25" s="43">
        <f t="shared" si="1"/>
        <v>25.845833197079209</v>
      </c>
      <c r="L25" s="48">
        <f t="shared" si="2"/>
        <v>-0.87183650916667577</v>
      </c>
    </row>
    <row r="26" spans="1:12" ht="15" thickBot="1" x14ac:dyDescent="0.35">
      <c r="A26" s="50" t="s">
        <v>20</v>
      </c>
      <c r="B26" s="51">
        <f>Sheet1!I26*(1/23)</f>
        <v>9.1304347826086953</v>
      </c>
      <c r="C26" s="51">
        <f>Sheet1!J26*(1/39.1)</f>
        <v>0.24040920716112532</v>
      </c>
      <c r="D26" s="51">
        <f>Sheet1!L26*(2/24.3)</f>
        <v>12.016460905349794</v>
      </c>
      <c r="E26" s="51">
        <f>Sheet1!K26*(2/40.1)</f>
        <v>1.596009975062344</v>
      </c>
      <c r="F26" s="52">
        <f t="shared" si="0"/>
        <v>22.983314870181957</v>
      </c>
      <c r="G26" s="51">
        <f>Sheet1!M26*(1/35.45)</f>
        <v>15.655853314527503</v>
      </c>
      <c r="H26" s="51">
        <f>Sheet1!N26*(2/96.06)</f>
        <v>2.7066416822819073</v>
      </c>
      <c r="I26" s="51">
        <f>Sheet1!O26*(1/61.01)</f>
        <v>3.2617603671529261</v>
      </c>
      <c r="J26" s="51">
        <f>Sheet1!P26*(1/62)</f>
        <v>0.38709677419354838</v>
      </c>
      <c r="K26" s="52">
        <f t="shared" si="1"/>
        <v>22.011352138155885</v>
      </c>
      <c r="L26" s="53">
        <f t="shared" si="2"/>
        <v>2.1601731864044229</v>
      </c>
    </row>
    <row r="27" spans="1:12" x14ac:dyDescent="0.3">
      <c r="A27" s="42"/>
    </row>
    <row r="28" spans="1:12" x14ac:dyDescent="0.3">
      <c r="A28" s="42"/>
    </row>
    <row r="29" spans="1:12" x14ac:dyDescent="0.3">
      <c r="A29" s="42"/>
    </row>
    <row r="30" spans="1:12" x14ac:dyDescent="0.3">
      <c r="A30" s="42"/>
    </row>
    <row r="31" spans="1:12" x14ac:dyDescent="0.3">
      <c r="A31" s="42"/>
      <c r="K31" s="2" t="s">
        <v>77</v>
      </c>
      <c r="L31" s="2">
        <f>MIN(L2:L26)</f>
        <v>-1.7641227407276399</v>
      </c>
    </row>
    <row r="32" spans="1:12" x14ac:dyDescent="0.3">
      <c r="A32" s="42"/>
      <c r="K32" s="2" t="s">
        <v>78</v>
      </c>
      <c r="L32" s="2">
        <f>MAX(L2:L26)</f>
        <v>4.9679866957041288</v>
      </c>
    </row>
    <row r="33" spans="1:1" x14ac:dyDescent="0.3">
      <c r="A33" s="42"/>
    </row>
    <row r="34" spans="1:1" x14ac:dyDescent="0.3">
      <c r="A34" s="42"/>
    </row>
    <row r="35" spans="1:1" x14ac:dyDescent="0.3">
      <c r="A35" s="42"/>
    </row>
    <row r="36" spans="1:1" x14ac:dyDescent="0.3">
      <c r="A36" s="42"/>
    </row>
    <row r="37" spans="1:1" x14ac:dyDescent="0.3">
      <c r="A37" s="42"/>
    </row>
    <row r="38" spans="1:1" x14ac:dyDescent="0.3">
      <c r="A38" s="42"/>
    </row>
    <row r="39" spans="1:1" x14ac:dyDescent="0.3">
      <c r="A39" s="42"/>
    </row>
    <row r="40" spans="1:1" x14ac:dyDescent="0.3">
      <c r="A40" s="42"/>
    </row>
    <row r="41" spans="1:1" x14ac:dyDescent="0.3">
      <c r="A41" s="42"/>
    </row>
    <row r="42" spans="1:1" x14ac:dyDescent="0.3">
      <c r="A42" s="42"/>
    </row>
    <row r="43" spans="1:1" x14ac:dyDescent="0.3">
      <c r="A43" s="42"/>
    </row>
    <row r="44" spans="1:1" x14ac:dyDescent="0.3">
      <c r="A44" s="42"/>
    </row>
    <row r="45" spans="1:1" x14ac:dyDescent="0.3">
      <c r="A45" s="42"/>
    </row>
    <row r="46" spans="1:1" x14ac:dyDescent="0.3">
      <c r="A46" s="42"/>
    </row>
  </sheetData>
  <conditionalFormatting sqref="L2:L26 L31:L32">
    <cfRule type="cellIs" dxfId="1" priority="1" operator="greaterThan">
      <formula>5</formula>
    </cfRule>
    <cfRule type="cellIs" dxfId="0" priority="2" operator="lessThan">
      <formula>-5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dalal shamsi</dc:creator>
  <cp:lastModifiedBy>Khalid Elhaj</cp:lastModifiedBy>
  <dcterms:created xsi:type="dcterms:W3CDTF">2023-01-19T09:18:54Z</dcterms:created>
  <dcterms:modified xsi:type="dcterms:W3CDTF">2024-12-19T13:51:18Z</dcterms:modified>
</cp:coreProperties>
</file>