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asurements 75 units" sheetId="1" r:id="rId4"/>
    <sheet state="visible" name="zoning-design guidelines" sheetId="2" r:id="rId5"/>
    <sheet state="visible" name="Comments" sheetId="3" r:id="rId6"/>
    <sheet state="visible" name="Introduction-Overview" sheetId="4" r:id="rId7"/>
    <sheet state="visible" name="Pitch-Email-Rap-phases" sheetId="5" r:id="rId8"/>
    <sheet state="visible" name="Legal" sheetId="6" r:id="rId9"/>
    <sheet state="visible" name="Cost DrillDown" sheetId="7" r:id="rId10"/>
    <sheet state="visible" name="Takeoff" sheetId="8" r:id="rId11"/>
    <sheet state="visible" name="TO Carlos Pre-Built" sheetId="9" r:id="rId12"/>
    <sheet state="visible" name="TO Carlos Cast" sheetId="10" r:id="rId13"/>
    <sheet state="visible" name="File list - list of pros - budg" sheetId="11" r:id="rId14"/>
  </sheets>
  <definedNames/>
  <calcPr/>
  <extLst>
    <ext uri="GoogleSheetsCustomDataVersion2">
      <go:sheetsCustomData xmlns:go="http://customooxmlschemas.google.com/" r:id="rId15" roundtripDataChecksum="gzax700m9EUHqBejVVZK3y+BSHS6IeRB/Vt803qtlo4="/>
    </ext>
  </extLst>
</workbook>
</file>

<file path=xl/sharedStrings.xml><?xml version="1.0" encoding="utf-8"?>
<sst xmlns="http://schemas.openxmlformats.org/spreadsheetml/2006/main" count="1921" uniqueCount="1094">
  <si>
    <t xml:space="preserve"> NEVO TOWER PER FLOOR</t>
  </si>
  <si>
    <t>FLOOR #</t>
  </si>
  <si>
    <t>Height</t>
  </si>
  <si>
    <t>Width</t>
  </si>
  <si>
    <t>Length</t>
  </si>
  <si>
    <t>Floor Plate GSF</t>
  </si>
  <si>
    <t>Unit Size NSF</t>
  </si>
  <si>
    <t>Units / Floor</t>
  </si>
  <si>
    <t>USE</t>
  </si>
  <si>
    <t>Lobby Common Area GSF</t>
  </si>
  <si>
    <t>Mikvah @ cost GSF</t>
  </si>
  <si>
    <t>Synagogue @ cost GSF</t>
  </si>
  <si>
    <t>Parking Common Area GSF</t>
  </si>
  <si>
    <t>Gym - Amenities Common Area GSF</t>
  </si>
  <si>
    <t>Pool Common Area GSF</t>
  </si>
  <si>
    <t>Restaurant GSF</t>
  </si>
  <si>
    <t>Commercial GSF</t>
  </si>
  <si>
    <t>Residential GSF</t>
  </si>
  <si>
    <t>Residential Hospitality GSF</t>
  </si>
  <si>
    <t>GSF Floor</t>
  </si>
  <si>
    <t>Synagogue - Mikvah Saleable @ Cost NSF</t>
  </si>
  <si>
    <t>Saleable Restaurant NSF</t>
  </si>
  <si>
    <t>Saleable Commercial NSF</t>
  </si>
  <si>
    <t>Saleable Residential NSF</t>
  </si>
  <si>
    <t>Saleable Residential Hospitality NSF</t>
  </si>
  <si>
    <t>Non-Saleable Common areas NSF</t>
  </si>
  <si>
    <t>Floor Usable NSF</t>
  </si>
  <si>
    <t>Structural GSF</t>
  </si>
  <si>
    <t>Total Floor GSF</t>
  </si>
  <si>
    <t>Total GSF Floors 2-23 exluding floor 1 and the roof</t>
  </si>
  <si>
    <t>2 Retail / Mikvah / Lobby</t>
  </si>
  <si>
    <t>Chabad</t>
  </si>
  <si>
    <t xml:space="preserve">Parking - EV Stations / ADA </t>
  </si>
  <si>
    <t>Residential Hospitality Suites Flex 2 bed/2bath - sleep 6</t>
  </si>
  <si>
    <t>Gym/Amenities</t>
  </si>
  <si>
    <t>Residential Condos Flex 3-4 bed/2bath - sleep 12</t>
  </si>
  <si>
    <t>Residential Hospitality Suites Flex 3-4 bed/2bath - sleep 10</t>
  </si>
  <si>
    <t>Residential Condos Flex 3-4 bed/2bath - sleep 10</t>
  </si>
  <si>
    <t>Residential Penthouse</t>
  </si>
  <si>
    <t>roof top</t>
  </si>
  <si>
    <t>Pool/Dead Sea Float Mini-Spa/Restaurant</t>
  </si>
  <si>
    <t>Total</t>
  </si>
  <si>
    <t>GSF</t>
  </si>
  <si>
    <t>%GSF</t>
  </si>
  <si>
    <t>NSF</t>
  </si>
  <si>
    <t>%NSF</t>
  </si>
  <si>
    <t>QTY of Units</t>
  </si>
  <si>
    <t>Square Ft. Breakdown</t>
  </si>
  <si>
    <t>Sales by Square Ft. Breakdown</t>
  </si>
  <si>
    <t>Saleable / Non Saleable</t>
  </si>
  <si>
    <t>%NSF/GSF</t>
  </si>
  <si>
    <t>Avg. NSF /Unit</t>
  </si>
  <si>
    <t>$SF</t>
  </si>
  <si>
    <t>$Unit</t>
  </si>
  <si>
    <t>Total $</t>
  </si>
  <si>
    <t>Synagogue - Mikvah Saleable @ Cost</t>
  </si>
  <si>
    <t>Saleable Restaurant</t>
  </si>
  <si>
    <t>Saleable Commercial</t>
  </si>
  <si>
    <t>Saleable Residential</t>
  </si>
  <si>
    <t>Saleable Residential Hospitality</t>
  </si>
  <si>
    <t xml:space="preserve">Non-Saleable Common areas </t>
  </si>
  <si>
    <t xml:space="preserve">Total Floor Usable </t>
  </si>
  <si>
    <t>SF</t>
  </si>
  <si>
    <t>Total Revenue</t>
  </si>
  <si>
    <t>Total Saleable</t>
  </si>
  <si>
    <t>$NSF Saleable</t>
  </si>
  <si>
    <t>Total Non Saleable</t>
  </si>
  <si>
    <t>$GSF Saleable</t>
  </si>
  <si>
    <t>Square Ft Strutural</t>
  </si>
  <si>
    <t>$NSF Total</t>
  </si>
  <si>
    <t>Total Structural</t>
  </si>
  <si>
    <t>$GSF Total</t>
  </si>
  <si>
    <t>Total Non-Structural</t>
  </si>
  <si>
    <t>Floor Plate Sizes and use</t>
  </si>
  <si>
    <t>GSF/FLR</t>
  </si>
  <si>
    <t>T-GSF</t>
  </si>
  <si>
    <t>Qty of Floors</t>
  </si>
  <si>
    <t>Floor 1 - Lobby / 2-Commercial / Mikvah</t>
  </si>
  <si>
    <t>Floor 2-5 (2=Synagogue, 3-5=Parking)</t>
  </si>
  <si>
    <t xml:space="preserve">Floor 6-14  Residential / Floor 6-Residential &amp; Gym </t>
  </si>
  <si>
    <t>Floor 15-23-Residential</t>
  </si>
  <si>
    <t>Rooftop-Pool</t>
  </si>
  <si>
    <t>Hard Costs (Direct Construction)</t>
  </si>
  <si>
    <t>Core building expenses, reduced via in-kind materials/labor.</t>
  </si>
  <si>
    <t>Cost by Square Ft. Breakdown</t>
  </si>
  <si>
    <t>Saleable GSF</t>
  </si>
  <si>
    <t>Saleable NSF</t>
  </si>
  <si>
    <t>Site Preparation &amp; Foundation</t>
  </si>
  <si>
    <t>Excavation, piling, utilities connection; waterfront site adds resilience costs.</t>
  </si>
  <si>
    <t>Hard Cost</t>
  </si>
  <si>
    <t>Structure &amp; Exterior (Frame, Roof, Envelope)</t>
  </si>
  <si>
    <t>Concrete/steel framing for 24 stories, facade, windows; ~$57/GSF.</t>
  </si>
  <si>
    <t>Soft Cost</t>
  </si>
  <si>
    <t>Interiors &amp; Finishes</t>
  </si>
  <si>
    <t>Unit build-outs, common areas, amenities (pool, gym); luxury specs.</t>
  </si>
  <si>
    <t>Mechanical, Electrical, Plumbing (MEP)</t>
  </si>
  <si>
    <t>HVAC, elevators, fire systems; energy-efficient for fee reductions.</t>
  </si>
  <si>
    <t>Land</t>
  </si>
  <si>
    <t>Landscaping &amp; Exterior Amenities</t>
  </si>
  <si>
    <t>Rooftop pool/spa, parking garage finishes.</t>
  </si>
  <si>
    <t>Land+Hard+Soft</t>
  </si>
  <si>
    <t>Soft Costs (Indirect/Supporting)</t>
  </si>
  <si>
    <t>Planning, fees, overhead; expedited processes lower some.</t>
  </si>
  <si>
    <t>Design &amp; Engineering (Architect, Engineer)</t>
  </si>
  <si>
    <t>Plans, RFQ responses; in-kind from super team.</t>
  </si>
  <si>
    <t>Permitting &amp; Fees</t>
  </si>
  <si>
    <t>Reduced 15% via amenities; site plan review, impact fees.</t>
  </si>
  <si>
    <t>Marketing &amp; Sales</t>
  </si>
  <si>
    <t>Pre-sales, broker fees; targets Jewish/luxury buyers.</t>
  </si>
  <si>
    <t>Legal &amp; Insurance</t>
  </si>
  <si>
    <t>Contracts, liability; partner contributions.</t>
  </si>
  <si>
    <t>Project Management &amp; Overhead</t>
  </si>
  <si>
    <t>GP oversight, AI tools, owners' rep.</t>
  </si>
  <si>
    <t>Contingencies &amp; Miscellaneous</t>
  </si>
  <si>
    <t>8% buffer for overruns, inflation; includes potential bridge if agreed.</t>
  </si>
  <si>
    <t>Aligned with $350-500/GSF Miami-Dade averages, post-20% in-kind savings.</t>
  </si>
  <si>
    <t>General envelope limitations</t>
  </si>
  <si>
    <t>Zonning T6-24 form base code</t>
  </si>
  <si>
    <t>Mezzanine</t>
  </si>
  <si>
    <t>Lentgh</t>
  </si>
  <si>
    <t>Total SqFt</t>
  </si>
  <si>
    <t>Acreage</t>
  </si>
  <si>
    <t>Residential Units per Acre</t>
  </si>
  <si>
    <t>Residential Units allowed</t>
  </si>
  <si>
    <t>90% max coverage</t>
  </si>
  <si>
    <t>10% Free Air Space space</t>
  </si>
  <si>
    <t>Work Force Housing, 80% of Income</t>
  </si>
  <si>
    <t>Common Areas</t>
  </si>
  <si>
    <t>Lot Size</t>
  </si>
  <si>
    <t>50% of Ground floor</t>
  </si>
  <si>
    <t>15% or Less</t>
  </si>
  <si>
    <t>PARKING REQUIREMENTS</t>
  </si>
  <si>
    <t>INTENSITY</t>
  </si>
  <si>
    <t>Parking Residential</t>
  </si>
  <si>
    <t>Synagogue Parking</t>
  </si>
  <si>
    <t>Commercial Parking</t>
  </si>
  <si>
    <t>Hotel Parking</t>
  </si>
  <si>
    <t>Total Parking spaces required</t>
  </si>
  <si>
    <t>Parking Space measures</t>
  </si>
  <si>
    <t>Driving lanes</t>
  </si>
  <si>
    <t>Day Care Parking</t>
  </si>
  <si>
    <t>Hotel Density / Intensity</t>
  </si>
  <si>
    <t>1 per unit + Visitors 1 per 10 units = 76</t>
  </si>
  <si>
    <t>1 space for every 5 chairs = 20</t>
  </si>
  <si>
    <t>1k sf = 3 spaces</t>
  </si>
  <si>
    <t>2 rooms = 1 space + 1 space for every 15 rooms</t>
  </si>
  <si>
    <t>9' x 15'</t>
  </si>
  <si>
    <t>12'</t>
  </si>
  <si>
    <t>2 spaces per 1k sf</t>
  </si>
  <si>
    <t>no restrictions</t>
  </si>
  <si>
    <t>120 spaces</t>
  </si>
  <si>
    <t>10k sqft</t>
  </si>
  <si>
    <t>General Restrictions</t>
  </si>
  <si>
    <t>Max building envelope = 13 x Lot size (20,000) = 260kSF  (floor lot ratio)</t>
  </si>
  <si>
    <t xml:space="preserve">There is no Density restriction for Lodging </t>
  </si>
  <si>
    <t xml:space="preserve">Loading zone = 420 sf, 12x35 ft w/clearance 15th ft </t>
  </si>
  <si>
    <t>Ground floor hieght minimum 20'</t>
  </si>
  <si>
    <t>Ground floor has additonal 15 ft. self imposed setback for the access and exit of vehicles</t>
  </si>
  <si>
    <t>BulkHead for Elevator and Stairs do not count as structure on Roof - does not decrease the Hieght Allowance of 240'</t>
  </si>
  <si>
    <t>Lounge Area with Small Kitchen area does not count as structure - does not decrease the Hieght Allowance of 240'</t>
  </si>
  <si>
    <t>Setbacks / Floor plate sf</t>
  </si>
  <si>
    <t>SETBACKS</t>
  </si>
  <si>
    <t>1 floor</t>
  </si>
  <si>
    <t>2-5 floor</t>
  </si>
  <si>
    <t>6-14 Floor</t>
  </si>
  <si>
    <t>15-23</t>
  </si>
  <si>
    <t>Roof Top</t>
  </si>
  <si>
    <t>Totals</t>
  </si>
  <si>
    <t>Side 1 - West</t>
  </si>
  <si>
    <t>Side 2 - East</t>
  </si>
  <si>
    <t>Front - North</t>
  </si>
  <si>
    <t>Rear - South</t>
  </si>
  <si>
    <t>Floor Count</t>
  </si>
  <si>
    <t>Set Back SF</t>
  </si>
  <si>
    <t>Floor Plate Measurent</t>
  </si>
  <si>
    <t>75 x 175</t>
  </si>
  <si>
    <t>90 x 175</t>
  </si>
  <si>
    <t>70 x 155</t>
  </si>
  <si>
    <t>60 x 145</t>
  </si>
  <si>
    <t>Floor Plate SF</t>
  </si>
  <si>
    <t>Total Building SF</t>
  </si>
  <si>
    <t>Floors</t>
  </si>
  <si>
    <t>West (Side1) ft</t>
  </si>
  <si>
    <t>East (Side2) ft</t>
  </si>
  <si>
    <t>North (Front) ft</t>
  </si>
  <si>
    <t>South (Rear) ft</t>
  </si>
  <si>
    <t>Setback SF (as given)</t>
  </si>
  <si>
    <t>Floor Plate Measurement</t>
  </si>
  <si>
    <t>QTY of Floors</t>
  </si>
  <si>
    <t>Total SF of floor type</t>
  </si>
  <si>
    <t>Notes</t>
  </si>
  <si>
    <t>Width=100-15-10=75, Length=200-20-5=175; 15' west is setback for vehicle access not for zoning required setback</t>
  </si>
  <si>
    <t>Width=100-0-10=90; Per floor, total 4 floors, 63000 SF.</t>
  </si>
  <si>
    <t>Width=100-10-20=70, Length=200-30-15=155; 9 floors, 97650 SF.</t>
  </si>
  <si>
    <t>Width=100-15-25=60, Length=200-35-20=145; 9 floors, 78300 SF.</t>
  </si>
  <si>
    <t>Roof</t>
  </si>
  <si>
    <t>Same as 15-23; 1 "floor".</t>
  </si>
  <si>
    <t>-</t>
  </si>
  <si>
    <t>Analysis of Square Footage Ratios vs. Industry Standards</t>
  </si>
  <si>
    <t>Based on research, here's an evaluation of the project's ratios (from spreadsheet: GSF 260,775; Total NSF/Usable 208,620 (80%); Salable NSF 160,627 (62% of GSF, 77% of NSF); Non-Salable/Common Areas 47,993 (23% of NSF, 18% of GSF); Structural (implied as GSF - NSF = 52,155 or 20% of GSF). Industry standards for high-rise condominiums (typically 20-50 stories) are drawn from sources like BOMA standards, architectural guidelines, and real estate metrics: Efficiency (salable/useful to gross) often 70-85%; common areas 15-30%; structural/loss factors 10-20%.</t>
  </si>
  <si>
    <t>GSF to NSF (Efficiency Ratio: 80%): Inline—Standard for condos is 75-85% (NASF/GSF), accounting for walls, shafts. High-rises often hit 80% with efficient designs.</t>
  </si>
  <si>
    <t>Salable NSF to Non-Salable (77% Salable / 23% Common Areas): Inline—Common areas (lobbies, parking, amenities) typically 20-30% of usable space; luxury projects with pools/gyms lean toward 25%.</t>
  </si>
  <si>
    <t>Salable NSF to GSF (62%): Slightly low—Industry average 70-80% for condos (net salable to gross); lower if high structural needs (e.g., waterfront resilience). Highlight: This may indicate conservative planning or excess common/structural space; optimize to 70% for better revenue.</t>
  </si>
  <si>
    <t>Structural to GSF (20%): Inline—Typical loss factor (walls, columns) 15-25%; efficient for concrete high-rises.</t>
  </si>
  <si>
    <t>Overall, ratios are mostly standard, but salable-to-GSF at 62% is a potential outlier—could be improved by minimizing non-salables.</t>
  </si>
  <si>
    <t>https://leolaconstruction.com/contact-us/</t>
  </si>
  <si>
    <t>11849 US HWY 41 S, GIBSONTON, FL 33534</t>
  </si>
  <si>
    <t>shell construction</t>
  </si>
  <si>
    <t>https://www.admerconstruction.com/contact-us/</t>
  </si>
  <si>
    <r>
      <rPr>
        <color rgb="FF1155CC"/>
        <u/>
      </rPr>
      <t>5775 Waterford District Dr # 100, Miami, FL 33126</t>
    </r>
  </si>
  <si>
    <t>Introduction to the New Project Model: "Partners Not Paychecks"</t>
  </si>
  <si>
    <t xml:space="preserve">The NeVo Tower introduces an innovative cooperative development model called "The Miami Makers - Co-Developers Partners Not Paychecks," designed to revolutionize real estate projects by minimizing cash investments, reducing risks, and fostering equitable collaboration among professionals. In this system, partners such as architects, engineers, contractors, lawyers, suppliers, and even accountants contribute expertise, services, or materials in-kind rather than upfront capital. These contributions are valued at market rates and treated as investments, earning partners a pro-rata share of the huge projected profits, plus a time-weighted 8% annualized preferred return to reward early participation and higher risk exposure. </t>
  </si>
  <si>
    <t>This approach eliminates traditional financing barriers, cuts construction costs by up to 20% per square foot, and accelerates timelines by avoiding lender delays and interest payments. Profit-sharing is transparent and milestone-driven: Distributions begin quarterly from Month 18, triggered by sales exceeding 20% increments of salable area (e.g., 32,125 NSF per cutoff) or when available cash surpasses $5M, allowing payouts before full project completion. All partners, including cash contributors have access to perks like 20% unit discounts and tax depreciation. All Partners including the Land Partner ($14M land), are treated equally based on contribution value and timing, with AI-powered tools providing real-time updates on costs, progress, and sales.</t>
  </si>
  <si>
    <t>A key advantage is the inherently lower risk of financial loan stress, as the model operates without loans or external debt, removing pressures from interest accrual or lender demands. This debt-free structure also enables a significant sales advantage: Offering self-financing options to regular buyers, where partners can opt to fund these mortgages based on their shares of the partnership value. For participating partners, this extends their return horizon while reducing their tax bill through interest income treatment and potential deductions; the issued mortgages can serve as collateral for other financial needs, enhancing liquidity without compromising project equity. Rates will be very competitive, with incentives like spiffs, easier or faster closings, facilitated through a dedicated private lender partner who shares in the profits.</t>
  </si>
  <si>
    <t>Without the rush or fear of financial loan stress, the model allows strategic timing to capitalize on market conditions, such as waiting for interest rates to decline or real estate prices to rise—maximizing revenue without forced sales. Should small bridge financing be required for interim needs and agreed to by Partners, the project's strong equity position (backed by in-kind assets and no existing debt) provides a huge negotiating advantage for favorable rates and terms. Partners can further benefit by electing to retain all or part of the hospitality suites for operation as short-term rentals (STR), generating perpetual residual income, while enjoying reduced tax liabilities through depreciation and operational deductions. Any profits from the project can be rolled into future developments via 1031 exchanges, deferring capital gains taxes and enabling seamless scaling.</t>
  </si>
  <si>
    <t>Additional Advantages of This Model</t>
  </si>
  <si>
    <t>Faster Decision-Making and Execution: By assembling a super team of top professionals contributing in-kind, the project bypasses bureaucratic financing hurdles, potentially shortening overall development timelines by 6-12 months compared to traditional models, as decisions are made collaboratively without lender vetoes.</t>
  </si>
  <si>
    <t>Scalability and Network Effects: Successful partnerships build a reusable ecosystem for future projects, reducing onboarding costs and fostering long-term alliances that lower risks in subsequent ventures.</t>
  </si>
  <si>
    <t>Enhanced Resilience to Economic Volatility: The cushion from cost savings and flexible timing mitigates downturns; for instance, idle cash can be invested in low-risk US short-term Treasury bonds to earn yields while awaiting optimal market conditions.</t>
  </si>
  <si>
    <t>Project Overview</t>
  </si>
  <si>
    <t>The NeVo Tower project is a 24-story (23 floors + rooftop) luxury mixed-use condominium at 1580 79th St Causeway, North Bay Village, FL 33141. It features 55 condominiums (118,160 sf, ~2,148 sf/unit, priced at $1,400/sf = $165M), 20 hospitality suites (20,600 sf, ~1,030 sf/unit, priced at $1,600/sf = $33M), Synagogue / Mikvah (15,000 sf $10M ), Rooftop pool/restaurant and 2 Retail units in lobby area. Total GSF: 260,775 sf; Net Saleable NSF: 160,627 sf; Total revenue $200M+. The project is currently in the middle of site planning, with concept development, due diligence on site potential, and payment for city site plan review already completed. Construction is slated to begin in Q3 2026. Sales commence in Month 1 for cash partners (20 buyers contributing $34M at preferred rates with 20% unit discounts and tax benefits like depreciation) and after permits are issued for general sales (usually 6-12 months after site plan approval). As of July 18, 2025, the project aligns with North Bay Village's ongoing transformation.</t>
  </si>
  <si>
    <t>Total Costs: $91M, Reduced via in-kind contributions; no debt. The development leverages a self-financing model that eliminates traditional lender approvals and interest risks, providing a $500/NSF cushion against market downturns. Permitting and impact fees are reduced by 15% due to community-focused amenities like the synagogue and mikvah. Projected Profit: Huge, Distributed equitably with 8% preferred return on contributions. Timeline: Q3 2026 start; Q3 2029 complete (placeholder), Sales milestones trigger quarterly payouts from Month 18; fast-track permitting could accelerate pre-construction.</t>
  </si>
  <si>
    <t>Summary of the Nevo Tower Project</t>
  </si>
  <si>
    <t>Project Name: Nevo Tower</t>
  </si>
  <si>
    <t>Address: 1580 79th St Causeway, North Bay Village, FL 33141</t>
  </si>
  <si>
    <t>Zoning: T6-24 (permits hospitality suites and short-term rentals)</t>
  </si>
  <si>
    <t>Scope: A 24-story mixed-use tower featuring 55 condominiums, 20 hospitality suites, a synagogue, a mikvah, and a rooftop pool and restaurant, designed to offer luxury living with uninterrupted views of Biscayne Bay, Miami, Miami Beach, and South Beach. The project targets Miami’s Jewish community and high-end buyers seeking premium residences and investment opportunities through short-term rental suites. As of July 18, 2025, aligns with NBV's transformation (e.g., Related/Macklowe 43-story towers).</t>
  </si>
  <si>
    <t>Physical Specifications:</t>
  </si>
  <si>
    <t>Total Gross Square Footage: 260,775 sf</t>
  </si>
  <si>
    <t>Net Saleable Square Footage: 160,627 sf</t>
  </si>
  <si>
    <t>Condominiums: 118,160 sf (55 units, ~2,148 sf/unit, priced at $1,400/sf = $165M)</t>
  </si>
  <si>
    <t>Hospitality Suites: 20,600 sf (20 units, ~1,030 sf/unit, priced at $1,600/sf = $33M)</t>
  </si>
  <si>
    <t>Additional Amenities:</t>
  </si>
  <si>
    <t>Synagogue: ~5,000–10,000 sf with separate seating, designed for community use.</t>
  </si>
  <si>
    <t>Mikvah: ~1,000–2,000 sf, halachic-compliant.</t>
  </si>
  <si>
    <t>Rooftop Pool and Restaurant: Enhancing luxury appeal and revenue potential.</t>
  </si>
  <si>
    <t>Timeline:</t>
  </si>
  <si>
    <t>0–6 Months: Pre-site plan approval.</t>
  </si>
  <si>
    <t>6–18 Months: Permitting approval with North Bay Village/Miami-Dade.</t>
  </si>
  <si>
    <t>18–36 Months: Demolition and construction, targeting completion between Q3 2029 and Q3 2030.</t>
  </si>
  <si>
    <t>Construction and Design:</t>
  </si>
  <si>
    <t>Designed by a leading architect to meet Miami-Dade County standards, ensuring compliance with high-rise regulations.</t>
  </si>
  <si>
    <t>Constructed by an experienced high-rise contractor, with oversight by the owner’s representative to maintain quality and efficiency.</t>
  </si>
  <si>
    <t>Features modern, high-end finishes tailored to luxury buyers, with suites zoned for short-term rentals to maximize investment returns.</t>
  </si>
  <si>
    <t>Marketing and Appeal:</t>
  </si>
  <si>
    <t>Marketed in-house to Miami’s Jewish community and luxury buyers, emphasizing panoramic views, proximity to Miami’s urban core, and the unique combination of residential, hospitality, and community-focused amenities.</t>
  </si>
  <si>
    <t>Pre-sale contracts comply with Chapter 718, Florida Statutes, with funds held in escrow to ensure buyer confidence.</t>
  </si>
  <si>
    <t>Operational Notes:</t>
  </si>
  <si>
    <t>The project leverages the T6-24 zoning to offer flexible use of hospitality suites for short-term rentals, appealing to investors.</t>
  </si>
  <si>
    <t>The synagogue and mikvah enhance cultural resonance, positioning Nevo Tower as a community hub.</t>
  </si>
  <si>
    <t>The rooftop pool and restaurant add a premium lifestyle component, differentiating the project in the competitive Miami market.</t>
  </si>
  <si>
    <t>These advantages highlight the comprehensive benefits of participating in the "Partners Not Paychecks" model, emphasizing collaboration, shared success, and innovative practices.</t>
  </si>
  <si>
    <t>Involvement in a High-Profile Project: Participation in a landmark development project that offers significant visibility and prestige.</t>
  </si>
  <si>
    <t>Equitable Profit Sharing: Partners receive a share of the project's profits, providing an additional revenue stream beyond standard contracts or fees.</t>
  </si>
  <si>
    <t>Long-Term Partnership Potential: The opportunity to establish a long-term relationship with potential involvement in future projects.</t>
  </si>
  <si>
    <t>Networking Opportunities: Collaborate with top professionals across various fields, enhancing your network and opening doors to new business opportunities.</t>
  </si>
  <si>
    <t>Control Your Own Destiny: Partners have a direct stake in the project's success, allowing them to influence outcomes and benefit from collective achievements.</t>
  </si>
  <si>
    <t>Innovative Model Participation: Being part of a pioneering development approach that could set new industry standards, enhancing your reputation as forward-thinking and innovative.</t>
  </si>
  <si>
    <t>Cost Efficiency: Reduced costs through collaborative efforts and shared resources.</t>
  </si>
  <si>
    <t>Accelerated Timelines: Faster project completion due to streamlined processes and collaborative decision-making.</t>
  </si>
  <si>
    <t>Reduced Financial Risk: Lower financial risk through shared responsibilities and resources.</t>
  </si>
  <si>
    <t>Enhanced Profitability: Increased profitability through efficient resource allocation and shared success.</t>
  </si>
  <si>
    <t>Flexible Financing Options: Access to flexible financing solutions tailored to the project's needs.</t>
  </si>
  <si>
    <t>Improved Decision-Making: Better decision-making through collective input and shared expertise.</t>
  </si>
  <si>
    <t>Strategic Market Adaptation: Ability to adapt to market conditions strategically, maximizing revenue without forced sales.</t>
  </si>
  <si>
    <t>Increased Resilience: Enhanced resilience to economic volatility and market fluctuations.</t>
  </si>
  <si>
    <t>Optimized Resource Utilization: Efficient use of resources, reducing waste and improving project outcomes.</t>
  </si>
  <si>
    <t>Streamlined Processes: Simplified and more efficient project management processes.</t>
  </si>
  <si>
    <t>Sustainable Growth: Opportunities for sustainable growth and long-term success.</t>
  </si>
  <si>
    <t>Community-Centric Development: Focus on community benefits and enhancements, improving the project's social impact.</t>
  </si>
  <si>
    <t>More Secured Payments: Greater security in receiving payments through structured and agreed-upon financial arrangements.</t>
  </si>
  <si>
    <t>Tax Benefits: Potential tax advantages from the profit-sharing model and the structure of payments.</t>
  </si>
  <si>
    <t>Transparent and Translucent Payment: Payments are made in a transparent manner, ensuring clarity and trust among all partners.</t>
  </si>
  <si>
    <t>Guaranteed Customer with Agreed Delivery Dates: Assurance of business with pre-agreed delivery schedules that benefit both the supplier and the development.</t>
  </si>
  <si>
    <t>Moving Supplies Efficiently: Ability to manage and move supplies as needed, optimizing logistics and inventory management for the benefit of the project timeline and budget.</t>
  </si>
  <si>
    <t>names similar to the "Partners Not Paychecks" model:</t>
  </si>
  <si>
    <t>Alliance for Advancement</t>
  </si>
  <si>
    <t>Alliance for Assets</t>
  </si>
  <si>
    <t>Collaborate to Capitalize</t>
  </si>
  <si>
    <t>Collaborate to Compensate</t>
  </si>
  <si>
    <t>Collaboration for Capital</t>
  </si>
  <si>
    <t>Collaborative Capital Coalition</t>
  </si>
  <si>
    <t>Collaborative Compensation Circle</t>
  </si>
  <si>
    <t>Collective Capital Ventures</t>
  </si>
  <si>
    <t>Collective Compensation Club</t>
  </si>
  <si>
    <t>Contribution Collective</t>
  </si>
  <si>
    <t>Cooperative Capital Collective</t>
  </si>
  <si>
    <t>Equity Collaborative</t>
  </si>
  <si>
    <t>Equity Exchange Enterprise</t>
  </si>
  <si>
    <t>Equity Over Earnings</t>
  </si>
  <si>
    <t>Equity Over Invoices</t>
  </si>
  <si>
    <t>Expertise Exchange Equity</t>
  </si>
  <si>
    <t>In-Kind Investors</t>
  </si>
  <si>
    <t>In-Kind to Income</t>
  </si>
  <si>
    <t>Joint Venture Junction</t>
  </si>
  <si>
    <t>Mutual Growth Matrix</t>
  </si>
  <si>
    <t>No Cash, All Equity</t>
  </si>
  <si>
    <t>Partners in Profit</t>
  </si>
  <si>
    <t>Partners in Progress</t>
  </si>
  <si>
    <t>Partners Not Paychecks</t>
  </si>
  <si>
    <t>Profit Partners Program</t>
  </si>
  <si>
    <t>Profit Partnership Program</t>
  </si>
  <si>
    <t>Profits for Partnership</t>
  </si>
  <si>
    <t>Prosperity Through Partnership</t>
  </si>
  <si>
    <t>Return on Resources</t>
  </si>
  <si>
    <t>Shared Stake Society</t>
  </si>
  <si>
    <t>Shared Stake Synergy</t>
  </si>
  <si>
    <t>Shared Success Syndicate</t>
  </si>
  <si>
    <t>Shares Over Checks</t>
  </si>
  <si>
    <t>Skills to Shares</t>
  </si>
  <si>
    <t>Stakeholders Not Salaries</t>
  </si>
  <si>
    <t>Sweat Equity Syndicate</t>
  </si>
  <si>
    <t>Synergy Stakeholders</t>
  </si>
  <si>
    <t>Trade Talent for Treasure</t>
  </si>
  <si>
    <t>United Ventures Union</t>
  </si>
  <si>
    <t>Unity for Profitability</t>
  </si>
  <si>
    <t>Unity for Upside</t>
  </si>
  <si>
    <t>Value for Victory</t>
  </si>
  <si>
    <t>Value Vault Ventures</t>
  </si>
  <si>
    <t>Elevator Pitch for NeVo Tower Money PartnersPicture investing in NeVo Tower, a 23-story luxury condominium in North Bay Village, FL, set to generate $186M in revenue. As a money partner, your cash investment fuels a groundbreaking project, earning you a share of potential profits exceeding $65M, distributed equitably as sales milestones are hit, starting around Month 18. Contribute to our $34M cash pool and enjoy exclusive perks, like buying units at preferential partner rates. Our model cuts costs by 20% per square foot, skips financing delays, and uses AI for transparent updates. With Tykun Luxury Ltd.’s $14M land contribution and a Q3 2026 start, you’ll gain high returns, tax benefits, and priority for future projects. Ready to profit as a partner? Let’s talk.Notes on the Pitch$186M Revenue: Updated to reflect the new revenue figure, ensuring accuracy per your request.</t>
  </si>
  <si>
    <t>Profit-Sharing: Phrased as “a share of potential profits exceeding $65M, distributed equitably as sales milestones are hit, starting around Month 18” to be less precise and less promising, while still highlighting the attractive profit pool ($65M+).</t>
  </si>
  <si>
    <t>Preferential Pricing Perk: Added “enjoy exclusive perks, like buying units at preferential partner rates” to emphasize the unique benefit for money partners, aligning with Section 2.7 of the Partnership Agreement (option to purchase units at a discount).</t>
  </si>
  <si>
    <t>Money Partner Focus: Tailored to cash investors by referencing the $34M cash pool (from prior discussions, where 20 cash partners contribute starting Month 1) and emphasizing financial returns, tax benefits, and low risk through the cooperative model.</t>
  </si>
  <si>
    <t>Partners Ethos: Highlighted the collaborative model with phrases like “profit as a partner” and “equitably,” tying to the “Partners Not Paychecks” concept without directly quoting it.</t>
  </si>
  <si>
    <t>Additional ConsiderationsThe pitch assumes money partners contribute to the $34M cash pool, as discussed previously, with profit distributions based on an Average Daily Balance qualifier starting in Month 18. If you want to specify a minimum investment amount or more details about the preferential pricing (e.g., percentage discount), I can refine the pitch.</t>
  </si>
  <si>
    <t>The pitch is broad to appeal to high-net-worth individuals or investment groups. If targeting a specific type of money partner (e.g., real estate funds, private investors), I can adjust the tone or details.</t>
  </si>
  <si>
    <t>The 23-story figure and 260,775 sq. ft. gross area align with prior discussions, correcting the 24-story mention in some memories to ensure consistency with the Partnership Agreement.</t>
  </si>
  <si>
    <t>Email Introduction: NeVo Tower Partnership SystemSubject: Join the NeVo Tower Partnership – Shape Miami’s Skyline as a Partner, Not a PaycheckDear [Recipient Name],We’re thrilled to introduce the NeVo Tower, a 23-story luxury condominium in North Bay Village, FL, set to redefine real estate development with a projected $186M in revenue. At Tykun Luxury Ltd., we’re launching an innovative partnership system that transforms how professionals and investors collaborate on high-impact projects.Our Partnership System: Unlike traditional models, our “Partners Not Paychecks” approach invites professionals—contractors, architects, engineers, MEP subcontractors, and material suppliers—to contribute expertise or materials, and cash partners to invest funds, with no upfront financial barriers for professionals. In return, you’ll share in significant profits, potentially exceeding $65M, distributed equitably based on your contributions as sales milestones are reached, starting around Month 18. Cash partners also enjoy exclusive perks, like purchasing units at preferential rates.Why Join?Cost Efficiency: Our streamlined model cuts costs by 20% per square foot, bypassing lender delays for a Q3 2026 start and Q3 2029 completion.</t>
  </si>
  <si>
    <t>Transparency: AI-powered tools provide real-time updates on project progress, costs, and sales.</t>
  </si>
  <si>
    <t>Benefits: Gain visibility, tax advantages, priority for future projects, and, for cash partners, discounted unit pricing.</t>
  </si>
  <si>
    <t>Low Risk: Professionals contribute services/materials, not cash; cash partners leverage Tykun’s $14M unencumbered land contribution.</t>
  </si>
  <si>
    <t>NeVo Tower is more than a project—it’s a chance to build a Miami landmark as a true partner. With 55 condominiums, 20 hospitality suites, a rooftop restaurant, synagogue, and mikvah, this development targets luxury buyers and the local community.Next Steps: Reply to schedule a call with our team to discuss how your expertise or investment can shape NeVo Tower’s success. We’ll share detailed financials, timelines, and partnership terms.Best regards,</t>
  </si>
  <si>
    <t>Eli</t>
  </si>
  <si>
    <t>Managing Member, Tykun Luxury Ltd.</t>
  </si>
  <si>
    <t>305-905-5068 | tykunluxury@gmail.com</t>
  </si>
  <si>
    <t>1580 79th Street JFK Causeway, North Bay Village, FL 33124  Text Message Introduction: NeVo Tower Partnership SystemJoin NeVo Tower, a $186M luxury condo project in Miami! Our “Partners Not Paychecks” system lets professionals contribute expertise/materials and cash partners invest funds to share in potential $65M+ profits, starting ~Month 18. Enjoy cost savings, AI transparency, tax benefits, and, for cash partners, unit discounts. Reply to learn how to partner on this Q3 2026 landmark! Eli, 305-905-5068.</t>
  </si>
  <si>
    <t>20-Second Rap for NeVo Tower PartnershipYo, NeVo Tower, Miami’s the vibe,</t>
  </si>
  <si>
    <t>$186M, where dreams come alive!</t>
  </si>
  <si>
    <t>Pros bring skills, cash folks provide,</t>
  </si>
  <si>
    <t>Partners, not paychecks, we roll side by side!</t>
  </si>
  <si>
    <t>Big profits shared fair, when sales hit the stride,</t>
  </si>
  <si>
    <t>Month 18 payouts, we’re ridin’ the tide.</t>
  </si>
  <si>
    <t>Cut costs, AI tracks, units priced sweet,</t>
  </si>
  <si>
    <t>Join Tykun’s vision, let’s own the street!</t>
  </si>
  <si>
    <t>20-Second Rap for NeVo Tower PartnershipYo, NeVo Tower, Miami’s new crown,</t>
  </si>
  <si>
    <t>$186M, we’re shakin’ the town!</t>
  </si>
  <si>
    <t>Pros drop skills, cash partners bring heat,</t>
  </si>
  <si>
    <t>No paychecks here, just partners that meet!</t>
  </si>
  <si>
    <t>Profits roll big, split fair when sales soar,</t>
  </si>
  <si>
    <t>Month 18 cash, openin’ the door.</t>
  </si>
  <si>
    <t>Save big, AI tracks, units priced tight,</t>
  </si>
  <si>
    <t>Tykun’s the spark—let’s ignite the night!</t>
  </si>
  <si>
    <t>Phase Categories</t>
  </si>
  <si>
    <t>Pre-Development: Project Initiation, Feasibility Analysis, Legal and Financial Setup, Permitting and Approvals</t>
  </si>
  <si>
    <t>Design and Planning: Architectural Design, Structural Engineering, Sustainability and Innovation</t>
  </si>
  <si>
    <t>Pre-Construction: Project Management, Marketing and Sales Preparation, Insurance and Risk Management</t>
  </si>
  <si>
    <t>Construction: Site Preparation and Foundation, Structural Construction, Interiors and Finishes, MEP Installation, Sales and Marketing Execution</t>
  </si>
  <si>
    <t>Post-Construction: Sales Completion, Financial and Legal Closeout, Operational Transition</t>
  </si>
  <si>
    <t>Buzzwords for the New Development Model</t>
  </si>
  <si>
    <t>Innovative Cooperation</t>
  </si>
  <si>
    <t>Equitable Collaboration</t>
  </si>
  <si>
    <t>In-Kind Contributions</t>
  </si>
  <si>
    <t>Profit-Sharing Partnerships</t>
  </si>
  <si>
    <t>Risk Mitigation</t>
  </si>
  <si>
    <t>Transparent Profit Distribution</t>
  </si>
  <si>
    <t>Milestone-Driven Distributions</t>
  </si>
  <si>
    <t>AI-Powered Real-Time Updates</t>
  </si>
  <si>
    <t>Self-Financing Model</t>
  </si>
  <si>
    <t>Debt-Free Structure</t>
  </si>
  <si>
    <t>Strategic Market Timing</t>
  </si>
  <si>
    <t>Scalable Partnerships</t>
  </si>
  <si>
    <t>Collaborative Decision-Making</t>
  </si>
  <si>
    <t>Efficient Resource Allocation</t>
  </si>
  <si>
    <t>Sustainable Development</t>
  </si>
  <si>
    <t>Buzzwords for the Advantages of Using This Model</t>
  </si>
  <si>
    <t>Cost Efficiency</t>
  </si>
  <si>
    <t>Accelerated Timelines</t>
  </si>
  <si>
    <t>Reduced Financial Risk</t>
  </si>
  <si>
    <t>Enhanced Profitability</t>
  </si>
  <si>
    <t>Flexible Financing Options</t>
  </si>
  <si>
    <t>Equitable Profit Sharing</t>
  </si>
  <si>
    <t>Real-Time Cost Tracking</t>
  </si>
  <si>
    <t>Improved Decision-Making</t>
  </si>
  <si>
    <t>Strategic Market Adaptation</t>
  </si>
  <si>
    <t>Long-Term Alliances</t>
  </si>
  <si>
    <t>Increased Resilience</t>
  </si>
  <si>
    <t>Optimized Resource Utilization</t>
  </si>
  <si>
    <t>Streamlined Processes</t>
  </si>
  <si>
    <t>Sustainable Growth</t>
  </si>
  <si>
    <t>Community-Centric Development</t>
  </si>
  <si>
    <t>Phrases for the New Development Model</t>
  </si>
  <si>
    <t>Collaborate to Elevate</t>
  </si>
  <si>
    <t>Build Together, Prosper Together</t>
  </si>
  <si>
    <t>Unity in Development</t>
  </si>
  <si>
    <t>Shared Success, Shared Growth</t>
  </si>
  <si>
    <t>Innovate as One</t>
  </si>
  <si>
    <t>Collective Vision, Collective Victory</t>
  </si>
  <si>
    <t>Strength in Synergy</t>
  </si>
  <si>
    <t>Grow Together, Build Forever</t>
  </si>
  <si>
    <t>United We Build</t>
  </si>
  <si>
    <t>Partnerships Over Profits</t>
  </si>
  <si>
    <t>Together We Rise</t>
  </si>
  <si>
    <t>Collaborative Construction</t>
  </si>
  <si>
    <t>Shared Dreams, Shared Schemes</t>
  </si>
  <si>
    <t>Harmony in Building</t>
  </si>
  <si>
    <t>Together We Thrive</t>
  </si>
  <si>
    <t>Shared Vision, Shared Victory</t>
  </si>
  <si>
    <t>Building Bonds, Building Futures</t>
  </si>
  <si>
    <t>United Efforts, Unlimited Success</t>
  </si>
  <si>
    <t>Collaborative Foundations</t>
  </si>
  <si>
    <t>Partners in Innovation</t>
  </si>
  <si>
    <t>Collective Strength, Collective Success</t>
  </si>
  <si>
    <t>Building Dreams Together</t>
  </si>
  <si>
    <t>Shared Goals, Shared Growth</t>
  </si>
  <si>
    <t>Unity in Construction</t>
  </si>
  <si>
    <t>Partners for Progress</t>
  </si>
  <si>
    <t>Together We Achieve</t>
  </si>
  <si>
    <t>Shared Ambitions, Shared Achievements</t>
  </si>
  <si>
    <t>Collaborative Growth</t>
  </si>
  <si>
    <t>Innovate Together, Succeed Together</t>
  </si>
  <si>
    <t>Telephone Pitch for Potential Attorney Partner</t>
  </si>
  <si>
    <t>You: Hello [Attorney's Name],</t>
  </si>
  <si>
    <t>I hope you're doing well. I'm calling to introduce an exciting opportunity for [Attorney's Firm Name] to be a part of a pioneering development project here in North Bay Village, Florida—the NeVo Tower.</t>
  </si>
  <si>
    <t>The NeVo Tower is a 24-story luxury mixed-use condominium that is set to redefine collaborative development with our innovative "Partners Not Paychecks" model. This approach emphasizes shared success and equitable profit distribution among all partners, including legal experts like yourself.</t>
  </si>
  <si>
    <t>We are seeking a legal partner to manage all legal aspects of the project, from contract drafting and compliance to risk management and dispute resolution. Your firm's expertise in real estate law would be invaluable to us, ensuring the project's legal integrity and success.</t>
  </si>
  <si>
    <t>Here are some key benefits for your firm:</t>
  </si>
  <si>
    <t>High-Profile Project Involvement: The NeVo Tower is set to become a landmark in Miami, offering significant visibility and prestige for your firm.</t>
  </si>
  <si>
    <t>Equitable Profit Sharing: Beyond standard legal fees, your firm will receive a share of the project's profits, providing an additional revenue stream.</t>
  </si>
  <si>
    <t>Long-Term Partnership Potential: This project could lay the foundation for a lasting relationship, with potential involvement in future developments using our innovative model.</t>
  </si>
  <si>
    <t>Networking Opportunities: Collaborate with top professionals across various fields, enhancing your firm's network and opening doors to new business opportunities.</t>
  </si>
  <si>
    <t>Innovative Model Participation: Be part of a pioneering development approach that could set new industry standards, enhancing your firm's reputation as forward-thinking and innovative.</t>
  </si>
  <si>
    <t>We would love to schedule a meeting to discuss this opportunity further and explore how we can work together to make the NeVo Tower a resounding success.</t>
  </si>
  <si>
    <t>Thank you for considering this opportunity. I look forward to the possibility of working together.</t>
  </si>
  <si>
    <t>Best regards,</t>
  </si>
  <si>
    <t>[Your Name]</t>
  </si>
  <si>
    <t>[Your Position]</t>
  </si>
  <si>
    <t>[Your Contact Information]</t>
  </si>
  <si>
    <t>Email Pitch for Potential Attorney Partner</t>
  </si>
  <si>
    <t>Subject: Exciting Legal Partnership Opportunity with NeVo Tower Development</t>
  </si>
  <si>
    <t>Dear [Attorney's Name],</t>
  </si>
  <si>
    <t>I hope this message finds you well. I am writing to introduce an exciting opportunity for [Attorney's Firm Name] to participate in a groundbreaking development project in North Bay Village, Florida—the NeVo Tower.</t>
  </si>
  <si>
    <t>The NeVo Tower is a 24-story luxury mixed-use condominium that introduces an innovative cooperative development model called "Partners Not Paychecks." This model emphasizes collaboration, shared success, and equitable profit distribution among all partners involved.</t>
  </si>
  <si>
    <t>We are looking for a legal partner to oversee all legal aspects of this development, from contract drafting and compliance to risk management and dispute resolution. Given your firm's stellar reputation and expertise in real estate law, we believe you would be an invaluable addition to our team.</t>
  </si>
  <si>
    <t>Involvement in a High-Profile Project: The NeVo Tower is set to be a landmark development in Miami, offering significant visibility and prestige for your firm.</t>
  </si>
  <si>
    <t>Equitable Profit Sharing: As a partner, your firm will not only receive standard legal fees but also a share of the project's profits, providing an additional revenue stream.</t>
  </si>
  <si>
    <t>Long-Term Partnership Potential: This project could be the beginning of a long-term relationship, with potential involvement in future developments leveraging our innovative model.</t>
  </si>
  <si>
    <t>Networking Opportunities: Collaborating with top professionals across various fields, enhancing your firm's network and opening doors to new business opportunities.</t>
  </si>
  <si>
    <t>Innovative Model Participation: Being part of a pioneering development approach that could set new standards in the industry, enhancing your firm's reputation as forward-thinking and innovative.</t>
  </si>
  <si>
    <t>We believe that your expertise will be crucial in navigating the legal landscape of this project and ensuring its success. We would love to schedule a meeting to discuss this opportunity further and explore how we can work together to make the NeVo Tower a resounding success.</t>
  </si>
  <si>
    <t>Text Pitch for Suppliers</t>
  </si>
  <si>
    <t>You: Hi [Supplier's Name],</t>
  </si>
  <si>
    <t>I'm reaching out to discuss an exciting opportunity for [Supplier's Company Name] to partner with us on the NeVo Tower project, a groundbreaking 24-story luxury mixed-use condominium in North Bay Village, FL.</t>
  </si>
  <si>
    <t>The NeVo Tower is pioneering a new development model called "Partners Not Paychecks," which emphasizes collaboration and shared success. We are looking for material suppliers to join us as partners, contributing to and benefiting from the project's success.</t>
  </si>
  <si>
    <t>Here are some key benefits for your company:</t>
  </si>
  <si>
    <t>High-Profile Project Involvement: The NeVo Tower is set to be a landmark in Miami, offering significant visibility and prestige.</t>
  </si>
  <si>
    <t>Equitable Profit Sharing: As a partner, your company will receive a share of the project's profits, providing an additional revenue stream beyond standard supply contracts.</t>
  </si>
  <si>
    <t>Long-Term Partnership Potential: This project could be the start of a long-term relationship with potential involvement in future developments.</t>
  </si>
  <si>
    <t>Networking Opportunities: Collaborate with top professionals across various fields, enhancing your company's network and opening doors to new business opportunities.</t>
  </si>
  <si>
    <t>Control Your Own Destiny: As a partner, you have a direct stake in the project's success, allowing you to influence outcomes and benefit from the collective achievements.</t>
  </si>
  <si>
    <t>Innovative Model Participation: Be part of a pioneering development approach that could set new industry standards, enhancing your company's reputation as forward-thinking and innovative.</t>
  </si>
  <si>
    <t>We would love to schedule a meeting to discuss this opportunity further. Thank you for considering this opportunity.</t>
  </si>
  <si>
    <t>Email Pitch for Suppliers</t>
  </si>
  <si>
    <t>Subject: Exciting Partnership Opportunity with NeVo Tower Development</t>
  </si>
  <si>
    <t>Dear [Supplier's Name],</t>
  </si>
  <si>
    <t>I hope this message finds you well. I am writing to introduce an exciting opportunity for [Supplier's Company Name] to participate in the NeVo Tower project, a pioneering 24-story luxury mixed-use condominium in North Bay Village, FL.</t>
  </si>
  <si>
    <t>The NeVo Tower introduces an innovative cooperative development model called "Partners Not Paychecks," emphasizing collaboration and shared success. We are seeking material suppliers to join us as partners, contributing to and benefiting from the project's success.</t>
  </si>
  <si>
    <t>Involvement in a High-Profile Project: The NeVo Tower is set to be a landmark development in Miami, offering significant visibility and prestige for your company.</t>
  </si>
  <si>
    <t>We believe your expertise and materials will be crucial in ensuring the success of this project. We would love to schedule a meeting to discuss this opportunity further and explore how we can work together to make the NeVo Tower a resounding success.</t>
  </si>
  <si>
    <t>Partnership Agreement for NeVo Tower</t>
  </si>
  <si>
    <t>This Partnership Agreement ("Agreement") is made effective as of the date of last signature ("Effective Date"), between Tykun Luxury Ltd., a Florida limited liability company ("General Partner"), and [Insert Partner Name] ("Partner"), collectively the "Parties."</t>
  </si>
  <si>
    <t>WHEREAS, General Partner is developing the NeVo Tower, a 24-story (23 floors + rooftop) mixed-use condominium project at 1580 79th Street JFK Causeway, North Bay Village, FL 33124, with construction commencing Q3 2026 and targeting completion by Q3 2029; and</t>
  </si>
  <si>
    <t>WHEREAS, Partner will contribute services or materials to the project in exchange for equitable profit-sharing and other benefits, as part of a cooperative development model.</t>
  </si>
  <si>
    <t>NOW, THEREFORE, the Parties agree as follows:</t>
  </si>
  <si>
    <t>Partnership Scope</t>
  </si>
  <si>
    <t>1.1 Partner’s Role: Partner shall provide services or materials as detailed in Exhibit A (Scope of Work), attached and incorporated herein, valued at market rates as agreed by the Parties. These contributions serve as Partner’s investment in the NeVo Tower project.</t>
  </si>
  <si>
    <t>1.2 Project Overview: NeVo Tower is a $91.3M development (total cost) with projected sales revenue of $185,324,100, comprising 260,775 sq. ft. (gross), 160,627 sq. ft. (net salable), 55 condominiums, 20 hospitality suites, 2 commercial spaces, a synagogue, a mikvah, and a rooftop restaurant. Construction adheres to Florida Building Code and Miami-Dade County standards, with a 36-month completion timeline from Q3 2026. The synagogue/mikvah will be relocated temporarily at a cost of $300,000 (funded by General Partner), and sold at cost to avoid losses.</t>
  </si>
  <si>
    <t>1.3 Governance: Partner shall have no decision-making authority unless otherwise agreed in writing, with General Partner retaining sole project management control.</t>
  </si>
  <si>
    <t>Partnership Benefits</t>
  </si>
  <si>
    <t>Partner shall receive:</t>
  </si>
  <si>
    <t>2.1 Profit-Sharing: Partner shall receive a pro-rata share of the project’s net profits ($94,024,100, defined as gross sales revenue minus project costs per Exhibit B: Project Budget), based on the market value of contributions as specified in Exhibit A. To fairly reward earlier contributions (higher risk), a time-weighted preferred return of 8% annualized accrues on the contribution value from the date of contribution (calculated quarterly, non-compounding for simplicity). This "interest-like" return is paid first from available cash (waterfall Tier 1). Remaining profits are then distributed pro-rata (Tier 2). Cash partners ($34M from 20 buyers) receive the same treatment, with profits based on their Average Daily Balance. Distributions occur quarterly starting Month 18, triggered by sales exceeding 20% increments of salable area (32,125 NSF per 20%; full at 160,627 NSF) or when cumulative cash exceeds $5M, as detailed in Exhibit C: Profit Distribution Schedule. All distributions are subject to independent audit by the accountant partner.</t>
  </si>
  <si>
    <t>2.2 Accelerated Delivery: The project’s self-financing model eliminates lender approvals, reducing costs by up to 20% per square foot and enabling completion by Q3 2029.</t>
  </si>
  <si>
    <t>2.3 Land Contribution: General Partner contributes $14M in unencumbered land, warranted free of liens or disputes (treated equally in profit-sharing).</t>
  </si>
  <si>
    <t>2.4 Accelerated Sales: Self-financing options for buyers expedite sales, starting in Month 1 for cash partners.</t>
  </si>
  <si>
    <t>2.5 Flexible Shares: Partner may transfer profit-sharing rights with General Partner’s prior written consent, subject to a right of first refusal.</t>
  </si>
  <si>
    <t>2.6 Tax Benefits: Subject to applicable tax laws, Partner may claim depreciation or other benefits for qualifying contributions, as determined by a tax professional.</t>
  </si>
  <si>
    <t>2.7 Exclusive Pricing: Partner may purchase up to 2 units at a 20% discount off market rates, subject to availability and General Partner approval.</t>
  </si>
  <si>
    <t>2.8 Future Opportunities: Partner receives priority consideration for future Tykun Luxury Ltd. projects, subject to mutual agreement.</t>
  </si>
  <si>
    <t>2.9 Lower Risk: Contributions in services/materials minimize Partner’s financial exposure.</t>
  </si>
  <si>
    <t>2.10 Increased Visibility: Partner’s business gains exposure through project marketing and collaboration with industry professionals.</t>
  </si>
  <si>
    <t>2.11 Interim Payments: Partner may receive milestone-based reimbursements for out-of-pocket expenses, as agreed in Exhibit A.</t>
  </si>
  <si>
    <t>Partner’s Obligations</t>
  </si>
  <si>
    <t>3.1 Performance: Partner shall perform contributions professionally, timely, and per Exhibit A, with corrective action required within 15 days of notice of deficiencies.</t>
  </si>
  <si>
    <t>3.2 Compliance: Partner shall comply with all applicable laws, Florida Building Code, and Miami-Dade County standards, bearing costs of correcting non-compliant work unless caused by General Partner.</t>
  </si>
  <si>
    <t>3.3 Documentation: Partner shall maintain detailed records of contributions and submit them quarterly to General Partner.</t>
  </si>
  <si>
    <t>3.4 Insurance: Partner shall maintain general liability and professional liability insurance (as applicable), with minimum coverage of $2M, naming General Partner as an additional insured.</t>
  </si>
  <si>
    <t>General Partner’s Obligations</t>
  </si>
  <si>
    <t>4.1 Project Management: General Partner shall oversee project execution, secure permits, and ensure regulatory compliance, including the $300,000 synagogue relocation.</t>
  </si>
  <si>
    <t>4.2 Profit Distribution: General Partner shall distribute profits transparently per Section 2.1 and Exhibit C, within 30 days of quarterly milestones.</t>
  </si>
  <si>
    <t>4.3 Land Contribution: General Partner warrants the $14M land contribution is free of liens, encumbrances, or disputes.</t>
  </si>
  <si>
    <t>4.4 Transparency: General Partner shall provide quarterly financial and progress reports, including sales, costs, and construction milestones, accessible via AI-powered tools.</t>
  </si>
  <si>
    <t>4.5 Financing: General Partner shall arrange self-financing options for buyers to accelerate sales.</t>
  </si>
  <si>
    <t>Confidentiality</t>
  </si>
  <si>
    <t>Partner shall keep proprietary project information (e.g., financial data, design plans, marketing strategies) confidential, except for information that is publicly available, independently obtained, or required by law. Upon termination, Partner shall return or destroy confidential materials. This obligation survives termination.</t>
  </si>
  <si>
    <t>Term and Termination</t>
  </si>
  <si>
    <t>6.1 Term: This Agreement begins on the Effective Date and continues until project completion (est. Q3 2029) or mutual consent.</t>
  </si>
  <si>
    <t>6.2 Termination: Either Party may terminate for material breach (e.g., failure to perform obligations under Exhibit A for 30 days after written notice) if uncured within 30 days. Partner retains profit-sharing rights for contributions made prior to termination, proportional to completed work.</t>
  </si>
  <si>
    <t>6.3 Force Majeure: Neither Party is liable for delays due to unforeseen events (e.g., natural disasters, regulatory changes), with notice required within 10 days.</t>
  </si>
  <si>
    <t>Dispute Resolution</t>
  </si>
  <si>
    <t>Disputes shall first undergo mediation in Miami, FL. If unresolved within 30 days, disputes proceed to binding arbitration in Miami, FL, under American Arbitration Association rules. Costs are shared equally unless the arbitrator awards costs to the prevailing party. Florida law governs, excluding conflict-of-law principles. The Parties consent to jurisdiction in Miami, FL. Injunctive relief may be sought for confidentiality breaches.</t>
  </si>
  <si>
    <t>Miscellaneous</t>
  </si>
  <si>
    <t>8.1 Entire Agreement: This Agreement, including Exhibits A–C, constitutes the entire agreement. Amendments require written consent of both Parties.</t>
  </si>
  <si>
    <t>8.2 Non-Assignment: Neither Party may assign this Agreement without the other’s written consent, except General Partner may assign to an affiliate with prior notice.</t>
  </si>
  <si>
    <t>8.3 Indemnification: Each Party shall indemnify the other for damages caused by its negligence or breach, subject to a cap of $5M, excluding consequential damages.</t>
  </si>
  <si>
    <t>8.4 Insurance: General Partner shall maintain general liability insurance of at least $2M.</t>
  </si>
  <si>
    <t>8.5 Notices: Notices shall be sent to the contact information below, effective upon receipt.</t>
  </si>
  <si>
    <t>8.6 Severability: Invalid provisions do not affect the Agreement’s remainder.</t>
  </si>
  <si>
    <t>8.7 Change Orders: Changes to Partner’s scope of work require mutual written agreement, with adjustments to profit-sharing as needed.</t>
  </si>
  <si>
    <t>IN WITNESS WHEREOF, the Parties have executed this Agreement on the Effective Date.</t>
  </si>
  <si>
    <t>Tykun Luxury Ltd.</t>
  </si>
  <si>
    <t>By: _________________________</t>
  </si>
  <si>
    <t>Name: Eli</t>
  </si>
  <si>
    <t>Title: Managing Member</t>
  </si>
  <si>
    <t>Date: _________________________</t>
  </si>
  <si>
    <t>Contact: 1580 79th Street JFK Causeway, North Bay Village, FL 33124, Attn: Eli, 305-905-5068, tykunluxury@gmail.com</t>
  </si>
  <si>
    <t>Partner</t>
  </si>
  <si>
    <t>Name: [Insert Partner Name]</t>
  </si>
  <si>
    <t>Title: [Insert Partner Title]</t>
  </si>
  <si>
    <t>Contact: [Insert Partner Contact Info]</t>
  </si>
  <si>
    <t>Exhibits (to be attached):</t>
  </si>
  <si>
    <t>Exhibit A: Scope of Work – Details Partner’s contributions, timelines, and valuation (market rates negotiated by GP, partners, and reps for best pricing).</t>
  </si>
  <si>
    <t>Exhibit B: Project Budget – Outlines $91.3M cost, including $77M development ($500/sf base, reduced 20% via in-kind), $14M land, $4.5M-$7.6M synagogue/mikvah (sold at cost), and $300k relocation.</t>
  </si>
  <si>
    <t>Exhibit C: Profit Distribution Schedule – Specifies waterfall: Tier 1: 8% preferred return (accrued quarterly from contribution date; e.g., $1M contributed Month 1 accrues ~$200k over 36 months at 8%). Tier 2: Pro-rata split of remaining $94M profits. Triggers: Quarterly post-Month 18 at 20% sales increments (32,125 NSF each) or $5M+ cash. Accountant audits; example: At 40% sales, distribute accrued preferred + 40% of pro-rata profits.</t>
  </si>
  <si>
    <t>Fair Profit-Sharing System</t>
  </si>
  <si>
    <t>This system ensures fairness by rewarding early/risky contributions without overcomplicating. It's inspired by real estate JV "waterfalls" (tiered distributions) and contribution-based models like Shapley Value, where profits are allocated proportionally but with a time/risk premium.</t>
  </si>
  <si>
    <t>Preferred Return (Interest-Like Premium): All contributions (services, materials, cash, land) accrue an 8% annualized return from the contribution date. This is time-weighted: Earlier partners earn more (e.g., a $1M contribution in Month 1 accrues for 36 months; later one for fewer). Calculated quarterly (non-compounding) by the accountant partner. Paid first from available cash (Tier 1 in waterfall). Rate based on typical JV preferred returns (8-12%).</t>
  </si>
  <si>
    <t>Pro-Rata Profits: After preferred returns, remaining profits (~$94M total) are split proportionally to contribution value (e.g., if total contributions = $91.3M, a $1M partner gets ~1.1%).</t>
  </si>
  <si>
    <t>Payout Timing (Cutoffs): Quarterly starting Month 18, not monthly (to reduce costs). Triggers: Every 20% of salable NSF sold (32,125 NSF; e.g., 20% = partial distribution of accrued preferred + 20% pro-rata profits) or when cumulative cash &gt; $5M. This allows incremental payouts before full sales, using net cash flow. Full reconciliation at project end. If cash is short, preferred rolls over.</t>
  </si>
  <si>
    <t>Example: Assume $10M total contributions by Month 12. Partner A ($2M in Month 1) accrues ~$480k preferred over 36 months. At 40% sales (Month ~24, ~$30M cash available), distribute accrued preferred proportionally, then 40% of their pro-rata profits.</t>
  </si>
  <si>
    <t>This balances risk (early gets more via time accrual) with equity, audited for transparency.</t>
  </si>
  <si>
    <t>Cash Flow Model</t>
  </si>
  <si>
    <t>I modeled a 36-month projection using Python (pandas). Assumptions:</t>
  </si>
  <si>
    <t>Cash partners: $34M evenly over Months 1-6 (~$5.7M/month; treated as inflows for preferred unit purchases).</t>
  </si>
  <si>
    <t>Remaining sales: $151.3M evenly over Months 18-36 (~$8M/month).</t>
  </si>
  <si>
    <t>Cash outflows: $300k relocation (Month 1); assume 50% of $77M construction is cash ($38.5M, ~$1.07M/month evenly); land/synagogue in-kind (no cash out).</t>
  </si>
  <si>
    <t>Net: Inflows - outflows; cumulative tracks available cash for distributions.</t>
  </si>
  <si>
    <t>The model shows negative net early (due to costs), positive from Month 18. Cumulative reaches ~$146.5M (excess cash after cash costs; full profit $94M accounts for in-kind).</t>
  </si>
  <si>
    <t>Month</t>
  </si>
  <si>
    <t>Cash Inflow</t>
  </si>
  <si>
    <t>Cash Outflow</t>
  </si>
  <si>
    <t>Net Cash</t>
  </si>
  <si>
    <t>Cumulative Cash</t>
  </si>
  <si>
    <t>INSURANCE ON 77M HARD + SOFT COSTS</t>
  </si>
  <si>
    <t>Category</t>
  </si>
  <si>
    <t>Description</t>
  </si>
  <si>
    <t>Low Estimate</t>
  </si>
  <si>
    <t>Average Estimate</t>
  </si>
  <si>
    <t>Builder's Risk</t>
  </si>
  <si>
    <t>Covers building materials, site damage, theft, weather (key in FL hurricanes)</t>
  </si>
  <si>
    <t>General Liability</t>
  </si>
  <si>
    <t>Protects against third-party claims (e.g., injuries, property damage)</t>
  </si>
  <si>
    <t>Workers' Compensation</t>
  </si>
  <si>
    <t>For on-site injuries/illnesses (based on ~$19.25M payroll at 2-5% rate)</t>
  </si>
  <si>
    <t>Professional Liability</t>
  </si>
  <si>
    <t>For design errors (e.g., architects/engineers; often required for high-rises)</t>
  </si>
  <si>
    <t>Other (Umbrella, Bonds)</t>
  </si>
  <si>
    <t>Excess coverage, performance bonds, etc.</t>
  </si>
  <si>
    <t>Overall project insurance (as % of $77M)</t>
  </si>
  <si>
    <t>Budget Takeoff Table (Structure &amp; MEP &amp; Administrative/Soft Costs Focus, Average Prices)</t>
  </si>
  <si>
    <t>Gross SF</t>
  </si>
  <si>
    <t>Item</t>
  </si>
  <si>
    <t>Unit</t>
  </si>
  <si>
    <t>Quantity</t>
  </si>
  <si>
    <t>Research Unit Cost</t>
  </si>
  <si>
    <t>Research Total Cost</t>
  </si>
  <si>
    <t>Source (Basis for Research)</t>
  </si>
  <si>
    <t>Cost per SF (GSF)</t>
  </si>
  <si>
    <t>Structure</t>
  </si>
  <si>
    <t>Land clearing and grading</t>
  </si>
  <si>
    <t>ProMatcher - Miami clearing $1.50/sf avg.</t>
  </si>
  <si>
    <t>Excavation</t>
  </si>
  <si>
    <t>Homewyse/ENR - Excavation ~$4/sf adjusted; ENR data</t>
  </si>
  <si>
    <t>Soil testing and geotechnical</t>
  </si>
  <si>
    <t>Lot</t>
  </si>
  <si>
    <t>EstimatorFlorida - Geotech $50k</t>
  </si>
  <si>
    <t>Dewatering</t>
  </si>
  <si>
    <t>RSMeans/FL PSC - High water table $100k-150k</t>
  </si>
  <si>
    <t>Drilled shaft/caisson piles</t>
  </si>
  <si>
    <t>Each</t>
  </si>
  <si>
    <t>Gordian/ENR - Piles $10k-15k</t>
  </si>
  <si>
    <t>Concrete (piles, caps, beams)</t>
  </si>
  <si>
    <t>CY</t>
  </si>
  <si>
    <t>EstimatorFlorida - Concrete $175-210/CY avg. $192</t>
  </si>
  <si>
    <t>Rebar reinforcement (foundation)</t>
  </si>
  <si>
    <t>Tons</t>
  </si>
  <si>
    <t>HomeGuide - Rebar $800-1200/ton avg. $1000</t>
  </si>
  <si>
    <t>Formwork and shoring</t>
  </si>
  <si>
    <t>Homewyse - Formwork $4.20-5.12/sf avg. $4.7</t>
  </si>
  <si>
    <t>Concrete (shear walls/core)</t>
  </si>
  <si>
    <t>EstimatorFlorida - $192/CY</t>
  </si>
  <si>
    <t>Rebar reinforcement (shear walls)</t>
  </si>
  <si>
    <t>HomeGuide - $1000/ton</t>
  </si>
  <si>
    <t>Formwork (shear walls)</t>
  </si>
  <si>
    <t>Homewyse - $4.7/sf</t>
  </si>
  <si>
    <t>Water line connection</t>
  </si>
  <si>
    <t>General FL estimates</t>
  </si>
  <si>
    <t>Sewer line connection</t>
  </si>
  <si>
    <t>Stormwater drainage</t>
  </si>
  <si>
    <t>Gas line connection</t>
  </si>
  <si>
    <t>Trenching and backfill</t>
  </si>
  <si>
    <t>ProMatcher - Trenching ~$3/sf</t>
  </si>
  <si>
    <t>50-ton cranes</t>
  </si>
  <si>
    <t>EquipmentWatch/FL PSC - Rental $200k-250k avg. $225k</t>
  </si>
  <si>
    <t>Pre-cast columns</t>
  </si>
  <si>
    <t>General estimates</t>
  </si>
  <si>
    <t>Concrete (slabs, floors 2–23 + rooftop)</t>
  </si>
  <si>
    <t>Rebar reinforcement (slabs)</t>
  </si>
  <si>
    <t>Formwork (slabs)</t>
  </si>
  <si>
    <t>Crane labor</t>
  </si>
  <si>
    <t>Hours</t>
  </si>
  <si>
    <t>BLS/ENR - Labor $50/hr avg.</t>
  </si>
  <si>
    <t>Slab pouring labor</t>
  </si>
  <si>
    <t>BLS/ENR - $50/hr</t>
  </si>
  <si>
    <t>Column installation labor</t>
  </si>
  <si>
    <t>Efficiency bonus</t>
  </si>
  <si>
    <t>Concrete (floor 1 slab, columns)</t>
  </si>
  <si>
    <t>Rebar reinforcement (floor 1)</t>
  </si>
  <si>
    <t>Formwork (floor 1)</t>
  </si>
  <si>
    <t>Labor (floor 1)</t>
  </si>
  <si>
    <t>Concrete (floors 2–23 slabs, columns)</t>
  </si>
  <si>
    <t>Rebar reinforcement (floors 2–23)</t>
  </si>
  <si>
    <t>Formwork (floors 2–23)</t>
  </si>
  <si>
    <t>Labor (floors 2–5, per floor)</t>
  </si>
  <si>
    <t>Labor (floors 6–14, per floor)</t>
  </si>
  <si>
    <t>Labor (floors 15–23, per floor)</t>
  </si>
  <si>
    <t>Concrete (rooftop slab, columns)</t>
  </si>
  <si>
    <t>Rebar reinforcement (rooftop)</t>
  </si>
  <si>
    <t>Formwork (rooftop)</t>
  </si>
  <si>
    <t>Labor (rooftop)</t>
  </si>
  <si>
    <t>Structure Sub-Total</t>
  </si>
  <si>
    <t>MEP</t>
  </si>
  <si>
    <t>HVAC Systems (Separate per unit, smart controls)</t>
  </si>
  <si>
    <t>Homewyse/ENR - Separate IoT HVAC $50k-65k/unit avg. $57.5k</t>
  </si>
  <si>
    <t>Electrical Wiring &amp; Systems (Separate metering, smart switches)</t>
  </si>
  <si>
    <t>EstimatorFlorida/RSMeans - IoT wiring $30k-40k/unit avg. $34.5k</t>
  </si>
  <si>
    <t>Plumbing Fixtures &amp; Pipes (Submetered water)</t>
  </si>
  <si>
    <t>HomeGuide/ENR - Submetered $20k-25k/unit avg. $23k</t>
  </si>
  <si>
    <t>Elevators (6 units: 3 full, 2 comm, 1 service)</t>
  </si>
  <si>
    <t>Gordian/ENR - High-rise $150k-250k avg. $200k</t>
  </si>
  <si>
    <t>Fire Suppression Systems (Per unit/common)</t>
  </si>
  <si>
    <t>RSMeans - Separated $5-8/SF avg. $6</t>
  </si>
  <si>
    <t>Smart Door Locks/Curtains/Controls (IoT per unit)</t>
  </si>
  <si>
    <t>HomeAdvisor - Smart home $800-1.5k/unit avg. $1.15k</t>
  </si>
  <si>
    <t>Utility Separation Premium (Metering/IoT integration)</t>
  </si>
  <si>
    <t>YieldStreet - 15% add for full IoT/separation</t>
  </si>
  <si>
    <t>MEP Sub-Total</t>
  </si>
  <si>
    <t>Soft Costs</t>
  </si>
  <si>
    <t>Design &amp; Engineering (Architect/Engineer)</t>
  </si>
  <si>
    <t>Feldman Equities - 6% low of 6-8% hard costs ($59.5M *6%)</t>
  </si>
  <si>
    <t>Permitting &amp; Fees (Reduced 15% via amenities)</t>
  </si>
  <si>
    <t>Multifamily Loans - 3% low of 3-5% total ($91M *3%)</t>
  </si>
  <si>
    <t>Marketing &amp; Sales (Pre-sales, broker fees)</t>
  </si>
  <si>
    <t>YieldStreet - 2% low of 2-4% total ($91M *2%)</t>
  </si>
  <si>
    <t>Legal &amp; Insurance (Contracts, liability)</t>
  </si>
  <si>
    <t>Home Builder Digest - 3% low of 3-5% ($91M *3%)</t>
  </si>
  <si>
    <t>Project Management &amp; Overhead (Admin, AI tools)</t>
  </si>
  <si>
    <t>SolutionsGC - 1% low of 1-2% ($91M *1%)</t>
  </si>
  <si>
    <t>Contingencies &amp; Miscellaneous (8% buffer)</t>
  </si>
  <si>
    <t>Norada Real Estate - 5% low of 5-10% ($91M *5%)</t>
  </si>
  <si>
    <t>Soft Costs Sub-Total</t>
  </si>
  <si>
    <t>Grand Total</t>
  </si>
  <si>
    <t>Dear Carlos,</t>
  </si>
  <si>
    <t>Below is a detailed description of the work required for the NeVo Tower project, including the scope, budget breakdown based on the takeoff quantities and average 2025 Miami prices (totaling $8,245,050 for structure-related hard costs which aligns with the project's structure focus budget (see takeoff table below for detailed costs in materials/labor/equipment)), and a table summarizing the site's dimensions, floor plates, and heights. This is provided in English, Spanish, and German for clarity.</t>
  </si>
  <si>
    <t>English Description</t>
  </si>
  <si>
    <t>As the contractor for the NeVo Tower, a 24-story mixed-use luxury condominium in North Bay Village, FL, your scope focuses on the hard costs execution. This includes site preparation (clearing 20,000 SF, grading, excavating to 20-40 ft with shoring in sandy soils, soil testing, and dewatering for ~10 weeks); foundation (installing 70 drilled shaft piles at 20-40 ft, pouring 3,920 CY of 8,000 psi concrete, placing 392 tons of rebar, and formwork for 20,000 SF); shear walls and shafts (pouring 1,800 CY of concrete with variable elevator configurations—3 full elevators from floors 1-24, 2 commercial from 1-5, 1 from 1-2—plus 270 tons of rebar and formwork for 70,600 SF); rough ground utilities (connecting water, sewer, stormwater, and gas lines with 20,000 SF trenching); and structure erection (operating 2 50-ton cranes for 20 weeks, installing 230 pre-cast columns for floors 2-23, installing ~2,065 pre-cast planks for slabs on floors 2-23 and rooftop (Floor 1 cast-in-place with 605 CY concrete, 90.8 tons rebar, and 13,125 SF formwork), placing 652.5 tons rebar (reduced for pre-cast), and formwork for 119,018 SF (reduced 67% for pre-cast areas)). All work must comply with Florida Building Code and Miami-Dade standards, emphasizing waterfront resilience and luxury specs over 36 months from Q3 2026.</t>
  </si>
  <si>
    <t>Budget Takeoff Table (Structure Focus, Average Prices)</t>
  </si>
  <si>
    <t>Unit Cost (Avg. Miami 2025)</t>
  </si>
  <si>
    <t>Total Cost</t>
  </si>
  <si>
    <t>Site Preparation</t>
  </si>
  <si>
    <t>Foundation</t>
  </si>
  <si>
    <t>Rebar reinforcement</t>
  </si>
  <si>
    <t>Shear Walls (incl. Shafts)</t>
  </si>
  <si>
    <t>Concrete (core, elevators, staircases)</t>
  </si>
  <si>
    <t>Formwork</t>
  </si>
  <si>
    <t>Rough Ground Utilities</t>
  </si>
  <si>
    <t>Structure (Crane &amp; Labor)</t>
  </si>
  <si>
    <t>Pre-cast slabs/planks (floors 2-23 + rooftop)</t>
  </si>
  <si>
    <t>Rebar reinforcement (reduced for pre-cast)</t>
  </si>
  <si>
    <t>Formwork (reduced for pre-cast)</t>
  </si>
  <si>
    <t>Crane labor (extended for pre-cast handling)</t>
  </si>
  <si>
    <t>Slab/plank installation labor</t>
  </si>
  <si>
    <t>Structure (Floor 1 - Cast-in-Place)</t>
  </si>
  <si>
    <t>Concrete (slab, columns)</t>
  </si>
  <si>
    <t>Labor</t>
  </si>
  <si>
    <t>Dimensions Table</t>
  </si>
  <si>
    <t>Floor/Level</t>
  </si>
  <si>
    <t>Height (ft)</t>
  </si>
  <si>
    <t>Width (ft)</t>
  </si>
  <si>
    <t>Length (ft)</t>
  </si>
  <si>
    <t>GSF (sq. ft.)</t>
  </si>
  <si>
    <t>Site/Lot</t>
  </si>
  <si>
    <t>N/A</t>
  </si>
  <si>
    <t>Overall lot size; man-made island with high water table.</t>
  </si>
  <si>
    <t>Floor 1</t>
  </si>
  <si>
    <t>Lobby, retail, mikvah; reduced common area.</t>
  </si>
  <si>
    <t>Floor 2</t>
  </si>
  <si>
    <t>Synagogue.</t>
  </si>
  <si>
    <t>Floors 3-5</t>
  </si>
  <si>
    <t>15,750 each (47,250 total)</t>
  </si>
  <si>
    <t>Parking with EV/ADA.</t>
  </si>
  <si>
    <t>Floor 6</t>
  </si>
  <si>
    <t>Hospitality suites + gym (2,000 SF reduced).</t>
  </si>
  <si>
    <t>Floors 7-14</t>
  </si>
  <si>
    <t>10,850 each (86,800 total)</t>
  </si>
  <si>
    <t>Residential condos.</t>
  </si>
  <si>
    <t>Floors 15-22</t>
  </si>
  <si>
    <t>8,700 each (69,600 total)</t>
  </si>
  <si>
    <t>Mixed residential/hospitality.</t>
  </si>
  <si>
    <t>Floor 23</t>
  </si>
  <si>
    <t>Penthouse.</t>
  </si>
  <si>
    <t>Rooftop</t>
  </si>
  <si>
    <t>Pool/spa/restaurant.</t>
  </si>
  <si>
    <t>Total Building Height</t>
  </si>
  <si>
    <t>From ground to rooftop; complies with zoning.</t>
  </si>
  <si>
    <t>Descripción del Trabajo para el Contratista "Carlos" (Español)</t>
  </si>
  <si>
    <t>Como contratista del NeVo Tower, un condominio de lujo mixto de 24 pisos en North Bay Village, FL, su alcance se centra en la ejecución de costos duros. Esto incluye la preparación del sitio (limpieza de 20,000 SF, nivelación, excavación a 20-40 ft con apuntalamiento en suelos arenosos, pruebas de suelo y desagüe por ~10 semanas); cimentación (instalación de 70 pilotes perforados a 20-40 ft, vertido de 3,920 CY de concreto 8,000 psi, colocación de 392 toneladas de rebar y encofrado para 20,000 SF); muros de corte y ejes (vertido de 1,800 CY de concreto con configuraciones variables de ascensores—3 completos de pisos 1-24, 2 comerciales de 1-5, 1 de 1-2—más 270 toneladas de rebar y encofrado para 70,600 SF); utilidades subterráneas rough (conexión de líneas de agua, alcantarillado, drenaje pluvial y gas con zanjas de 20,000 SF); y erección de estructura (operación de 2 grúas de 50 toneladas por 20 semanas, instalación de 230 columnas prefabricadas para pisos 2-23, instalación de ~2,065 losas prefabricadas para pisos 2-23 y azotea (Piso 1 vertido in situ con 605 CY de concreto, 90.8 toneladas de rebar y 13,125 SF de encofrado), colocación de 652.5 toneladas de rebar (reducido para prefabricado), y encofrado para 119,018 SF (reducido 67% para áreas prefabricadas)). Todo el trabajo cumple con el Código de Construcción de Florida y estándares de Miami-Dade, enfatizando resiliencia costera y especificaciones de lujo durante 36 meses desde Q3 2026.</t>
  </si>
  <si>
    <t>Tabla de Presupuesto de Despegue (Enfoque en Estructura, Precios Promedio)</t>
  </si>
  <si>
    <t>Categoría</t>
  </si>
  <si>
    <t>Ítem</t>
  </si>
  <si>
    <t>Unidad</t>
  </si>
  <si>
    <t>Cantidad</t>
  </si>
  <si>
    <t>Costo Unitario (Promedio Miami 2025)</t>
  </si>
  <si>
    <t>Costo Total</t>
  </si>
  <si>
    <t>Preparación del Sitio</t>
  </si>
  <si>
    <t>Limpieza y nivelación del terreno</t>
  </si>
  <si>
    <t>Excavación</t>
  </si>
  <si>
    <t>Pruebas de suelo y geotécnicas</t>
  </si>
  <si>
    <t>Lote</t>
  </si>
  <si>
    <t>Desagüe</t>
  </si>
  <si>
    <t>Cimentación</t>
  </si>
  <si>
    <t>Pilotes perforados/caisson</t>
  </si>
  <si>
    <t>Cada</t>
  </si>
  <si>
    <t>Concreto (pilotes, tapas, vigas)</t>
  </si>
  <si>
    <t>Refuerzo de rebar</t>
  </si>
  <si>
    <t>Toneladas</t>
  </si>
  <si>
    <t>Encofrado y apuntalamiento</t>
  </si>
  <si>
    <t>Muros de Corte (incl. Ejes)</t>
  </si>
  <si>
    <t>Concreto (núcleo, ascensores, escaleras)</t>
  </si>
  <si>
    <t>Encofrado</t>
  </si>
  <si>
    <t>Utilidades Subterráneas Rough</t>
  </si>
  <si>
    <t>Conexión de línea de agua</t>
  </si>
  <si>
    <t>Conexión de línea de alcantarillado</t>
  </si>
  <si>
    <t>Drenaje pluvial</t>
  </si>
  <si>
    <t>Conexión de línea de gas</t>
  </si>
  <si>
    <t>Zanjas y relleno</t>
  </si>
  <si>
    <t>Estructura (Grúa y Mano de Obra)</t>
  </si>
  <si>
    <t>Grúas de 50 toneladas</t>
  </si>
  <si>
    <t>Columnas prefabricadas</t>
  </si>
  <si>
    <t>Losas/losas prefabricadas (pisos 2-23 + azotea)</t>
  </si>
  <si>
    <t>Refuerzo de rebar (reducido para prefabricado)</t>
  </si>
  <si>
    <t>Encofrado (reducido para prefabricado)</t>
  </si>
  <si>
    <t>Mano de obra de grúa (extendida para manejo prefabricado)</t>
  </si>
  <si>
    <t>Horas</t>
  </si>
  <si>
    <t>Mano de obra de instalación de losas/losas</t>
  </si>
  <si>
    <t>Mano de obra de instalación de columnas</t>
  </si>
  <si>
    <t>Bono de eficiencia</t>
  </si>
  <si>
    <t>Estructura (Piso 1 - Vertido In Situ)</t>
  </si>
  <si>
    <t>Concreto (losa, columnas)</t>
  </si>
  <si>
    <t>Mano de obra</t>
  </si>
  <si>
    <t>Total General</t>
  </si>
  <si>
    <t>Tabla de Dimensiones</t>
  </si>
  <si>
    <t>Piso/Nivel</t>
  </si>
  <si>
    <t>Altura (ft)</t>
  </si>
  <si>
    <t>Ancho (ft)</t>
  </si>
  <si>
    <t>Largo (ft)</t>
  </si>
  <si>
    <t>Notas</t>
  </si>
  <si>
    <t>Sitio/Lote</t>
  </si>
  <si>
    <t>Tamaño general del lote; isla artificial con alto nivel freático.</t>
  </si>
  <si>
    <t>Piso 1</t>
  </si>
  <si>
    <t>Vestíbulo, retail, mikvah; área común reducida.</t>
  </si>
  <si>
    <t>Piso 2</t>
  </si>
  <si>
    <t>Sinagoga.</t>
  </si>
  <si>
    <t>Pisos 3-5</t>
  </si>
  <si>
    <t>15,750 cada uno (47,250 total)</t>
  </si>
  <si>
    <t>Estacionamiento con EV/ADA.</t>
  </si>
  <si>
    <t>Piso 6</t>
  </si>
  <si>
    <t>Suites de hospitalidad + gimnasio (2,000 SF reducido).</t>
  </si>
  <si>
    <t>Pisos 7-14</t>
  </si>
  <si>
    <t>10,850 cada uno (86,800 total)</t>
  </si>
  <si>
    <t>Condominios residenciales.</t>
  </si>
  <si>
    <t>Pisos 15-22</t>
  </si>
  <si>
    <t>8,700 cada uno (69,600 total)</t>
  </si>
  <si>
    <t>Residencial/hospitalidad mixta.</t>
  </si>
  <si>
    <t>Piso 23</t>
  </si>
  <si>
    <t>Azotea</t>
  </si>
  <si>
    <t>Piscina/spa/restaurante.</t>
  </si>
  <si>
    <t>Altura Total del Edificio</t>
  </si>
  <si>
    <t>Desde el suelo hasta la azotea; cumple con zonificación.</t>
  </si>
  <si>
    <t>Beschreibung der Arbeit für den Auftragnehmer "Carlos" (Deutsch)</t>
  </si>
  <si>
    <t>Als Auftragnehmer für den NeVo Tower, einem 24-stöckigen gemischt genutzten Luxus-Kondominium in North Bay Village, FL, liegt Ihr Umfang auf der Ausführung der harten Kosten. Dies umfasst die Geländevorbereitung (Räumung von 20.000 SF, Nivellierung, Ausgrabung bis 20-40 ft mit Stützung in sandigen Böden, Bodenuntersuchungen und Entwässerung für ~10 Wochen); Fundamentarbeiten (Einbau von 70 gebohrten Pfählen bis 20-40 ft, Gießen von 3.920 CY 8.000 psi Beton, Verlegung von 392 Tonnen Bewehrung und Schalung für 20.000 SF); Schubwände und Schächte (Gießen von 1.800 CY Beton mit variablen Aufzugs-Konfigurationen—3 volle Aufzüge von Etagen 1-24, 2 kommerzielle von 1-5, 1 von 1-2—plus 270 Tonnen Bewehrung und Schalung für 70.600 SF); rohe unterirdische Versorgungsleitungen (Anschluss von Wasser-, Abwasser-, Regenwasser- und Gasleitungen mit Graben von 20.000 SF); und Strukturbau (Betrieb von 2 50-Tonnen-Kränen für 20 Wochen, Einbau von 230 vorgefertigten Säulen für Etagen 2-23, Einbau von ~2.065 vorgefertigten Platten für Platten in Etagen 2-23 und Dach (Etage 1 gegossen vor Ort mit 605 CY Beton, 90.8 Tonnen Bewehrung und 13.125 SF Schalung), Verlegung von 652.5 Tonnen Bewehrung (reduziert für vorgefertigt), und Schalung für 119.018 SF (reduziert 67% für vorgefertigte Bereiche)). Alle Arbeiten entsprechen dem Florida Building Code und Miami-Dade-Standards, mit Fokus auf Küstenresilienz und Luxusausstattung über 36 Monate ab Q3 2026.</t>
  </si>
  <si>
    <t>Tabelle des Budget-Despegue (Fokus auf Struktur, Durchschnittspreise)</t>
  </si>
  <si>
    <t>Kategorie</t>
  </si>
  <si>
    <t>Artikel</t>
  </si>
  <si>
    <t>Einheit</t>
  </si>
  <si>
    <t>Menge</t>
  </si>
  <si>
    <t>Einheitspreis (Durchschnitt Miami 2025)</t>
  </si>
  <si>
    <t>Gesamtkosten</t>
  </si>
  <si>
    <t>Geländevorbereitung</t>
  </si>
  <si>
    <t>Räumung und Nivellierung des Geländes</t>
  </si>
  <si>
    <t>Ausgrabung</t>
  </si>
  <si>
    <t>Bodenuntersuchungen und geottechnisch</t>
  </si>
  <si>
    <t>Entwässerung</t>
  </si>
  <si>
    <t>Fundament</t>
  </si>
  <si>
    <t>Gebohrte Pfähle/Caissons</t>
  </si>
  <si>
    <t>Jeder</t>
  </si>
  <si>
    <t>Beton (Pfähle, Kappen, Balken)</t>
  </si>
  <si>
    <t>Bewehrung mit Rebar</t>
  </si>
  <si>
    <t>Tonnen</t>
  </si>
  <si>
    <t>Schalung und Stützung</t>
  </si>
  <si>
    <t>Schubwände (inkl. Schächte)</t>
  </si>
  <si>
    <t>Beton (Kern, Aufzüge, Treppenhäuser)</t>
  </si>
  <si>
    <t>Schalung</t>
  </si>
  <si>
    <t>Rohe Unterirdische Versorgungsleitungen</t>
  </si>
  <si>
    <t>Wasserleitungsanschluss</t>
  </si>
  <si>
    <t>Abwasserleitungsanschluss</t>
  </si>
  <si>
    <t>Regenwasserdrainage</t>
  </si>
  <si>
    <t>Gasleitungsanschluss</t>
  </si>
  <si>
    <t>Graben und Verfüllung</t>
  </si>
  <si>
    <t>Struktur (Kran &amp; Arbeit)</t>
  </si>
  <si>
    <t>50-Tonnen-Kräne</t>
  </si>
  <si>
    <t>Vorgefertigte Säulen</t>
  </si>
  <si>
    <t>Vorgefertigte Platten/Planken (Etagen 2-23 + Dach)</t>
  </si>
  <si>
    <t>Bewehrung mit Rebar (reduziert für vorgefertigt)</t>
  </si>
  <si>
    <t>Schalung (reduziert für vorgefertigt)</t>
  </si>
  <si>
    <t>Kranarbeit (erweitert für vorgefertigte Handhabung)</t>
  </si>
  <si>
    <t>Stunden</t>
  </si>
  <si>
    <t>Platten/Planken-Installationsarbeit</t>
  </si>
  <si>
    <t>Säulen-Installationsarbeit</t>
  </si>
  <si>
    <t>Effizienzbonus</t>
  </si>
  <si>
    <t>Struktur (Etage 1 - Gegossen Vor Ort)</t>
  </si>
  <si>
    <t>Beton (Platte, Säulen)</t>
  </si>
  <si>
    <t>Arbeit</t>
  </si>
  <si>
    <t>Gesamtsumme</t>
  </si>
  <si>
    <t>Tabelle der Dimensionen</t>
  </si>
  <si>
    <t>Etage/Ebene</t>
  </si>
  <si>
    <t>Höhe (ft)</t>
  </si>
  <si>
    <t>Breite (ft)</t>
  </si>
  <si>
    <t>Länge (ft)</t>
  </si>
  <si>
    <t>Notizen</t>
  </si>
  <si>
    <t>Gelände/Lot</t>
  </si>
  <si>
    <t>Gesamte Lot-Größe; künstliche Insel mit hohem Grundwasserstand.</t>
  </si>
  <si>
    <t>Etage 1</t>
  </si>
  <si>
    <t>Lobby, Retail, Mikvah; reduzierte Gemeinschaftsfläche.</t>
  </si>
  <si>
    <t>Etage 2</t>
  </si>
  <si>
    <t>Synagoge.</t>
  </si>
  <si>
    <t>Etagen 3-5</t>
  </si>
  <si>
    <t>15,750 je (47,250 total)</t>
  </si>
  <si>
    <t>Parken mit EV/ADA.</t>
  </si>
  <si>
    <t>Etage 6</t>
  </si>
  <si>
    <t>Hospitality-Suiten + Fitnessstudio (2,000 SF reduziert).</t>
  </si>
  <si>
    <t>Etagen 7-14</t>
  </si>
  <si>
    <t>10,850 je (86,800 total)</t>
  </si>
  <si>
    <t>Residential-Kondominien.</t>
  </si>
  <si>
    <t>Etagen 15-22</t>
  </si>
  <si>
    <t>8,700 je (69,600 total)</t>
  </si>
  <si>
    <t>Gemischte Residential/Hospitality.</t>
  </si>
  <si>
    <t>Etage 23</t>
  </si>
  <si>
    <t>Dach</t>
  </si>
  <si>
    <t>Pool/Spa/Restaurant.</t>
  </si>
  <si>
    <t>Gesamthöhe des Gebäudes</t>
  </si>
  <si>
    <t>Vom Boden bis zum Dach; konform mit Zonierung.</t>
  </si>
  <si>
    <t>Eli (Managing Member, Tykun Luxury Ltd.)</t>
  </si>
  <si>
    <t>Below is a detailed description of the work required for the NeVo Tower project, including the scope, budget breakdown based on the takeoff quantities and average 2025 Miami prices (totaling $9,558,650 for structure-related hard costs which aligns with the project's structure focus budget (see takeoff table below for detailed costs in materials/labor/equipment)), and a table summarizing the site's dimensions, floor plates, and heights. This is provided in English, Spanish, and German for clarity.</t>
  </si>
  <si>
    <t>As the contractor for the NeVo Tower, a 24-story mixed-use luxury condominium in North Bay Village, FL, your scope focuses on the hard costs execution. This includes site preparation (clearing 20,000 SF, grading, excavating to 20-40 ft with shoring in sandy soils, soil testing, and dewatering for ~10 weeks); foundation (installing 70 drilled shaft piles at 20-40 ft, pouring 3,920 CY of 8,000 psi concrete, placing 392 tons of rebar, and formwork for 20,000 SF); shear walls and shafts (pouring 1,800 CY of concrete with variable elevator configurations—3 full elevators from floors 1-24, 2 commercial from 1-5, 1 from 1-2—plus 270 tons of rebar and formwork for 70,600 SF); rough ground utilities (connecting water, sewer, stormwater, and gas lines with 20,000 SF trenching); and structure erection (operating 2 50-ton cranes for 20 weeks, installing 230 pre-cast columns, pouring 8,700 CY of concrete for 10" slabs across floors 2-23 and rooftop, placing 1,305 tons of rebar, and formwork for 260,685 SF). All work must comply with Florida Building Code and Miami-Dade standards, emphasizing waterfront resilience and luxury specs over 36 months from Q3 2026.</t>
  </si>
  <si>
    <t>Structure (Floor 1)</t>
  </si>
  <si>
    <t>Structure (Floors 2–23)</t>
  </si>
  <si>
    <t>Concrete (slabs, columns)</t>
  </si>
  <si>
    <t>Structure (Rooftop)</t>
  </si>
  <si>
    <t>Como contratista del NeVo Tower, un condominio de lujo mixto de 24 pisos en North Bay Village, FL, su alcance se centra en la ejecución de costos duros. Esto incluye la preparación del sitio (limpieza de 20,000 SF, nivelación, excavación a 20-40 ft con apuntalamiento en suelos arenosos, pruebas de suelo y desagüe por ~10 semanas); cimentación (instalación de 70 pilotes perforados a 20-40 ft, vertido de 3,920 CY de concreto 8,000 psi, colocación de 392 toneladas de rebar y encofrado para 20,000 SF); muros de corte y ejes (vertido de 1,800 CY de concreto con configuraciones variables de ascensores—3 completos de pisos 1-24, 2 comerciales de 1-5, 1 de 1-2—más 270 toneladas de rebar y encofrado para 70,600 SF); utilidades subterráneas rough (conexión de líneas de agua, alcantarillado, drenaje pluvial y gas con zanjas de 20,000 SF); y erección de estructura (operación de 2 grúas de 50 toneladas por 20 semanas, instalación de 230 columnas prefabricadas, vertido de 8,700 CY de concreto para losas de 10" en pisos 2-23 y azotea, colocación de 1,305 toneladas de rebar y encofrado para 260,685 SF). Todo el trabajo cumple con el Código de Construcción de Florida y estándares de Miami-Dade, enfatizando resiliencia costera y especificaciones de lujo durante 36 meses desde Q3 2026.</t>
  </si>
  <si>
    <t>Concreto (losas, pisos 2–23 + azotea)</t>
  </si>
  <si>
    <t>Mano de obra de grúa</t>
  </si>
  <si>
    <t>Mano de obra de vertido de losas</t>
  </si>
  <si>
    <t>Estructura (Piso 1)</t>
  </si>
  <si>
    <t>Estructura (Pisos 2–23)</t>
  </si>
  <si>
    <t>Concreto (losas, columnas)</t>
  </si>
  <si>
    <t>Mano de obra (pisos 2–5, por piso)</t>
  </si>
  <si>
    <t>Mano de obra (pisos 6–14, por piso)</t>
  </si>
  <si>
    <t>Mano de obra (pisos 15–23, por piso)</t>
  </si>
  <si>
    <t>Estructura (Azotea)</t>
  </si>
  <si>
    <t>Als Auftragnehmer für den NeVo Tower, einem 24-stöckigen gemischt genutzten Luxus-Kondominium in North Bay Village, FL, liegt Ihr Umfang auf der Ausführung der harten Kosten. Dies umfasst die Geländevorbereitung (Räumung von 20.000 SF, Nivellierung, Ausgrabung bis 20-40 ft mit Stützung in sandigen Böden, Bodenuntersuchungen und Entwässerung für ~10 Wochen); Fundamentarbeiten (Einbau von 70 gebohrten Pfählen bis 20-40 ft, Gießen von 3.920 CY 8.000 psi Beton, Verlegung von 392 Tonnen Bewehrung und Schalung für 20.000 SF); Schubwände und Schächte (Gießen von 1.800 CY Beton mit variablen Aufzugs-Konfigurationen—3 volle Aufzüge von Etagen 1-24, 2 kommerzielle von 1-5, 1 von 1-2—plus 270 Tonnen Bewehrung und Schalung für 70.600 SF); rohe unterirdische Versorgungsleitungen (Anschluss von Wasser-, Abwasser-, Regenwasser- und Gasleitungen mit Graben von 20.000 SF); und Strukturbau (Betrieb von 2 50-Tonnen-Kränen für 20 Wochen, Einbau von 230 vorgefertigten Säulen, Gießen von 8.700 CY Beton für 10"-Platten in Etagen 2-23 und Dach, Verlegung von 1.305 Tonnen Bewehrung und Schalung für 260.685 SF). Alle Arbeiten entsprechen dem Florida Building Code und Miami-Dade-Standards, mit Fokus auf Küstenresilienz und Luxusausstattung über 36 Monate ab Q3 2026.</t>
  </si>
  <si>
    <t>Beton (Platten, Etagen 2–23 + Dach)</t>
  </si>
  <si>
    <t>Kranarbeit</t>
  </si>
  <si>
    <t>Platten-Gießarbeit</t>
  </si>
  <si>
    <t>Struktur (Etage 1)</t>
  </si>
  <si>
    <t>Struktur (Etagen 2–23)</t>
  </si>
  <si>
    <t>Beton (Platten, Säulen)</t>
  </si>
  <si>
    <t>Arbeit (Etagen 2–5, pro Etage)</t>
  </si>
  <si>
    <t>Arbeit (Etagen 6–14, pro Etage)</t>
  </si>
  <si>
    <t>Arbeit (Etagen 15–23, pro Etage)</t>
  </si>
  <si>
    <t>Struktur (Dach)</t>
  </si>
  <si>
    <t>NeVo Tower Project Files (Root Folder)</t>
  </si>
  <si>
    <t>Overviews and Introductions</t>
  </si>
  <si>
    <t>Project_Overview.docx (paste the latest overview text)</t>
  </si>
  <si>
    <t>Partners_Not_Paychecks_Introduction.docx (paste the model description)</t>
  </si>
  <si>
    <t>Budgets and Costs</t>
  </si>
  <si>
    <t>Hard_Costs_Budget.xlsx (export the budget tables to Excel)</t>
  </si>
  <si>
    <t>Insurance_Budget.xlsx (paste the insurance table)</t>
  </si>
  <si>
    <t>Takeoffs and Scopes</t>
  </si>
  <si>
    <t>Structure_Takeoff.xlsx (paste the takeoff table)</t>
  </si>
  <si>
    <t>Scope_of_Work.docx (paste the SOW details)</t>
  </si>
  <si>
    <t>Contractor_Description_Carlos_Multilingual.docx (paste the work description in 3 languages)</t>
  </si>
  <si>
    <t>Analyses and Ratios</t>
  </si>
  <si>
    <t>SF_Ratios_Analysis.docx (paste the square footage analysis)</t>
  </si>
  <si>
    <t>Dimensions and Tables</t>
  </si>
  <si>
    <t>Site_Dimensions_Table.xlsx (paste the dimensions table)</t>
  </si>
  <si>
    <t>Revisions and Archives</t>
  </si>
  <si>
    <t>Old_Version_Overview_2025-07-15.docx (for previous iterations)</t>
  </si>
  <si>
    <t>Chat_Transcripts.txt (copy full conversation threads for context)</t>
  </si>
  <si>
    <t>Professionals for Hard Costs</t>
  </si>
  <si>
    <t>Professionals Needed</t>
  </si>
  <si>
    <t>Roles/Notes</t>
  </si>
  <si>
    <t>Civil Engineer, Geotechnical Engineer, Excavation Contractor, Piling Specialist, Surveyor</t>
  </si>
  <si>
    <t>Civil engineer designs drainage/site layout, ensures flood resilience; geotech analyzes soil (critical in sandy/high-water-table NBVsouthcoastimprovement.com); contractor excavates; specialist installs piles; surveyor maps.</t>
  </si>
  <si>
    <t>Structural Engineer, General Contractor, Concrete Specialist, Facade Installer, Crane Operator</t>
  </si>
  <si>
    <t>Structural engineer certifies frame against hurricanes; contractor oversees; specialist pours concrete; installer handles facade/windows; operator runs cranes.</t>
  </si>
  <si>
    <t>Interior Designer, Carpenter, Painter, Flooring Installer, Millwork Specialist</t>
  </si>
  <si>
    <t>Designer plans luxury layouts; carpenter/millworker builds custom elements; painter/floorer applies finishes.</t>
  </si>
  <si>
    <t>Mechanical Engineer, Electrical Engineer, Plumbing Engineer, HVAC Technician, Electrician, Plumber, Fire Safety Engineer</t>
  </si>
  <si>
    <t>Engineers design systems; technicians install; fire safety engineer ensures code-compliant suppression/alarms (e.g., NFPA standards in FL Fire Prevention Codefloridabuilding.orgnassaucountyfl.com).</t>
  </si>
  <si>
    <t>Landscape Architect, Landscaper, Pool Contractor, Gym Equipment Installer</t>
  </si>
  <si>
    <t>Architect designs sustainable exteriors; contractor builds pool/gym; landscaper plants.</t>
  </si>
  <si>
    <t>Professionals for Soft Costs</t>
  </si>
  <si>
    <t>Architect, Structural Engineer, MEP Engineer, Value Engineer, Civil Engineer</t>
  </si>
  <si>
    <t>Architect leads blueprints; engineers handle structural/MEP/civil aspects (e.g., site utilitiesinnodez.com); value engineer optimizes costs.</t>
  </si>
  <si>
    <t>Permitting Specialist, Zoning Lawyer, Environmental Consultant</t>
  </si>
  <si>
    <t>Specialist submits plans; lawyer navigates FL Building Code variances; consultant assesses impacts (e.g., stormwater for waterfront).</t>
  </si>
  <si>
    <t>Marketing Specialist, Real Estate Broker, Graphic Designer</t>
  </si>
  <si>
    <t>Specialist targets luxury buyers; broker manages sales; designer creates materials.</t>
  </si>
  <si>
    <t>Lawyer, Insurance Broker</t>
  </si>
  <si>
    <t>Lawyer drafts agreements; broker secures coverage (e.g., $2M liability for high-riseestimatorflorida.com).</t>
  </si>
  <si>
    <t>Project Manager, Owners' Representative, IT Specialist</t>
  </si>
  <si>
    <t>Manager coordinates; rep oversees partners; specialist implements AI/tools.</t>
  </si>
  <si>
    <t>Risk Analyst, Accountant, Fire Safety Engineer (for inspections)</t>
  </si>
  <si>
    <t>Analyst plans buffers; accountant tracks; fire engineer conducts milestone safety checks (required every 10 years for high-risesdestefanoengineering.com+4 more).</t>
  </si>
  <si>
    <t>Sub-Category</t>
  </si>
  <si>
    <t>Amount</t>
  </si>
  <si>
    <t>Percentage of $77M</t>
  </si>
  <si>
    <t>$77M</t>
  </si>
  <si>
    <t>Interiors &amp; Finishes Takeoff and Budget</t>
  </si>
  <si>
    <t>Unit Cost</t>
  </si>
  <si>
    <t>Drywall Installation</t>
  </si>
  <si>
    <t>Walls and ceilings; 2x NSF for double-sided coverage.</t>
  </si>
  <si>
    <t>Flooring (Tile, Carpet, Hardwood)</t>
  </si>
  <si>
    <t>Usable NSF; luxury mix for units and common areas.</t>
  </si>
  <si>
    <t>Paint and Wall Finishes</t>
  </si>
  <si>
    <t>Interior surfaces; high-end paints and textures.</t>
  </si>
  <si>
    <t>Cabinets and Millwork</t>
  </si>
  <si>
    <t>Units</t>
  </si>
  <si>
    <t>Kitchen/bath cabinets per residential unit; custom luxury.</t>
  </si>
  <si>
    <t>Doors and Hardware</t>
  </si>
  <si>
    <t>Interior doors (5 per unit average for 75 units).</t>
  </si>
  <si>
    <t>Fixtures (Lighting, Plumbing Trim)</t>
  </si>
  <si>
    <t>3 per unit for luxury accents in baths/kitchens.</t>
  </si>
  <si>
    <t>Amenities Finishes (Gym, Pool Area)</t>
  </si>
  <si>
    <t>Gym (2,000 SF) + pool (6,960 SF); specialized waterproofing/tile.</t>
  </si>
  <si>
    <t>Mechanical, Electrical, Plumbing (MEP) Takeoff and Budget</t>
  </si>
  <si>
    <t>HVAC Systems (Ductwork, Units)</t>
  </si>
  <si>
    <t>LB</t>
  </si>
  <si>
    <t>Ducts at 0.5 lb/sf NSF; central units for 75 residential + amenities.</t>
  </si>
  <si>
    <t>Electrical Wiring and Panels</t>
  </si>
  <si>
    <t>FT</t>
  </si>
  <si>
    <t>Wiring at 1 ft/sf NSF; panels for units/common areas.</t>
  </si>
  <si>
    <t>Plumbing Pipes and Fixtures</t>
  </si>
  <si>
    <t>Pipes at 0.5 ft/sf NSF; fixtures for 75 units (kitchens/baths).</t>
  </si>
  <si>
    <t>Elevators</t>
  </si>
  <si>
    <t>Variable: 3 full (1-24), 2 commercial (1-5), 1 short (1-2).</t>
  </si>
  <si>
    <t>Fire Suppression Systems</t>
  </si>
  <si>
    <t>Sprinklers and alarms across GSF.</t>
  </si>
  <si>
    <t>Low-Voltage Systems (Security, AV)</t>
  </si>
  <si>
    <t>Per unit; luxury smart home integration.</t>
  </si>
  <si>
    <t>Landscaping &amp; Exterior Amenities Takeoff and Budget</t>
  </si>
  <si>
    <t>Landscaping (Plants, Soil)</t>
  </si>
  <si>
    <t>Soil/plants for rooftop and ground-level green areas.</t>
  </si>
  <si>
    <t>Paving and Decking</t>
  </si>
  <si>
    <t>Walkways, pool deck, parking finishes.</t>
  </si>
  <si>
    <t>Pool and Spa Installation</t>
  </si>
  <si>
    <t>Rooftop pool with Dead Sea float mini-spa.</t>
  </si>
  <si>
    <t>Gym Equipment and Flooring</t>
  </si>
  <si>
    <t>Interior gym finishes and equipment.</t>
  </si>
  <si>
    <t>Exterior Lighting and Irrigation</t>
  </si>
  <si>
    <t>Fixtures and systems for amenities/parking.</t>
  </si>
  <si>
    <t>Design &amp; Engineering (Architect, Engineer) Takeoff and Budget</t>
  </si>
  <si>
    <t>Architectural Design Plans</t>
  </si>
  <si>
    <t>Full blueprints, 3D models for 260,775 GSF.</t>
  </si>
  <si>
    <t>Engineering (Structural, MEP)</t>
  </si>
  <si>
    <t>Calculations, RFQ responses for super team.</t>
  </si>
  <si>
    <t>Value Engineering Reviews</t>
  </si>
  <si>
    <t>Optimizations for cost savings (pre, mid, post-design).</t>
  </si>
  <si>
    <t>Permitting &amp; Fees Takeoff and Budget</t>
  </si>
  <si>
    <t>Site Plan Approval</t>
  </si>
  <si>
    <t>Submission and review for zoning/impact.</t>
  </si>
  <si>
    <t>Building Permits</t>
  </si>
  <si>
    <t>For construction, reduced 15% via amenities.</t>
  </si>
  <si>
    <t>Impact and Utility Fees</t>
  </si>
  <si>
    <t>Environmental, traffic fees for high-rise.</t>
  </si>
  <si>
    <t>Marketing &amp; Sales Takeoff and Budget</t>
  </si>
  <si>
    <t>Pre-Sales Campaigns</t>
  </si>
  <si>
    <t>Digital/marketing for cash partners and general sales.</t>
  </si>
  <si>
    <t>Broker Engagements</t>
  </si>
  <si>
    <t>Commissions/fees for 75 units.</t>
  </si>
  <si>
    <t>Virtual Tours and Materials</t>
  </si>
  <si>
    <t>3D renders, brochures for luxury buyers.</t>
  </si>
  <si>
    <t>Legal &amp; Insurance Takeoff and Budget</t>
  </si>
  <si>
    <t>Contracts and Agreements</t>
  </si>
  <si>
    <t>Partnership docs, vendor contracts.</t>
  </si>
  <si>
    <t>Liability Insurance</t>
  </si>
  <si>
    <t>Coverage during construction ($2M min).</t>
  </si>
  <si>
    <t>Legal Reviews</t>
  </si>
  <si>
    <t>For permitting, zoning, disputes.</t>
  </si>
  <si>
    <t>Project Management &amp; Overhead Takeoff and Budget</t>
  </si>
  <si>
    <t>GP Oversight and AI Tools</t>
  </si>
  <si>
    <t>Real-time tracking, remote cameras.</t>
  </si>
  <si>
    <t>Owners' Rep Services</t>
  </si>
  <si>
    <t>Partner representation for audits.</t>
  </si>
  <si>
    <t>Administrative Overhead</t>
  </si>
  <si>
    <t>Months</t>
  </si>
  <si>
    <t>Office, utilities during construction.</t>
  </si>
  <si>
    <t>Contingencies &amp; Miscellaneous Takeoff and Budget</t>
  </si>
  <si>
    <t>Inflation Buffer</t>
  </si>
  <si>
    <t>8% for material/labor increases.</t>
  </si>
  <si>
    <t>Unforeseen Overruns</t>
  </si>
  <si>
    <t>Weather, delays in hurricane zone.</t>
  </si>
  <si>
    <t>Miscellaneous (Tests, Minor Items)</t>
  </si>
  <si>
    <t>Additional surveys, small changes.</t>
  </si>
  <si>
    <t>Total Summary</t>
  </si>
  <si>
    <t>Hard Costs (Interiors &amp; Finishes + MEP + Landscaping &amp; Exterior Amenities): $12,926,096</t>
  </si>
  <si>
    <t>Soft Costs (Design &amp; Engineering + Permitting &amp; Fees + Marketing &amp; Sales + Legal &amp; Insurance + Project Management &amp; Overhead + Contingencies &amp; Miscellaneous): $16,800,000</t>
  </si>
  <si>
    <t>Grand Total: $29,726,096 (Note: This is a subset; full hard/soft totals $77M as per spreadsheet).</t>
  </si>
  <si>
    <t>Standard Process for Building a High-Rise Tower</t>
  </si>
  <si>
    <t>Building a high-rise tower (typically defined as buildings over 75-100 ft or 7-10 stories, per CTBUH criteria) follows a structured process used by developers worldwide, adapted for local regulations like those in Florida (e.g., hurricane resilience in Miami-Dade). Based on industry standards from sources like Autodesk, Wikipedia, and construction guides, the process is divided into major phases with categories, steps, and key items. This ensures safety, efficiency, and compliance with codes (e.g., Florida Building Code for structural loads and fire safety).</t>
  </si>
  <si>
    <t>Phase</t>
  </si>
  <si>
    <t>Major Categories</t>
  </si>
  <si>
    <t>Key Steps and Items</t>
  </si>
  <si>
    <t>Preconstruction/Development</t>
  </si>
  <si>
    <t>Project Feasibility &amp; Planning</t>
  </si>
  <si>
    <t>- Site selection and acquisition (e.g., geotechnical soil testing for high water table in areas like North Bay Village).autodesk.comcalalaw.com - Market analysis and budgeting (e.g., pro forma for $91M costs, revenue projections).hawaiibusiness.com - Assembling team (architects, engineers, contractors; RFQs for super team).jrmcm.com - Financing and partnerships (e.g., in-kind contributions in "Partners Not Paychecks" model). Items: Due diligence reports, initial surveys. Duration: 6-18 months.</t>
  </si>
  <si>
    <t>Design &amp; Permitting</t>
  </si>
  <si>
    <t>Architectural &amp; Engineering Design</t>
  </si>
  <si>
    <t>- Conceptual design (blueprints, 3D models for 260,775 GSF).en.wikipedia.org - Detailed engineering (structural, MEP, civil for foundation/piles; fire safety for sprinklers/alarms).zarea.pkacco.com.pk - Zoning/permitting (site plan approval, impact fees reduced 15% via amenities like synagogue).autodesk.comzarea.pk Items: Value engineering, environmental assessments. Duration: 6-12 months (fast-track possible in Miami-Dade).</t>
  </si>
  <si>
    <t>Groundwork &amp; Substructure</t>
  </si>
  <si>
    <t>- Clearing/excavation (20,000 SF lot, dewatering for high water table).youtube.comacco.com.pk - Foundation (70 piles, 3,920 CY concrete for resilience).en.wikipedia.org Items: Shoring, utilities rough-in. Duration: 3-6 months.</t>
  </si>
  <si>
    <t>Construction Phase</t>
  </si>
  <si>
    <t>Superstructure &amp; Building</t>
  </si>
  <si>
    <t>- Frame erection (pre-cast columns/slabs for floors 2-23, cast-in-place floor 1).youtube.comen.wikipedia.org - MEP installation (HVAC, electrical, plumbing, elevators).autodesk.com - Interiors/finishes (drywall, flooring, amenities like pool/gym).autodesk.com - Exterior/landscaping (facade, rooftop).acco.com.pk Items: Cranes, safety inspections. Duration: 24-30 months.</t>
  </si>
  <si>
    <t>Post-Construction</t>
  </si>
  <si>
    <t>Closeout &amp; Occupancy</t>
  </si>
  <si>
    <t>- Final inspections/testing (Certificate of Occupancy, warranties).autodesk.comjrmcm.com - Punch list resolutions, handover to owners/HOA.autodesk.com - Marketing/sales completion. Items: As-built drawings, maintenance plans. Duration: 3-6 months.</t>
  </si>
  <si>
    <t>Overall timeline: 3-5 years, with overlaps. Costs: Hard ~77% ($59.5M), soft ~23% ($17.5M). Risks like hurricanes require contingencies. For NeVo, the cooperative model accelerates via in-kind contributions</t>
  </si>
  <si>
    <t>Unit Costs: These are based on my research for average 2025 Miami construction prices, not your sheet (which has aggregate sub-budgets like $15M for Structure but no unit breakdowns). Research sources include RSMeans, Gordian Construction Costs, ENR (Engineering News-Record) data, and FL-specific reports (e.g., Miami-Dade averages adjusted for 3-5% inflation from 2024, waterfront premiums ~10-20% for resilience). Examples:</t>
  </si>
  <si>
    <t>Concrete: $160/CY (RSMeans 2024 Miami avg. $150, +6% inflation).</t>
  </si>
  <si>
    <t>Rebar: $1,200/ton (ENR 2024 steel avg. $1,100/ton, +9% for FL supply chain).</t>
  </si>
  <si>
    <t>Formwork: $6/SF (Gordian 2025 estimate $5-7/SF for reusable high-rise forms).</t>
  </si>
  <si>
    <t>Labor: $60/hr (Miami union avg. for skilled trades, per BLS 2024 +5% projection).</t>
  </si>
  <si>
    <t>Cranes: $250,000 each (20-week rental; EquipmentWatch data for 50-ton in FL).</t>
  </si>
  <si>
    <t>Total Costs: Estimations from Quantity x Unit Cost, scaled to fit within your sheet's sub-budgets (e.g., Structure ~$15M aggregate; my takeoff totals $9.6M to leave room for contingencies/labor scaling). Differences are intentional for conservatism—research shows costs can vary 10-20% based on bids, so these are mid-range averages.</t>
  </si>
  <si>
    <t>If any unit cost seems off or you have specific sources/prices, provide them for recalibration!</t>
  </si>
  <si>
    <t>Key Item Example</t>
  </si>
  <si>
    <t>Quantity (From Sheet/Takeoff)</t>
  </si>
  <si>
    <t>Unit Cost (Research Est.)</t>
  </si>
  <si>
    <t>Total Cost (Calculated)</t>
  </si>
  <si>
    <t>Research Basis</t>
  </si>
  <si>
    <t>Concrete (Slabs)</t>
  </si>
  <si>
    <t>8,700 CY</t>
  </si>
  <si>
    <t>RSMeans/ENR 2025 Miami avg. for pumped 8,000 psi.</t>
  </si>
  <si>
    <t>Rebar</t>
  </si>
  <si>
    <t>1,305 tons</t>
  </si>
  <si>
    <t>ENR steel pricing + FL tariff adjustments.</t>
  </si>
  <si>
    <t>260,685 SF</t>
  </si>
  <si>
    <t>Gordian high-rise formwork rates.</t>
  </si>
  <si>
    <t>Labor (Slab Pouring)</t>
  </si>
  <si>
    <t>18,270 hours</t>
  </si>
  <si>
    <t>BLS Miami skilled labor avg. + inflation.</t>
  </si>
  <si>
    <t>Cranes</t>
  </si>
  <si>
    <t>2 each</t>
  </si>
  <si>
    <t>EquipmentWatch rental rates for 50-ton in FL.</t>
  </si>
  <si>
    <t>Categories</t>
  </si>
  <si>
    <t>Pre-Development</t>
  </si>
  <si>
    <t>Project Initiation, Feasibility Analysis, Legal and Financial Setup, Permitting and Approvals</t>
  </si>
  <si>
    <t>Design and Planning</t>
  </si>
  <si>
    <t>Architectural Design, Structural Engineering, Sustainability and Innovation</t>
  </si>
  <si>
    <t>Pre-Construction</t>
  </si>
  <si>
    <t>Project Management, Marketing and Sales Preparation, Insurance and Risk Management</t>
  </si>
  <si>
    <t>Construction</t>
  </si>
  <si>
    <t>Site Preparation and Foundation, Structural Construction, Interiors and Finishes, MEP Installation, Sales and Marketing Execution</t>
  </si>
  <si>
    <t>Sales Completion, Financial and Legal Closeout, Operational Transition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</si>
</sst>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
    <numFmt numFmtId="166" formatCode="&quot;$&quot;#,##0"/>
    <numFmt numFmtId="167" formatCode="_(* #,##0_);_(* \(#,##0\);_(* &quot;-&quot;??_);_(@_)"/>
    <numFmt numFmtId="168" formatCode="_(* #,##0_);_(* \(#,##0\);_(* &quot;-&quot;?_);_(@_)"/>
    <numFmt numFmtId="169" formatCode="m-d"/>
    <numFmt numFmtId="170" formatCode="&quot;$&quot;#,##0.00"/>
  </numFmts>
  <fonts count="26">
    <font>
      <sz val="10.0"/>
      <color rgb="FF000000"/>
      <name val="Arial"/>
      <scheme val="minor"/>
    </font>
    <font>
      <sz val="12.0"/>
      <color rgb="FFFFFFFF"/>
      <name val="Calibri"/>
    </font>
    <font/>
    <font>
      <sz val="11.0"/>
      <color theme="1"/>
      <name val="Calibri"/>
    </font>
    <font>
      <sz val="11.0"/>
      <color theme="1"/>
      <name val="Arial"/>
    </font>
    <font>
      <b/>
      <sz val="10.0"/>
      <color theme="1"/>
      <name val="Calibri"/>
    </font>
    <font>
      <b/>
      <sz val="10.0"/>
      <color theme="1"/>
      <name val="Arial"/>
    </font>
    <font>
      <b/>
      <sz val="9.0"/>
      <color theme="1"/>
      <name val="Arial"/>
    </font>
    <font>
      <sz val="12.0"/>
      <color theme="1"/>
      <name val="Calibri"/>
    </font>
    <font>
      <b/>
      <sz val="14.0"/>
      <color theme="1"/>
      <name val="Calibri"/>
    </font>
    <font>
      <sz val="14.0"/>
      <color theme="1"/>
      <name val="Arial"/>
    </font>
    <font>
      <b/>
      <sz val="11.0"/>
      <color theme="1"/>
      <name val="Arial"/>
    </font>
    <font>
      <b/>
      <color theme="1"/>
      <name val="Arial"/>
    </font>
    <font>
      <b/>
      <sz val="11.0"/>
      <color theme="1"/>
      <name val="Calibri"/>
    </font>
    <font>
      <b/>
      <sz val="12.0"/>
      <color theme="1"/>
      <name val="Calibri"/>
    </font>
    <font>
      <color theme="1"/>
      <name val="Arial"/>
    </font>
    <font>
      <u/>
      <color theme="1"/>
      <name val="Arial"/>
    </font>
    <font>
      <color theme="1"/>
      <name val="Arial"/>
      <scheme val="minor"/>
    </font>
    <font>
      <u/>
      <color rgb="FF0000FF"/>
    </font>
    <font>
      <sz val="12.0"/>
      <color theme="1"/>
      <name val="Ui-sans-serif"/>
    </font>
    <font>
      <b/>
      <sz val="10.0"/>
      <color theme="1"/>
      <name val="Ui-sans-serif"/>
    </font>
    <font>
      <sz val="10.0"/>
      <color theme="1"/>
      <name val="Ui-sans-serif"/>
    </font>
    <font>
      <b/>
      <sz val="12.0"/>
      <color theme="1"/>
      <name val="Arial"/>
    </font>
    <font>
      <sz val="10.0"/>
      <color theme="1"/>
      <name val="Arial"/>
    </font>
    <font>
      <b/>
      <color rgb="FF000000"/>
      <name val="Sans-serif"/>
    </font>
    <font>
      <color rgb="FF000000"/>
      <name val="Sans-serif"/>
    </font>
  </fonts>
  <fills count="16">
    <fill>
      <patternFill patternType="none"/>
    </fill>
    <fill>
      <patternFill patternType="lightGray"/>
    </fill>
    <fill>
      <patternFill patternType="solid">
        <fgColor rgb="FF38761D"/>
        <bgColor rgb="FF38761D"/>
      </patternFill>
    </fill>
    <fill>
      <patternFill patternType="solid">
        <fgColor rgb="FFFF9900"/>
        <bgColor rgb="FFFF9900"/>
      </patternFill>
    </fill>
    <fill>
      <patternFill patternType="solid">
        <fgColor rgb="FFDD7E6B"/>
        <bgColor rgb="FFDD7E6B"/>
      </patternFill>
    </fill>
    <fill>
      <patternFill patternType="solid">
        <fgColor rgb="FFF9CB9C"/>
        <bgColor rgb="FFF9CB9C"/>
      </patternFill>
    </fill>
    <fill>
      <patternFill patternType="solid">
        <fgColor rgb="FFEA9999"/>
        <bgColor rgb="FFEA9999"/>
      </patternFill>
    </fill>
    <fill>
      <patternFill patternType="solid">
        <fgColor rgb="FFFFE599"/>
        <bgColor rgb="FFFFE599"/>
      </patternFill>
    </fill>
    <fill>
      <patternFill patternType="solid">
        <fgColor rgb="FFC9DAF8"/>
        <bgColor rgb="FFC9DAF8"/>
      </patternFill>
    </fill>
    <fill>
      <patternFill patternType="solid">
        <fgColor rgb="FFA2C4C9"/>
        <bgColor rgb="FFA2C4C9"/>
      </patternFill>
    </fill>
    <fill>
      <patternFill patternType="solid">
        <fgColor rgb="FF8EAADB"/>
        <bgColor rgb="FF8EAADB"/>
      </patternFill>
    </fill>
    <fill>
      <patternFill patternType="solid">
        <fgColor rgb="FFFBBC04"/>
        <bgColor rgb="FFFBBC04"/>
      </patternFill>
    </fill>
    <fill>
      <patternFill patternType="solid">
        <fgColor rgb="FFCFE2F3"/>
        <bgColor rgb="FFCFE2F3"/>
      </patternFill>
    </fill>
    <fill>
      <patternFill patternType="solid">
        <fgColor rgb="FFBDD6EE"/>
        <bgColor rgb="FFBDD6EE"/>
      </patternFill>
    </fill>
    <fill>
      <patternFill patternType="solid">
        <fgColor rgb="FFFAFAF9"/>
        <bgColor rgb="FFFAFAF9"/>
      </patternFill>
    </fill>
    <fill>
      <patternFill patternType="solid">
        <fgColor rgb="FFFFF2CC"/>
        <bgColor rgb="FFFFF2CC"/>
      </patternFill>
    </fill>
  </fills>
  <borders count="13">
    <border/>
    <border>
      <left/>
      <top/>
      <bottom/>
    </border>
    <border>
      <top/>
      <bottom/>
    </border>
    <border>
      <left/>
      <right/>
      <top/>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CFD9DE"/>
      </left>
      <right style="thin">
        <color rgb="FFCFD9DE"/>
      </right>
      <top style="thin">
        <color rgb="FFCFD9DE"/>
      </top>
      <bottom style="thin">
        <color rgb="FFCFD9DE"/>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0" fillId="0" fontId="3" numFmtId="3" xfId="0" applyFont="1" applyNumberFormat="1"/>
    <xf borderId="0" fillId="0" fontId="4" numFmtId="0" xfId="0" applyFont="1"/>
    <xf borderId="0" fillId="0" fontId="4" numFmtId="3" xfId="0" applyFont="1" applyNumberFormat="1"/>
    <xf borderId="0" fillId="0" fontId="5" numFmtId="0" xfId="0" applyAlignment="1" applyFont="1">
      <alignment horizontal="center" shrinkToFit="0" wrapText="1"/>
    </xf>
    <xf borderId="0" fillId="0" fontId="6" numFmtId="0" xfId="0" applyAlignment="1" applyFont="1">
      <alignment horizontal="center" shrinkToFit="0" wrapText="1"/>
    </xf>
    <xf borderId="0" fillId="0" fontId="5" numFmtId="1" xfId="0" applyAlignment="1" applyFont="1" applyNumberFormat="1">
      <alignment horizontal="center" shrinkToFit="0" wrapText="1"/>
    </xf>
    <xf borderId="0" fillId="0" fontId="7" numFmtId="0" xfId="0" applyAlignment="1" applyFont="1">
      <alignment horizontal="center" shrinkToFit="0" wrapText="1"/>
    </xf>
    <xf borderId="0" fillId="0" fontId="6" numFmtId="0" xfId="0" applyAlignment="1" applyFont="1">
      <alignment horizontal="left" shrinkToFit="0" wrapText="1"/>
    </xf>
    <xf borderId="0" fillId="0" fontId="6" numFmtId="0" xfId="0" applyFont="1"/>
    <xf borderId="0" fillId="0" fontId="8" numFmtId="0" xfId="0" applyAlignment="1" applyFont="1">
      <alignment horizontal="center" shrinkToFit="0" wrapText="1"/>
    </xf>
    <xf borderId="0" fillId="0" fontId="3" numFmtId="3" xfId="0" applyAlignment="1" applyFont="1" applyNumberFormat="1">
      <alignment horizontal="center"/>
    </xf>
    <xf borderId="0" fillId="0" fontId="3" numFmtId="0" xfId="0" applyFont="1"/>
    <xf borderId="0" fillId="0" fontId="3" numFmtId="4" xfId="0" applyAlignment="1" applyFont="1" applyNumberFormat="1">
      <alignment horizontal="center"/>
    </xf>
    <xf borderId="0" fillId="0" fontId="4" numFmtId="1" xfId="0" applyFont="1" applyNumberFormat="1"/>
    <xf borderId="0" fillId="0" fontId="4" numFmtId="4" xfId="0" applyFont="1" applyNumberFormat="1"/>
    <xf borderId="0" fillId="0" fontId="3" numFmtId="1" xfId="0" applyFont="1" applyNumberFormat="1"/>
    <xf borderId="0" fillId="0" fontId="9" numFmtId="0" xfId="0" applyAlignment="1" applyFont="1">
      <alignment horizontal="center" shrinkToFit="0" wrapText="1"/>
    </xf>
    <xf borderId="0" fillId="0" fontId="9" numFmtId="164" xfId="0" applyAlignment="1" applyFont="1" applyNumberFormat="1">
      <alignment horizontal="center"/>
    </xf>
    <xf borderId="0" fillId="0" fontId="10" numFmtId="0" xfId="0" applyFont="1"/>
    <xf borderId="0" fillId="0" fontId="9" numFmtId="3" xfId="0" applyAlignment="1" applyFont="1" applyNumberFormat="1">
      <alignment horizontal="center"/>
    </xf>
    <xf borderId="0" fillId="0" fontId="9" numFmtId="3" xfId="0" applyAlignment="1" applyFont="1" applyNumberFormat="1">
      <alignment horizontal="right"/>
    </xf>
    <xf borderId="0" fillId="0" fontId="4" numFmtId="0" xfId="0" applyAlignment="1" applyFont="1">
      <alignment horizontal="center" shrinkToFit="0" wrapText="1"/>
    </xf>
    <xf borderId="0" fillId="0" fontId="11" numFmtId="0" xfId="0" applyFont="1"/>
    <xf borderId="0" fillId="0" fontId="9" numFmtId="165" xfId="0" applyAlignment="1" applyFont="1" applyNumberFormat="1">
      <alignment horizontal="center"/>
    </xf>
    <xf borderId="0" fillId="3" fontId="9" numFmtId="3" xfId="0" applyAlignment="1" applyFill="1" applyFont="1" applyNumberFormat="1">
      <alignment horizontal="center"/>
    </xf>
    <xf borderId="0" fillId="0" fontId="12" numFmtId="0" xfId="0" applyAlignment="1" applyFont="1">
      <alignment horizontal="center"/>
    </xf>
    <xf borderId="0" fillId="0" fontId="12" numFmtId="3" xfId="0" applyFont="1" applyNumberFormat="1"/>
    <xf borderId="0" fillId="0" fontId="13" numFmtId="0" xfId="0" applyFont="1"/>
    <xf borderId="0" fillId="0" fontId="12" numFmtId="3" xfId="0" applyAlignment="1" applyFont="1" applyNumberFormat="1">
      <alignment horizontal="center"/>
    </xf>
    <xf borderId="0" fillId="4" fontId="12" numFmtId="3" xfId="0" applyAlignment="1" applyFill="1" applyFont="1" applyNumberFormat="1">
      <alignment horizontal="center"/>
    </xf>
    <xf borderId="0" fillId="5" fontId="12" numFmtId="0" xfId="0" applyAlignment="1" applyFill="1" applyFont="1">
      <alignment horizontal="center"/>
    </xf>
    <xf borderId="0" fillId="6" fontId="9" numFmtId="3" xfId="0" applyAlignment="1" applyFill="1" applyFont="1" applyNumberFormat="1">
      <alignment horizontal="center"/>
    </xf>
    <xf borderId="0" fillId="6" fontId="14" numFmtId="3" xfId="0" applyAlignment="1" applyFont="1" applyNumberFormat="1">
      <alignment horizontal="center" shrinkToFit="0" wrapText="1"/>
    </xf>
    <xf borderId="0" fillId="7" fontId="9" numFmtId="3" xfId="0" applyAlignment="1" applyFill="1" applyFont="1" applyNumberFormat="1">
      <alignment horizontal="center"/>
    </xf>
    <xf borderId="0" fillId="0" fontId="7" numFmtId="0" xfId="0" applyAlignment="1" applyFont="1">
      <alignment horizontal="right" shrinkToFit="0" wrapText="1"/>
    </xf>
    <xf borderId="0" fillId="6" fontId="14" numFmtId="3" xfId="0" applyAlignment="1" applyFont="1" applyNumberFormat="1">
      <alignment horizontal="right"/>
    </xf>
    <xf borderId="0" fillId="6" fontId="14" numFmtId="165" xfId="0" applyAlignment="1" applyFont="1" applyNumberFormat="1">
      <alignment horizontal="right"/>
    </xf>
    <xf borderId="0" fillId="7" fontId="6" numFmtId="166" xfId="0" applyFont="1" applyNumberFormat="1"/>
    <xf borderId="0" fillId="0" fontId="7" numFmtId="166" xfId="0" applyAlignment="1" applyFont="1" applyNumberFormat="1">
      <alignment horizontal="right" shrinkToFit="0" wrapText="1"/>
    </xf>
    <xf borderId="0" fillId="7" fontId="4" numFmtId="0" xfId="0" applyFont="1"/>
    <xf borderId="0" fillId="7" fontId="15" numFmtId="0" xfId="0" applyFont="1"/>
    <xf borderId="0" fillId="0" fontId="11" numFmtId="0" xfId="0" applyAlignment="1" applyFont="1">
      <alignment horizontal="center"/>
    </xf>
    <xf borderId="0" fillId="7" fontId="6" numFmtId="0" xfId="0" applyAlignment="1" applyFont="1">
      <alignment horizontal="center"/>
    </xf>
    <xf borderId="0" fillId="6" fontId="11" numFmtId="3" xfId="0" applyAlignment="1" applyFont="1" applyNumberFormat="1">
      <alignment horizontal="right"/>
    </xf>
    <xf borderId="0" fillId="6" fontId="11" numFmtId="165" xfId="0" applyAlignment="1" applyFont="1" applyNumberFormat="1">
      <alignment horizontal="right"/>
    </xf>
    <xf borderId="0" fillId="6" fontId="15" numFmtId="0" xfId="0" applyFont="1"/>
    <xf borderId="0" fillId="7" fontId="14" numFmtId="3" xfId="0" applyAlignment="1" applyFont="1" applyNumberFormat="1">
      <alignment horizontal="right"/>
    </xf>
    <xf borderId="0" fillId="7" fontId="11" numFmtId="166" xfId="0" applyFont="1" applyNumberFormat="1"/>
    <xf borderId="0" fillId="6" fontId="7" numFmtId="0" xfId="0" applyAlignment="1" applyFont="1">
      <alignment horizontal="center"/>
    </xf>
    <xf borderId="0" fillId="6" fontId="11" numFmtId="0" xfId="0" applyAlignment="1" applyFont="1">
      <alignment horizontal="center"/>
    </xf>
    <xf borderId="0" fillId="6" fontId="4" numFmtId="0" xfId="0" applyFont="1"/>
    <xf borderId="0" fillId="4" fontId="12" numFmtId="3" xfId="0" applyAlignment="1" applyFont="1" applyNumberFormat="1">
      <alignment horizontal="center" vertical="bottom"/>
    </xf>
    <xf borderId="0" fillId="0" fontId="4" numFmtId="0" xfId="0" applyAlignment="1" applyFont="1">
      <alignment horizontal="right"/>
    </xf>
    <xf borderId="0" fillId="6" fontId="4" numFmtId="3" xfId="0" applyFont="1" applyNumberFormat="1"/>
    <xf borderId="0" fillId="6" fontId="11" numFmtId="3" xfId="0" applyFont="1" applyNumberFormat="1"/>
    <xf borderId="0" fillId="0" fontId="12" numFmtId="0" xfId="0" applyAlignment="1" applyFont="1">
      <alignment shrinkToFit="0" vertical="bottom" wrapText="1"/>
    </xf>
    <xf borderId="0" fillId="0" fontId="15" numFmtId="0" xfId="0" applyAlignment="1" applyFont="1">
      <alignment vertical="bottom"/>
    </xf>
    <xf borderId="0" fillId="0" fontId="12" numFmtId="166" xfId="0" applyAlignment="1" applyFont="1" applyNumberFormat="1">
      <alignmen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0"/>
    </xf>
    <xf borderId="0" fillId="8" fontId="12" numFmtId="0" xfId="0" applyAlignment="1" applyFill="1" applyFont="1">
      <alignment shrinkToFit="0" vertical="bottom" wrapText="1"/>
    </xf>
    <xf borderId="0" fillId="8" fontId="12" numFmtId="166" xfId="0" applyAlignment="1" applyFont="1" applyNumberFormat="1">
      <alignment shrinkToFit="0" vertical="bottom" wrapText="1"/>
    </xf>
    <xf borderId="0" fillId="8" fontId="12" numFmtId="165" xfId="0" applyAlignment="1" applyFont="1" applyNumberFormat="1">
      <alignment horizontal="right" shrinkToFit="0" vertical="bottom" wrapText="1"/>
    </xf>
    <xf borderId="0" fillId="8" fontId="12" numFmtId="0" xfId="0" applyAlignment="1" applyFont="1">
      <alignment shrinkToFit="0" vertical="bottom" wrapText="0"/>
    </xf>
    <xf borderId="0" fillId="8" fontId="15" numFmtId="0" xfId="0" applyFont="1"/>
    <xf borderId="0" fillId="8" fontId="4" numFmtId="0" xfId="0" applyFont="1"/>
    <xf borderId="0" fillId="9" fontId="12" numFmtId="0" xfId="0" applyAlignment="1" applyFill="1" applyFont="1">
      <alignment horizontal="center"/>
    </xf>
    <xf borderId="0" fillId="9" fontId="7" numFmtId="166" xfId="0" applyAlignment="1" applyFont="1" applyNumberFormat="1">
      <alignment horizontal="center" shrinkToFit="0" wrapText="1"/>
    </xf>
    <xf borderId="0" fillId="8" fontId="15" numFmtId="0" xfId="0" applyAlignment="1" applyFont="1">
      <alignment shrinkToFit="0" vertical="bottom" wrapText="1"/>
    </xf>
    <xf borderId="0" fillId="8" fontId="15" numFmtId="166" xfId="0" applyAlignment="1" applyFont="1" applyNumberFormat="1">
      <alignment shrinkToFit="0" vertical="bottom" wrapText="1"/>
    </xf>
    <xf borderId="0" fillId="8" fontId="15" numFmtId="165" xfId="0" applyAlignment="1" applyFont="1" applyNumberFormat="1">
      <alignment shrinkToFit="0" wrapText="1"/>
    </xf>
    <xf borderId="0" fillId="8" fontId="15" numFmtId="0" xfId="0" applyAlignment="1" applyFont="1">
      <alignment shrinkToFit="0" vertical="bottom" wrapText="0"/>
    </xf>
    <xf borderId="0" fillId="8" fontId="4" numFmtId="0" xfId="0" applyAlignment="1" applyFont="1">
      <alignment shrinkToFit="0" vertical="bottom" wrapText="0"/>
    </xf>
    <xf borderId="0" fillId="0" fontId="7" numFmtId="165" xfId="0" applyAlignment="1" applyFont="1" applyNumberFormat="1">
      <alignment horizontal="right" shrinkToFit="0" vertical="bottom" wrapText="1"/>
    </xf>
    <xf borderId="0" fillId="0" fontId="7" numFmtId="166" xfId="0" applyAlignment="1" applyFont="1" applyNumberFormat="1">
      <alignment horizontal="center" shrinkToFit="0" wrapText="1"/>
    </xf>
    <xf borderId="0" fillId="8" fontId="12" numFmtId="9" xfId="0" applyAlignment="1" applyFont="1" applyNumberFormat="1">
      <alignment horizontal="right" shrinkToFit="0" vertical="bottom" wrapText="1"/>
    </xf>
    <xf borderId="0" fillId="10" fontId="15" numFmtId="0" xfId="0" applyAlignment="1" applyFill="1" applyFont="1">
      <alignment vertical="bottom"/>
    </xf>
    <xf borderId="0" fillId="11" fontId="11" numFmtId="0" xfId="0" applyAlignment="1" applyFill="1" applyFont="1">
      <alignment horizontal="center" shrinkToFit="0" vertical="bottom" wrapText="1"/>
    </xf>
    <xf borderId="0" fillId="0" fontId="11" numFmtId="0" xfId="0" applyAlignment="1" applyFont="1">
      <alignment horizontal="center" shrinkToFit="0" vertical="bottom" wrapText="1"/>
    </xf>
    <xf borderId="0" fillId="0" fontId="11" numFmtId="167" xfId="0" applyAlignment="1" applyFont="1" applyNumberFormat="1">
      <alignment horizontal="center" shrinkToFit="0" vertical="bottom" wrapText="1"/>
    </xf>
    <xf borderId="0" fillId="0" fontId="11" numFmtId="165" xfId="0" applyAlignment="1" applyFont="1" applyNumberFormat="1">
      <alignment horizontal="center" shrinkToFit="0" vertical="bottom" wrapText="1"/>
    </xf>
    <xf borderId="0" fillId="0" fontId="11" numFmtId="1" xfId="0" applyAlignment="1" applyFont="1" applyNumberFormat="1">
      <alignment horizontal="center" shrinkToFit="0" vertical="bottom" wrapText="1"/>
    </xf>
    <xf borderId="0" fillId="0" fontId="11" numFmtId="168" xfId="0" applyAlignment="1" applyFont="1" applyNumberFormat="1">
      <alignment horizontal="center" shrinkToFit="0" vertical="bottom" wrapText="1"/>
    </xf>
    <xf borderId="0" fillId="0" fontId="11" numFmtId="9" xfId="0" applyAlignment="1" applyFont="1" applyNumberFormat="1">
      <alignment horizontal="center" shrinkToFit="0" vertical="bottom" wrapText="1"/>
    </xf>
    <xf borderId="3" fillId="10" fontId="15" numFmtId="0" xfId="0" applyAlignment="1" applyBorder="1" applyFont="1">
      <alignment vertical="bottom"/>
    </xf>
    <xf borderId="3" fillId="10" fontId="15" numFmtId="167" xfId="0" applyAlignment="1" applyBorder="1" applyFont="1" applyNumberFormat="1">
      <alignment vertical="bottom"/>
    </xf>
    <xf borderId="3" fillId="10" fontId="15" numFmtId="165" xfId="0" applyAlignment="1" applyBorder="1" applyFont="1" applyNumberFormat="1">
      <alignment vertical="bottom"/>
    </xf>
    <xf borderId="3" fillId="10" fontId="15" numFmtId="1" xfId="0" applyAlignment="1" applyBorder="1" applyFont="1" applyNumberFormat="1">
      <alignment vertical="bottom"/>
    </xf>
    <xf borderId="3" fillId="10" fontId="15" numFmtId="168" xfId="0" applyAlignment="1" applyBorder="1" applyFont="1" applyNumberFormat="1">
      <alignment vertical="bottom"/>
    </xf>
    <xf borderId="0" fillId="11" fontId="15" numFmtId="0" xfId="0" applyAlignment="1" applyFont="1">
      <alignment vertical="bottom"/>
    </xf>
    <xf borderId="4" fillId="0" fontId="11" numFmtId="0" xfId="0" applyAlignment="1" applyBorder="1" applyFont="1">
      <alignment horizontal="center" shrinkToFit="0" vertical="bottom" wrapText="1"/>
    </xf>
    <xf borderId="5" fillId="0" fontId="11" numFmtId="0" xfId="0" applyAlignment="1" applyBorder="1" applyFont="1">
      <alignment horizontal="center" shrinkToFit="0" vertical="bottom" wrapText="1"/>
    </xf>
    <xf borderId="5" fillId="0" fontId="15" numFmtId="0" xfId="0" applyAlignment="1" applyBorder="1" applyFont="1">
      <alignment vertical="bottom"/>
    </xf>
    <xf borderId="6" fillId="0" fontId="11" numFmtId="0" xfId="0" applyAlignment="1" applyBorder="1" applyFont="1">
      <alignment horizontal="center" shrinkToFit="0" vertical="bottom" wrapText="1"/>
    </xf>
    <xf borderId="7" fillId="0" fontId="11" numFmtId="0" xfId="0" applyAlignment="1" applyBorder="1" applyFont="1">
      <alignment horizontal="center" shrinkToFit="0" vertical="bottom" wrapText="1"/>
    </xf>
    <xf borderId="8" fillId="0" fontId="11" numFmtId="0" xfId="0" applyAlignment="1" applyBorder="1" applyFont="1">
      <alignment horizontal="center" shrinkToFit="0" vertical="bottom" wrapText="1"/>
    </xf>
    <xf borderId="7" fillId="12" fontId="15" numFmtId="1" xfId="0" applyAlignment="1" applyBorder="1" applyFill="1" applyFont="1" applyNumberFormat="1">
      <alignment vertical="bottom"/>
    </xf>
    <xf borderId="0" fillId="12" fontId="15" numFmtId="0" xfId="0" applyAlignment="1" applyFont="1">
      <alignment vertical="bottom"/>
    </xf>
    <xf borderId="0" fillId="12" fontId="15" numFmtId="1" xfId="0" applyAlignment="1" applyFont="1" applyNumberFormat="1">
      <alignment vertical="bottom"/>
    </xf>
    <xf borderId="0" fillId="12" fontId="15" numFmtId="167" xfId="0" applyAlignment="1" applyFont="1" applyNumberFormat="1">
      <alignment vertical="bottom"/>
    </xf>
    <xf borderId="8" fillId="12" fontId="15" numFmtId="0" xfId="0" applyAlignment="1" applyBorder="1" applyFont="1">
      <alignment vertical="bottom"/>
    </xf>
    <xf borderId="7" fillId="0" fontId="15" numFmtId="1" xfId="0" applyAlignment="1" applyBorder="1" applyFont="1" applyNumberFormat="1">
      <alignment vertical="bottom"/>
    </xf>
    <xf borderId="0" fillId="0" fontId="11" numFmtId="0" xfId="0" applyAlignment="1" applyFont="1">
      <alignment horizontal="center" vertical="bottom"/>
    </xf>
    <xf borderId="0" fillId="0" fontId="11" numFmtId="1" xfId="0" applyAlignment="1" applyFont="1" applyNumberFormat="1">
      <alignment horizontal="center" vertical="bottom"/>
    </xf>
    <xf borderId="0" fillId="0" fontId="15" numFmtId="1" xfId="0" applyAlignment="1" applyFont="1" applyNumberFormat="1">
      <alignment vertical="bottom"/>
    </xf>
    <xf borderId="0" fillId="0" fontId="15" numFmtId="167" xfId="0" applyAlignment="1" applyFont="1" applyNumberFormat="1">
      <alignment vertical="bottom"/>
    </xf>
    <xf borderId="8" fillId="0" fontId="15" numFmtId="0" xfId="0" applyAlignment="1" applyBorder="1" applyFont="1">
      <alignment vertical="bottom"/>
    </xf>
    <xf borderId="9" fillId="0" fontId="11" numFmtId="1" xfId="0" applyAlignment="1" applyBorder="1" applyFont="1" applyNumberFormat="1">
      <alignment horizontal="center" vertical="bottom"/>
    </xf>
    <xf borderId="10" fillId="0" fontId="11" numFmtId="0" xfId="0" applyAlignment="1" applyBorder="1" applyFont="1">
      <alignment horizontal="center" vertical="bottom"/>
    </xf>
    <xf borderId="10" fillId="0" fontId="11" numFmtId="1" xfId="0" applyAlignment="1" applyBorder="1" applyFont="1" applyNumberFormat="1">
      <alignment horizontal="center" vertical="bottom"/>
    </xf>
    <xf borderId="10" fillId="0" fontId="15" numFmtId="0" xfId="0" applyAlignment="1" applyBorder="1" applyFont="1">
      <alignment vertical="bottom"/>
    </xf>
    <xf borderId="10" fillId="0" fontId="15" numFmtId="167" xfId="0" applyAlignment="1" applyBorder="1" applyFont="1" applyNumberFormat="1">
      <alignment vertical="bottom"/>
    </xf>
    <xf borderId="11" fillId="0" fontId="15" numFmtId="0" xfId="0" applyAlignment="1" applyBorder="1" applyFont="1">
      <alignment vertical="bottom"/>
    </xf>
    <xf borderId="0" fillId="11" fontId="11" numFmtId="0" xfId="0" applyAlignment="1" applyFont="1">
      <alignment horizontal="center" vertical="bottom"/>
    </xf>
    <xf borderId="0" fillId="0" fontId="11" numFmtId="0" xfId="0" applyAlignment="1" applyFont="1">
      <alignment vertical="bottom"/>
    </xf>
    <xf borderId="0" fillId="10" fontId="15" numFmtId="16" xfId="0" applyAlignment="1" applyFont="1" applyNumberFormat="1">
      <alignment vertical="bottom"/>
    </xf>
    <xf borderId="0" fillId="0" fontId="4" numFmtId="0" xfId="0" applyAlignment="1" applyFont="1">
      <alignment horizontal="center" shrinkToFit="0" vertical="bottom" wrapText="1"/>
    </xf>
    <xf borderId="0" fillId="0" fontId="4" numFmtId="0" xfId="0" applyAlignment="1" applyFont="1">
      <alignment horizontal="right" vertical="bottom"/>
    </xf>
    <xf borderId="0" fillId="0" fontId="11" numFmtId="0" xfId="0" applyAlignment="1" applyFont="1">
      <alignment horizontal="right" vertical="bottom"/>
    </xf>
    <xf borderId="0" fillId="0" fontId="4" numFmtId="167" xfId="0" applyAlignment="1" applyFont="1" applyNumberFormat="1">
      <alignment horizontal="right" vertical="bottom"/>
    </xf>
    <xf borderId="0" fillId="0" fontId="4" numFmtId="0" xfId="0" applyAlignment="1" applyFont="1">
      <alignment horizontal="center" vertical="bottom"/>
    </xf>
    <xf borderId="0" fillId="0" fontId="11" numFmtId="167" xfId="0" applyAlignment="1" applyFont="1" applyNumberFormat="1">
      <alignment horizontal="right" vertical="bottom"/>
    </xf>
    <xf borderId="3" fillId="13" fontId="15" numFmtId="0" xfId="0" applyAlignment="1" applyBorder="1" applyFill="1" applyFont="1">
      <alignment vertical="bottom"/>
    </xf>
    <xf borderId="3" fillId="13" fontId="15" numFmtId="167" xfId="0" applyAlignment="1" applyBorder="1" applyFont="1" applyNumberFormat="1">
      <alignment vertical="bottom"/>
    </xf>
    <xf borderId="0" fillId="0" fontId="12" numFmtId="0" xfId="0" applyAlignment="1" applyFont="1">
      <alignment horizontal="center" shrinkToFit="0" wrapText="1"/>
    </xf>
    <xf borderId="0" fillId="0" fontId="15" numFmtId="0" xfId="0" applyAlignment="1" applyFont="1">
      <alignment horizontal="right"/>
    </xf>
    <xf borderId="0" fillId="0" fontId="15" numFmtId="3" xfId="0" applyFont="1" applyNumberFormat="1"/>
    <xf borderId="0" fillId="0" fontId="15" numFmtId="0" xfId="0" applyFont="1"/>
    <xf borderId="0" fillId="0" fontId="15" numFmtId="169" xfId="0" applyAlignment="1" applyFont="1" applyNumberFormat="1">
      <alignment horizontal="right"/>
    </xf>
    <xf borderId="0" fillId="0" fontId="12" numFmtId="0" xfId="0" applyFont="1"/>
    <xf borderId="0" fillId="0" fontId="12" numFmtId="0" xfId="0" applyAlignment="1" applyFont="1">
      <alignment shrinkToFit="0" wrapText="1"/>
    </xf>
    <xf borderId="0" fillId="0" fontId="15" numFmtId="0" xfId="0" applyAlignment="1" applyFont="1">
      <alignment shrinkToFit="0" wrapText="1"/>
    </xf>
    <xf borderId="0" fillId="0" fontId="16" numFmtId="0" xfId="0" applyAlignment="1" applyFont="1">
      <alignment readingOrder="0" shrinkToFit="0" wrapText="1"/>
    </xf>
    <xf borderId="0" fillId="0" fontId="15" numFmtId="0" xfId="0" applyAlignment="1" applyFont="1">
      <alignment readingOrder="0" shrinkToFit="0" wrapText="1"/>
    </xf>
    <xf borderId="0" fillId="0" fontId="17" numFmtId="0" xfId="0" applyAlignment="1" applyFont="1">
      <alignment readingOrder="0"/>
    </xf>
    <xf borderId="0" fillId="0" fontId="18" numFmtId="0" xfId="0" applyAlignment="1" applyFont="1">
      <alignment readingOrder="0"/>
    </xf>
    <xf borderId="0" fillId="0" fontId="17" numFmtId="0" xfId="0" applyFont="1"/>
    <xf borderId="0" fillId="14" fontId="19" numFmtId="0" xfId="0" applyFill="1" applyFont="1"/>
    <xf borderId="0" fillId="14" fontId="20" numFmtId="0" xfId="0" applyFont="1"/>
    <xf borderId="0" fillId="14" fontId="21" numFmtId="0" xfId="0" applyFont="1"/>
    <xf borderId="0" fillId="14" fontId="22" numFmtId="0" xfId="0" applyFont="1"/>
    <xf borderId="0" fillId="0" fontId="15" numFmtId="166" xfId="0" applyFont="1" applyNumberFormat="1"/>
    <xf borderId="0" fillId="15" fontId="12" numFmtId="0" xfId="0" applyFill="1" applyFont="1"/>
    <xf borderId="0" fillId="15" fontId="12" numFmtId="166" xfId="0" applyAlignment="1" applyFont="1" applyNumberFormat="1">
      <alignment horizontal="right"/>
    </xf>
    <xf borderId="0" fillId="15" fontId="12" numFmtId="0" xfId="0" applyAlignment="1" applyFont="1">
      <alignment horizontal="right"/>
    </xf>
    <xf borderId="0" fillId="15" fontId="15" numFmtId="0" xfId="0" applyFont="1"/>
    <xf borderId="0" fillId="15" fontId="15" numFmtId="166" xfId="0" applyAlignment="1" applyFont="1" applyNumberFormat="1">
      <alignment horizontal="right"/>
    </xf>
    <xf borderId="0" fillId="15" fontId="15" numFmtId="165" xfId="0" applyAlignment="1" applyFont="1" applyNumberFormat="1">
      <alignment horizontal="right"/>
    </xf>
    <xf borderId="0" fillId="0" fontId="12" numFmtId="170" xfId="0" applyFont="1" applyNumberFormat="1"/>
    <xf borderId="0" fillId="0" fontId="15" numFmtId="170" xfId="0" applyFont="1" applyNumberFormat="1"/>
    <xf borderId="0" fillId="0" fontId="15" numFmtId="170" xfId="0" applyAlignment="1" applyFont="1" applyNumberFormat="1">
      <alignment shrinkToFit="0" wrapText="1"/>
    </xf>
    <xf borderId="0" fillId="0" fontId="12" numFmtId="166" xfId="0" applyFont="1" applyNumberFormat="1"/>
    <xf borderId="0" fillId="0" fontId="12" numFmtId="170" xfId="0" applyAlignment="1" applyFont="1" applyNumberFormat="1">
      <alignment shrinkToFit="0" wrapText="1"/>
    </xf>
    <xf borderId="0" fillId="0" fontId="23" numFmtId="0" xfId="0" applyAlignment="1" applyFont="1">
      <alignment shrinkToFit="0" wrapText="1"/>
    </xf>
    <xf borderId="0" fillId="0" fontId="6" numFmtId="0" xfId="0" applyAlignment="1" applyFont="1">
      <alignment shrinkToFit="0" wrapText="1"/>
    </xf>
    <xf borderId="0" fillId="0" fontId="12" numFmtId="166" xfId="0" applyAlignment="1" applyFont="1" applyNumberFormat="1">
      <alignment shrinkToFit="0" wrapText="1"/>
    </xf>
    <xf borderId="0" fillId="0" fontId="12" numFmtId="4" xfId="0" applyFont="1" applyNumberFormat="1"/>
    <xf borderId="0" fillId="0" fontId="15" numFmtId="0" xfId="0" applyAlignment="1" applyFont="1">
      <alignment horizontal="right" shrinkToFit="0" wrapText="1"/>
    </xf>
    <xf borderId="0" fillId="0" fontId="12" numFmtId="0" xfId="0" applyAlignment="1" applyFont="1">
      <alignment horizontal="right" shrinkToFit="0" wrapText="1"/>
    </xf>
    <xf borderId="0" fillId="0" fontId="12" numFmtId="3" xfId="0" applyAlignment="1" applyFont="1" applyNumberFormat="1">
      <alignment shrinkToFit="0" wrapText="1"/>
    </xf>
    <xf borderId="0" fillId="0" fontId="12" numFmtId="170" xfId="0" applyAlignment="1" applyFont="1" applyNumberFormat="1">
      <alignment horizontal="right" shrinkToFit="0" wrapText="1"/>
    </xf>
    <xf borderId="0" fillId="0" fontId="12" numFmtId="166" xfId="0" applyAlignment="1" applyFont="1" applyNumberFormat="1">
      <alignment horizontal="right" shrinkToFit="0" wrapText="1"/>
    </xf>
    <xf borderId="0" fillId="0" fontId="12" numFmtId="4" xfId="0" applyAlignment="1" applyFont="1" applyNumberFormat="1">
      <alignment shrinkToFit="0" wrapText="1"/>
    </xf>
    <xf borderId="0" fillId="0" fontId="12" numFmtId="3" xfId="0" applyAlignment="1" applyFont="1" applyNumberFormat="1">
      <alignment horizontal="right" shrinkToFit="0" wrapText="1"/>
    </xf>
    <xf borderId="0" fillId="0" fontId="15" numFmtId="166" xfId="0" applyAlignment="1" applyFont="1" applyNumberFormat="1">
      <alignment shrinkToFit="0" wrapText="1"/>
    </xf>
    <xf borderId="0" fillId="0" fontId="15" numFmtId="10" xfId="0" applyAlignment="1" applyFont="1" applyNumberFormat="1">
      <alignment shrinkToFit="0" wrapText="1"/>
    </xf>
    <xf borderId="0" fillId="0" fontId="12" numFmtId="10" xfId="0" applyAlignment="1" applyFont="1" applyNumberFormat="1">
      <alignment shrinkToFit="0" wrapText="1"/>
    </xf>
    <xf borderId="0" fillId="0" fontId="12" numFmtId="9" xfId="0" applyAlignment="1" applyFont="1" applyNumberFormat="1">
      <alignment shrinkToFit="0" wrapText="1"/>
    </xf>
    <xf borderId="0" fillId="0" fontId="15" numFmtId="3" xfId="0" applyAlignment="1" applyFont="1" applyNumberFormat="1">
      <alignment shrinkToFit="0" wrapText="1"/>
    </xf>
    <xf borderId="12" fillId="0" fontId="24" numFmtId="0" xfId="0" applyAlignment="1" applyBorder="1" applyFont="1">
      <alignment horizontal="center"/>
    </xf>
    <xf borderId="12" fillId="0" fontId="25" numFmtId="0" xfId="0" applyBorder="1"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Measurements 75 unit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57:M71" displayName="Table_1" name="Table_1" id="1">
  <tableColumns count="6">
    <tableColumn name="Column1" id="1"/>
    <tableColumn name="Column2" id="2"/>
    <tableColumn name="Column3" id="3"/>
    <tableColumn name="Column4" id="4"/>
    <tableColumn name="Column5" id="5"/>
    <tableColumn name="Column6" id="6"/>
  </tableColumns>
  <tableStyleInfo name="Measurements 75 uni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eolaconstruction.com/contact-us/" TargetMode="External"/><Relationship Id="rId2" Type="http://schemas.openxmlformats.org/officeDocument/2006/relationships/hyperlink" Target="https://www.admerconstruction.com/contact-us/" TargetMode="External"/><Relationship Id="rId3" Type="http://schemas.openxmlformats.org/officeDocument/2006/relationships/hyperlink" Target="https://goo.gl/maps/YodtCR2x5secgFL87"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 width="8.38"/>
    <col customWidth="1" min="3" max="3" width="6.5"/>
    <col customWidth="1" min="4" max="4" width="8.88"/>
    <col customWidth="1" min="5" max="5" width="9.25"/>
    <col customWidth="1" min="6" max="6" width="12.75"/>
    <col customWidth="1" min="7" max="7" width="8.75"/>
    <col customWidth="1" min="8" max="8" width="42.13"/>
    <col customWidth="1" min="9" max="9" width="11.75"/>
    <col customWidth="1" min="10" max="10" width="12.63"/>
    <col customWidth="1" min="11" max="11" width="11.5"/>
    <col customWidth="1" min="12" max="12" width="15.0"/>
    <col customWidth="1" min="13" max="13" width="11.0"/>
    <col customWidth="1" min="14" max="14" width="8.38"/>
    <col customWidth="1" min="15" max="15" width="11.25"/>
    <col customWidth="1" min="16" max="16" width="13.13"/>
    <col customWidth="1" min="17" max="17" width="10.75"/>
    <col customWidth="1" min="18" max="18" width="9.63"/>
    <col customWidth="1" min="19" max="19" width="8.75"/>
    <col customWidth="1" min="20" max="20" width="10.0"/>
    <col customWidth="1" min="21" max="21" width="8.88"/>
    <col customWidth="1" min="22" max="22" width="9.63"/>
    <col customWidth="1" min="23" max="23" width="9.5"/>
    <col customWidth="1" min="24" max="25" width="13.13"/>
    <col customWidth="1" min="26" max="27" width="8.75"/>
    <col customWidth="1" min="28" max="28" width="8.63"/>
    <col customWidth="1" min="29" max="29" width="15.88"/>
    <col customWidth="1" min="30" max="34" width="8.63"/>
  </cols>
  <sheetData>
    <row r="1" ht="14.25" customHeight="1">
      <c r="A1" s="1" t="s">
        <v>0</v>
      </c>
      <c r="B1" s="2"/>
      <c r="C1" s="2"/>
      <c r="D1" s="2"/>
      <c r="E1" s="2"/>
      <c r="F1" s="2"/>
      <c r="G1" s="2"/>
      <c r="H1" s="3"/>
      <c r="I1" s="4"/>
      <c r="J1" s="4"/>
      <c r="K1" s="4"/>
      <c r="L1" s="4"/>
      <c r="M1" s="4"/>
      <c r="N1" s="4"/>
      <c r="O1" s="4"/>
      <c r="P1" s="4"/>
      <c r="Q1" s="4"/>
      <c r="R1" s="5"/>
      <c r="S1" s="5"/>
      <c r="T1" s="4"/>
      <c r="U1" s="4"/>
      <c r="V1" s="4"/>
      <c r="W1" s="5"/>
      <c r="X1" s="4"/>
      <c r="Y1" s="4"/>
      <c r="Z1" s="4"/>
      <c r="AA1" s="4"/>
      <c r="AB1" s="4"/>
      <c r="AC1" s="4"/>
      <c r="AD1" s="4"/>
    </row>
    <row r="2" ht="15.75" customHeight="1">
      <c r="A2" s="6" t="s">
        <v>1</v>
      </c>
      <c r="B2" s="7" t="s">
        <v>2</v>
      </c>
      <c r="C2" s="6" t="s">
        <v>3</v>
      </c>
      <c r="D2" s="6" t="s">
        <v>4</v>
      </c>
      <c r="E2" s="6" t="s">
        <v>5</v>
      </c>
      <c r="F2" s="6" t="s">
        <v>6</v>
      </c>
      <c r="G2" s="8" t="s">
        <v>7</v>
      </c>
      <c r="H2" s="6" t="s">
        <v>8</v>
      </c>
      <c r="I2" s="9" t="s">
        <v>9</v>
      </c>
      <c r="J2" s="9" t="s">
        <v>10</v>
      </c>
      <c r="K2" s="9" t="s">
        <v>11</v>
      </c>
      <c r="L2" s="9" t="s">
        <v>12</v>
      </c>
      <c r="M2" s="9" t="s">
        <v>13</v>
      </c>
      <c r="N2" s="9" t="s">
        <v>14</v>
      </c>
      <c r="O2" s="9" t="s">
        <v>15</v>
      </c>
      <c r="P2" s="9" t="s">
        <v>16</v>
      </c>
      <c r="Q2" s="9" t="s">
        <v>17</v>
      </c>
      <c r="R2" s="9" t="s">
        <v>18</v>
      </c>
      <c r="S2" s="9" t="s">
        <v>19</v>
      </c>
      <c r="T2" s="9" t="s">
        <v>20</v>
      </c>
      <c r="U2" s="9" t="s">
        <v>21</v>
      </c>
      <c r="V2" s="9" t="s">
        <v>22</v>
      </c>
      <c r="W2" s="9" t="s">
        <v>23</v>
      </c>
      <c r="X2" s="9" t="s">
        <v>24</v>
      </c>
      <c r="Y2" s="9" t="s">
        <v>25</v>
      </c>
      <c r="Z2" s="9" t="s">
        <v>26</v>
      </c>
      <c r="AA2" s="9" t="s">
        <v>27</v>
      </c>
      <c r="AB2" s="9" t="s">
        <v>28</v>
      </c>
      <c r="AC2" s="10" t="s">
        <v>29</v>
      </c>
      <c r="AD2" s="11"/>
      <c r="AE2" s="11"/>
      <c r="AF2" s="11"/>
      <c r="AG2" s="11"/>
      <c r="AH2" s="11"/>
    </row>
    <row r="3" ht="14.25" customHeight="1">
      <c r="A3" s="12">
        <v>1.0</v>
      </c>
      <c r="B3" s="13">
        <v>20.0</v>
      </c>
      <c r="C3" s="13">
        <v>75.0</v>
      </c>
      <c r="D3" s="13">
        <v>175.0</v>
      </c>
      <c r="E3" s="3">
        <f t="shared" ref="E3:E7" si="1">D3*C3</f>
        <v>13125</v>
      </c>
      <c r="F3" s="3">
        <f t="shared" ref="F3:F8" si="2">E3/G3*0.8</f>
        <v>2625</v>
      </c>
      <c r="G3" s="4">
        <v>4.0</v>
      </c>
      <c r="H3" s="14" t="s">
        <v>30</v>
      </c>
      <c r="I3" s="5">
        <f>E3/8</f>
        <v>1640.625</v>
      </c>
      <c r="J3" s="5">
        <f>E3/4</f>
        <v>3281.25</v>
      </c>
      <c r="L3" s="5"/>
      <c r="M3" s="5"/>
      <c r="N3" s="5"/>
      <c r="O3" s="5"/>
      <c r="P3" s="5">
        <f>E3/8*5</f>
        <v>8203.125</v>
      </c>
      <c r="Q3" s="5"/>
      <c r="R3" s="5"/>
      <c r="S3" s="5">
        <f t="shared" ref="S3:S28" si="3">SUM(I3:R3)</f>
        <v>13125</v>
      </c>
      <c r="T3" s="5">
        <f>J3*0.8</f>
        <v>2625</v>
      </c>
      <c r="U3" s="5"/>
      <c r="V3" s="5">
        <f>P3*0.8</f>
        <v>6562.5</v>
      </c>
      <c r="X3" s="5"/>
      <c r="Y3" s="5">
        <f>I3*0.8</f>
        <v>1312.5</v>
      </c>
      <c r="Z3" s="5">
        <f t="shared" ref="Z3:Z27" si="4">E3*0.8</f>
        <v>10500</v>
      </c>
      <c r="AA3" s="5">
        <f t="shared" ref="AA3:AA27" si="5">E3*0.2</f>
        <v>2625</v>
      </c>
      <c r="AB3" s="5">
        <f t="shared" ref="AB3:AB27" si="6">Z3+AA3</f>
        <v>13125</v>
      </c>
      <c r="AC3" s="4"/>
      <c r="AD3" s="4"/>
      <c r="AE3" s="4"/>
      <c r="AF3" s="4"/>
    </row>
    <row r="4" ht="14.25" customHeight="1">
      <c r="A4" s="12">
        <v>2.0</v>
      </c>
      <c r="B4" s="15">
        <v>12.0</v>
      </c>
      <c r="C4" s="13">
        <v>90.0</v>
      </c>
      <c r="D4" s="13">
        <v>175.0</v>
      </c>
      <c r="E4" s="3">
        <f t="shared" si="1"/>
        <v>15750</v>
      </c>
      <c r="F4" s="3">
        <f t="shared" si="2"/>
        <v>12600</v>
      </c>
      <c r="G4" s="16">
        <v>1.0</v>
      </c>
      <c r="H4" s="14" t="s">
        <v>31</v>
      </c>
      <c r="I4" s="5"/>
      <c r="J4" s="5"/>
      <c r="K4" s="5">
        <f>E4</f>
        <v>15750</v>
      </c>
      <c r="L4" s="5"/>
      <c r="M4" s="5"/>
      <c r="N4" s="5"/>
      <c r="O4" s="5"/>
      <c r="P4" s="5"/>
      <c r="Q4" s="5"/>
      <c r="R4" s="5"/>
      <c r="S4" s="5">
        <f t="shared" si="3"/>
        <v>15750</v>
      </c>
      <c r="T4" s="5">
        <f>F4</f>
        <v>12600</v>
      </c>
      <c r="U4" s="5"/>
      <c r="V4" s="5"/>
      <c r="W4" s="17"/>
      <c r="X4" s="5"/>
      <c r="Y4" s="5"/>
      <c r="Z4" s="5">
        <f t="shared" si="4"/>
        <v>12600</v>
      </c>
      <c r="AA4" s="5">
        <f t="shared" si="5"/>
        <v>3150</v>
      </c>
      <c r="AB4" s="5">
        <f t="shared" si="6"/>
        <v>15750</v>
      </c>
      <c r="AC4" s="5">
        <f t="shared" ref="AC4:AC26" si="7">AB4</f>
        <v>15750</v>
      </c>
      <c r="AD4" s="4"/>
      <c r="AE4" s="4"/>
      <c r="AF4" s="4"/>
    </row>
    <row r="5" ht="14.25" customHeight="1">
      <c r="A5" s="12">
        <v>3.0</v>
      </c>
      <c r="B5" s="15">
        <v>8.25</v>
      </c>
      <c r="C5" s="13">
        <v>90.0</v>
      </c>
      <c r="D5" s="13">
        <v>175.0</v>
      </c>
      <c r="E5" s="3">
        <f t="shared" si="1"/>
        <v>15750</v>
      </c>
      <c r="F5" s="3">
        <f t="shared" si="2"/>
        <v>247.0588235</v>
      </c>
      <c r="G5" s="16">
        <v>51.0</v>
      </c>
      <c r="H5" s="14" t="s">
        <v>32</v>
      </c>
      <c r="I5" s="5"/>
      <c r="J5" s="5"/>
      <c r="K5" s="5"/>
      <c r="L5" s="5">
        <f t="shared" ref="L5:L7" si="8">E5</f>
        <v>15750</v>
      </c>
      <c r="M5" s="5"/>
      <c r="N5" s="5"/>
      <c r="O5" s="5"/>
      <c r="P5" s="5"/>
      <c r="Q5" s="5"/>
      <c r="R5" s="5"/>
      <c r="S5" s="5">
        <f t="shared" si="3"/>
        <v>15750</v>
      </c>
      <c r="T5" s="5"/>
      <c r="U5" s="5"/>
      <c r="V5" s="5"/>
      <c r="W5" s="5"/>
      <c r="X5" s="5"/>
      <c r="Y5" s="5">
        <f t="shared" ref="Y5:Y7" si="9">E5*0.8</f>
        <v>12600</v>
      </c>
      <c r="Z5" s="5">
        <f t="shared" si="4"/>
        <v>12600</v>
      </c>
      <c r="AA5" s="5">
        <f t="shared" si="5"/>
        <v>3150</v>
      </c>
      <c r="AB5" s="5">
        <f t="shared" si="6"/>
        <v>15750</v>
      </c>
      <c r="AC5" s="5">
        <f t="shared" si="7"/>
        <v>15750</v>
      </c>
      <c r="AD5" s="4"/>
      <c r="AE5" s="4"/>
      <c r="AF5" s="4"/>
    </row>
    <row r="6" ht="14.25" customHeight="1">
      <c r="A6" s="12">
        <v>4.0</v>
      </c>
      <c r="B6" s="15">
        <v>8.25</v>
      </c>
      <c r="C6" s="13">
        <v>90.0</v>
      </c>
      <c r="D6" s="13">
        <v>175.0</v>
      </c>
      <c r="E6" s="3">
        <f t="shared" si="1"/>
        <v>15750</v>
      </c>
      <c r="F6" s="3">
        <f t="shared" si="2"/>
        <v>247.0588235</v>
      </c>
      <c r="G6" s="16">
        <v>51.0</v>
      </c>
      <c r="H6" s="14" t="s">
        <v>32</v>
      </c>
      <c r="I6" s="5"/>
      <c r="J6" s="5"/>
      <c r="K6" s="5"/>
      <c r="L6" s="5">
        <f t="shared" si="8"/>
        <v>15750</v>
      </c>
      <c r="M6" s="5"/>
      <c r="N6" s="5"/>
      <c r="O6" s="5"/>
      <c r="P6" s="5"/>
      <c r="Q6" s="5"/>
      <c r="R6" s="5"/>
      <c r="S6" s="5">
        <f t="shared" si="3"/>
        <v>15750</v>
      </c>
      <c r="T6" s="5"/>
      <c r="U6" s="5"/>
      <c r="V6" s="5"/>
      <c r="W6" s="5"/>
      <c r="X6" s="5"/>
      <c r="Y6" s="5">
        <f t="shared" si="9"/>
        <v>12600</v>
      </c>
      <c r="Z6" s="5">
        <f t="shared" si="4"/>
        <v>12600</v>
      </c>
      <c r="AA6" s="5">
        <f t="shared" si="5"/>
        <v>3150</v>
      </c>
      <c r="AB6" s="5">
        <f t="shared" si="6"/>
        <v>15750</v>
      </c>
      <c r="AC6" s="5">
        <f t="shared" si="7"/>
        <v>15750</v>
      </c>
      <c r="AD6" s="4"/>
      <c r="AE6" s="4"/>
      <c r="AF6" s="4"/>
    </row>
    <row r="7" ht="14.25" customHeight="1">
      <c r="A7" s="12">
        <v>5.0</v>
      </c>
      <c r="B7" s="15">
        <v>8.25</v>
      </c>
      <c r="C7" s="13">
        <v>90.0</v>
      </c>
      <c r="D7" s="13">
        <v>175.0</v>
      </c>
      <c r="E7" s="3">
        <f t="shared" si="1"/>
        <v>15750</v>
      </c>
      <c r="F7" s="3">
        <f t="shared" si="2"/>
        <v>247.0588235</v>
      </c>
      <c r="G7" s="4">
        <v>51.0</v>
      </c>
      <c r="H7" s="14" t="s">
        <v>32</v>
      </c>
      <c r="I7" s="5"/>
      <c r="J7" s="5"/>
      <c r="K7" s="5"/>
      <c r="L7" s="5">
        <f t="shared" si="8"/>
        <v>15750</v>
      </c>
      <c r="M7" s="5"/>
      <c r="N7" s="5"/>
      <c r="O7" s="5"/>
      <c r="P7" s="5" t="str">
        <f>M7</f>
        <v/>
      </c>
      <c r="Q7" s="5"/>
      <c r="R7" s="5"/>
      <c r="S7" s="5">
        <f t="shared" si="3"/>
        <v>15750</v>
      </c>
      <c r="T7" s="5"/>
      <c r="U7" s="5"/>
      <c r="V7" s="5"/>
      <c r="W7" s="5"/>
      <c r="X7" s="5"/>
      <c r="Y7" s="5">
        <f t="shared" si="9"/>
        <v>12600</v>
      </c>
      <c r="Z7" s="5">
        <f t="shared" si="4"/>
        <v>12600</v>
      </c>
      <c r="AA7" s="5">
        <f t="shared" si="5"/>
        <v>3150</v>
      </c>
      <c r="AB7" s="5">
        <f t="shared" si="6"/>
        <v>15750</v>
      </c>
      <c r="AC7" s="5">
        <f t="shared" si="7"/>
        <v>15750</v>
      </c>
      <c r="AD7" s="4"/>
      <c r="AE7" s="4"/>
      <c r="AF7" s="4"/>
    </row>
    <row r="8" ht="14.25" customHeight="1">
      <c r="A8" s="12">
        <v>6.0</v>
      </c>
      <c r="B8" s="13">
        <v>10.0</v>
      </c>
      <c r="C8" s="13">
        <v>70.0</v>
      </c>
      <c r="D8" s="13">
        <v>155.0</v>
      </c>
      <c r="E8" s="3">
        <f>(D8*C8)-E9</f>
        <v>8850</v>
      </c>
      <c r="F8" s="3">
        <f t="shared" si="2"/>
        <v>885</v>
      </c>
      <c r="G8" s="18">
        <v>8.0</v>
      </c>
      <c r="H8" s="14" t="s">
        <v>33</v>
      </c>
      <c r="I8" s="5"/>
      <c r="J8" s="5"/>
      <c r="K8" s="5"/>
      <c r="L8" s="5"/>
      <c r="M8" s="5"/>
      <c r="N8" s="5"/>
      <c r="O8" s="4"/>
      <c r="P8" s="4"/>
      <c r="R8" s="5">
        <f>E8</f>
        <v>8850</v>
      </c>
      <c r="S8" s="5">
        <f t="shared" si="3"/>
        <v>8850</v>
      </c>
      <c r="T8" s="5"/>
      <c r="U8" s="5"/>
      <c r="V8" s="5"/>
      <c r="X8" s="5">
        <f>G8*F8</f>
        <v>7080</v>
      </c>
      <c r="Y8" s="5"/>
      <c r="Z8" s="5">
        <f t="shared" si="4"/>
        <v>7080</v>
      </c>
      <c r="AA8" s="5">
        <f t="shared" si="5"/>
        <v>1770</v>
      </c>
      <c r="AB8" s="5">
        <f t="shared" si="6"/>
        <v>8850</v>
      </c>
      <c r="AC8" s="5">
        <f t="shared" si="7"/>
        <v>8850</v>
      </c>
      <c r="AD8" s="4"/>
      <c r="AE8" s="4"/>
      <c r="AF8" s="4"/>
    </row>
    <row r="9" ht="14.25" customHeight="1">
      <c r="A9" s="12">
        <v>6.0</v>
      </c>
      <c r="B9" s="13"/>
      <c r="C9" s="13"/>
      <c r="D9" s="13"/>
      <c r="E9" s="3">
        <v>2000.0</v>
      </c>
      <c r="F9" s="3">
        <f>E9*0.8</f>
        <v>1600</v>
      </c>
      <c r="G9" s="18">
        <v>1.0</v>
      </c>
      <c r="H9" s="14" t="s">
        <v>34</v>
      </c>
      <c r="I9" s="5"/>
      <c r="J9" s="5"/>
      <c r="K9" s="5"/>
      <c r="L9" s="5"/>
      <c r="M9" s="5">
        <f>E9</f>
        <v>2000</v>
      </c>
      <c r="N9" s="5"/>
      <c r="O9" s="5"/>
      <c r="P9" s="5"/>
      <c r="Q9" s="5"/>
      <c r="R9" s="5"/>
      <c r="S9" s="5">
        <f t="shared" si="3"/>
        <v>2000</v>
      </c>
      <c r="T9" s="5"/>
      <c r="U9" s="5"/>
      <c r="V9" s="5"/>
      <c r="W9" s="5"/>
      <c r="X9" s="5"/>
      <c r="Y9" s="5">
        <f>M9*0.8</f>
        <v>1600</v>
      </c>
      <c r="Z9" s="5">
        <f t="shared" si="4"/>
        <v>1600</v>
      </c>
      <c r="AA9" s="5">
        <f t="shared" si="5"/>
        <v>400</v>
      </c>
      <c r="AB9" s="5">
        <f t="shared" si="6"/>
        <v>2000</v>
      </c>
      <c r="AC9" s="5">
        <f t="shared" si="7"/>
        <v>2000</v>
      </c>
      <c r="AD9" s="4"/>
      <c r="AE9" s="4"/>
      <c r="AF9" s="4"/>
    </row>
    <row r="10" ht="14.25" customHeight="1">
      <c r="A10" s="12">
        <v>7.0</v>
      </c>
      <c r="B10" s="13">
        <v>10.0</v>
      </c>
      <c r="C10" s="13">
        <v>70.0</v>
      </c>
      <c r="D10" s="13">
        <v>155.0</v>
      </c>
      <c r="E10" s="3">
        <f t="shared" ref="E10:E27" si="10">D10*C10</f>
        <v>10850</v>
      </c>
      <c r="F10" s="3">
        <f t="shared" ref="F10:F27" si="11">E10/G10*0.8</f>
        <v>2170</v>
      </c>
      <c r="G10" s="18">
        <v>4.0</v>
      </c>
      <c r="H10" s="14" t="s">
        <v>35</v>
      </c>
      <c r="I10" s="5"/>
      <c r="J10" s="5"/>
      <c r="K10" s="5"/>
      <c r="L10" s="5"/>
      <c r="M10" s="5"/>
      <c r="N10" s="5"/>
      <c r="O10" s="5"/>
      <c r="P10" s="5"/>
      <c r="Q10" s="5">
        <f t="shared" ref="Q10:Q18" si="12">E10</f>
        <v>10850</v>
      </c>
      <c r="R10" s="5"/>
      <c r="S10" s="5">
        <f t="shared" si="3"/>
        <v>10850</v>
      </c>
      <c r="T10" s="5"/>
      <c r="U10" s="5"/>
      <c r="V10" s="5"/>
      <c r="W10" s="5">
        <f t="shared" ref="W10:W18" si="13">G10*F10</f>
        <v>8680</v>
      </c>
      <c r="X10" s="5"/>
      <c r="Y10" s="5"/>
      <c r="Z10" s="5">
        <f t="shared" si="4"/>
        <v>8680</v>
      </c>
      <c r="AA10" s="5">
        <f t="shared" si="5"/>
        <v>2170</v>
      </c>
      <c r="AB10" s="5">
        <f t="shared" si="6"/>
        <v>10850</v>
      </c>
      <c r="AC10" s="5">
        <f t="shared" si="7"/>
        <v>10850</v>
      </c>
      <c r="AD10" s="4"/>
      <c r="AE10" s="4"/>
      <c r="AF10" s="4"/>
    </row>
    <row r="11" ht="14.25" customHeight="1">
      <c r="A11" s="12">
        <v>8.0</v>
      </c>
      <c r="B11" s="13">
        <v>10.0</v>
      </c>
      <c r="C11" s="13">
        <v>70.0</v>
      </c>
      <c r="D11" s="13">
        <v>155.0</v>
      </c>
      <c r="E11" s="3">
        <f t="shared" si="10"/>
        <v>10850</v>
      </c>
      <c r="F11" s="3">
        <f t="shared" si="11"/>
        <v>2170</v>
      </c>
      <c r="G11" s="18">
        <v>4.0</v>
      </c>
      <c r="H11" s="14" t="s">
        <v>35</v>
      </c>
      <c r="I11" s="5"/>
      <c r="J11" s="5"/>
      <c r="K11" s="5"/>
      <c r="L11" s="5"/>
      <c r="M11" s="5"/>
      <c r="N11" s="5"/>
      <c r="O11" s="4"/>
      <c r="P11" s="4"/>
      <c r="Q11" s="5">
        <f t="shared" si="12"/>
        <v>10850</v>
      </c>
      <c r="R11" s="5"/>
      <c r="S11" s="5">
        <f t="shared" si="3"/>
        <v>10850</v>
      </c>
      <c r="T11" s="5"/>
      <c r="U11" s="5"/>
      <c r="V11" s="5"/>
      <c r="W11" s="5">
        <f t="shared" si="13"/>
        <v>8680</v>
      </c>
      <c r="X11" s="5"/>
      <c r="Y11" s="5"/>
      <c r="Z11" s="5">
        <f t="shared" si="4"/>
        <v>8680</v>
      </c>
      <c r="AA11" s="5">
        <f t="shared" si="5"/>
        <v>2170</v>
      </c>
      <c r="AB11" s="5">
        <f t="shared" si="6"/>
        <v>10850</v>
      </c>
      <c r="AC11" s="5">
        <f t="shared" si="7"/>
        <v>10850</v>
      </c>
      <c r="AD11" s="4"/>
      <c r="AE11" s="4"/>
      <c r="AF11" s="4"/>
    </row>
    <row r="12" ht="14.25" customHeight="1">
      <c r="A12" s="12">
        <v>9.0</v>
      </c>
      <c r="B12" s="13">
        <v>10.0</v>
      </c>
      <c r="C12" s="13">
        <v>70.0</v>
      </c>
      <c r="D12" s="13">
        <v>155.0</v>
      </c>
      <c r="E12" s="3">
        <f t="shared" si="10"/>
        <v>10850</v>
      </c>
      <c r="F12" s="3">
        <f t="shared" si="11"/>
        <v>2170</v>
      </c>
      <c r="G12" s="18">
        <v>4.0</v>
      </c>
      <c r="H12" s="14" t="s">
        <v>35</v>
      </c>
      <c r="I12" s="5"/>
      <c r="J12" s="5"/>
      <c r="K12" s="5"/>
      <c r="L12" s="5"/>
      <c r="M12" s="5"/>
      <c r="N12" s="5"/>
      <c r="O12" s="4"/>
      <c r="P12" s="4"/>
      <c r="Q12" s="5">
        <f t="shared" si="12"/>
        <v>10850</v>
      </c>
      <c r="R12" s="5"/>
      <c r="S12" s="5">
        <f t="shared" si="3"/>
        <v>10850</v>
      </c>
      <c r="T12" s="5"/>
      <c r="U12" s="5"/>
      <c r="V12" s="5"/>
      <c r="W12" s="5">
        <f t="shared" si="13"/>
        <v>8680</v>
      </c>
      <c r="X12" s="5"/>
      <c r="Y12" s="5"/>
      <c r="Z12" s="5">
        <f t="shared" si="4"/>
        <v>8680</v>
      </c>
      <c r="AA12" s="5">
        <f t="shared" si="5"/>
        <v>2170</v>
      </c>
      <c r="AB12" s="5">
        <f t="shared" si="6"/>
        <v>10850</v>
      </c>
      <c r="AC12" s="5">
        <f t="shared" si="7"/>
        <v>10850</v>
      </c>
      <c r="AD12" s="4"/>
      <c r="AE12" s="4"/>
      <c r="AF12" s="4"/>
    </row>
    <row r="13" ht="14.25" customHeight="1">
      <c r="A13" s="12">
        <v>10.0</v>
      </c>
      <c r="B13" s="13">
        <v>10.0</v>
      </c>
      <c r="C13" s="13">
        <v>70.0</v>
      </c>
      <c r="D13" s="13">
        <v>155.0</v>
      </c>
      <c r="E13" s="3">
        <f t="shared" si="10"/>
        <v>10850</v>
      </c>
      <c r="F13" s="3">
        <f t="shared" si="11"/>
        <v>2170</v>
      </c>
      <c r="G13" s="18">
        <v>4.0</v>
      </c>
      <c r="H13" s="14" t="s">
        <v>35</v>
      </c>
      <c r="I13" s="5"/>
      <c r="J13" s="5"/>
      <c r="K13" s="5"/>
      <c r="L13" s="5"/>
      <c r="M13" s="5"/>
      <c r="N13" s="5"/>
      <c r="O13" s="4"/>
      <c r="P13" s="4"/>
      <c r="Q13" s="5">
        <f t="shared" si="12"/>
        <v>10850</v>
      </c>
      <c r="R13" s="5"/>
      <c r="S13" s="5">
        <f t="shared" si="3"/>
        <v>10850</v>
      </c>
      <c r="T13" s="5"/>
      <c r="U13" s="5"/>
      <c r="V13" s="5"/>
      <c r="W13" s="5">
        <f t="shared" si="13"/>
        <v>8680</v>
      </c>
      <c r="X13" s="5"/>
      <c r="Y13" s="5"/>
      <c r="Z13" s="5">
        <f t="shared" si="4"/>
        <v>8680</v>
      </c>
      <c r="AA13" s="5">
        <f t="shared" si="5"/>
        <v>2170</v>
      </c>
      <c r="AB13" s="5">
        <f t="shared" si="6"/>
        <v>10850</v>
      </c>
      <c r="AC13" s="5">
        <f t="shared" si="7"/>
        <v>10850</v>
      </c>
      <c r="AD13" s="4"/>
      <c r="AE13" s="4"/>
      <c r="AF13" s="4"/>
    </row>
    <row r="14" ht="14.25" customHeight="1">
      <c r="A14" s="12">
        <v>11.0</v>
      </c>
      <c r="B14" s="13">
        <v>10.0</v>
      </c>
      <c r="C14" s="13">
        <v>70.0</v>
      </c>
      <c r="D14" s="13">
        <v>155.0</v>
      </c>
      <c r="E14" s="3">
        <f t="shared" si="10"/>
        <v>10850</v>
      </c>
      <c r="F14" s="3">
        <f t="shared" si="11"/>
        <v>2170</v>
      </c>
      <c r="G14" s="18">
        <v>4.0</v>
      </c>
      <c r="H14" s="14" t="s">
        <v>35</v>
      </c>
      <c r="I14" s="5"/>
      <c r="J14" s="5"/>
      <c r="K14" s="5"/>
      <c r="L14" s="5"/>
      <c r="M14" s="5"/>
      <c r="N14" s="5"/>
      <c r="O14" s="4"/>
      <c r="P14" s="4"/>
      <c r="Q14" s="5">
        <f t="shared" si="12"/>
        <v>10850</v>
      </c>
      <c r="R14" s="5"/>
      <c r="S14" s="5">
        <f t="shared" si="3"/>
        <v>10850</v>
      </c>
      <c r="T14" s="5"/>
      <c r="U14" s="5"/>
      <c r="V14" s="5"/>
      <c r="W14" s="5">
        <f t="shared" si="13"/>
        <v>8680</v>
      </c>
      <c r="X14" s="5"/>
      <c r="Y14" s="5"/>
      <c r="Z14" s="5">
        <f t="shared" si="4"/>
        <v>8680</v>
      </c>
      <c r="AA14" s="5">
        <f t="shared" si="5"/>
        <v>2170</v>
      </c>
      <c r="AB14" s="5">
        <f t="shared" si="6"/>
        <v>10850</v>
      </c>
      <c r="AC14" s="5">
        <f t="shared" si="7"/>
        <v>10850</v>
      </c>
      <c r="AD14" s="4"/>
      <c r="AE14" s="4"/>
      <c r="AF14" s="4"/>
    </row>
    <row r="15" ht="14.25" customHeight="1">
      <c r="A15" s="12">
        <v>12.0</v>
      </c>
      <c r="B15" s="13">
        <v>10.0</v>
      </c>
      <c r="C15" s="13">
        <v>70.0</v>
      </c>
      <c r="D15" s="13">
        <v>155.0</v>
      </c>
      <c r="E15" s="3">
        <f t="shared" si="10"/>
        <v>10850</v>
      </c>
      <c r="F15" s="3">
        <f t="shared" si="11"/>
        <v>2170</v>
      </c>
      <c r="G15" s="18">
        <v>4.0</v>
      </c>
      <c r="H15" s="14" t="s">
        <v>35</v>
      </c>
      <c r="I15" s="5"/>
      <c r="J15" s="5"/>
      <c r="K15" s="5"/>
      <c r="L15" s="5"/>
      <c r="M15" s="5"/>
      <c r="N15" s="5"/>
      <c r="O15" s="4"/>
      <c r="P15" s="4"/>
      <c r="Q15" s="5">
        <f t="shared" si="12"/>
        <v>10850</v>
      </c>
      <c r="R15" s="5"/>
      <c r="S15" s="5">
        <f t="shared" si="3"/>
        <v>10850</v>
      </c>
      <c r="T15" s="5"/>
      <c r="U15" s="5"/>
      <c r="V15" s="5"/>
      <c r="W15" s="5">
        <f t="shared" si="13"/>
        <v>8680</v>
      </c>
      <c r="X15" s="5"/>
      <c r="Y15" s="5"/>
      <c r="Z15" s="5">
        <f t="shared" si="4"/>
        <v>8680</v>
      </c>
      <c r="AA15" s="5">
        <f t="shared" si="5"/>
        <v>2170</v>
      </c>
      <c r="AB15" s="5">
        <f t="shared" si="6"/>
        <v>10850</v>
      </c>
      <c r="AC15" s="5">
        <f t="shared" si="7"/>
        <v>10850</v>
      </c>
      <c r="AD15" s="4"/>
      <c r="AE15" s="4"/>
      <c r="AF15" s="4"/>
    </row>
    <row r="16" ht="14.25" customHeight="1">
      <c r="A16" s="12">
        <v>13.0</v>
      </c>
      <c r="B16" s="13">
        <v>10.0</v>
      </c>
      <c r="C16" s="13">
        <v>70.0</v>
      </c>
      <c r="D16" s="13">
        <v>155.0</v>
      </c>
      <c r="E16" s="3">
        <f t="shared" si="10"/>
        <v>10850</v>
      </c>
      <c r="F16" s="3">
        <f t="shared" si="11"/>
        <v>2170</v>
      </c>
      <c r="G16" s="18">
        <v>4.0</v>
      </c>
      <c r="H16" s="14" t="s">
        <v>35</v>
      </c>
      <c r="I16" s="5"/>
      <c r="J16" s="5"/>
      <c r="K16" s="5"/>
      <c r="L16" s="5"/>
      <c r="M16" s="5"/>
      <c r="N16" s="5"/>
      <c r="O16" s="4"/>
      <c r="P16" s="4"/>
      <c r="Q16" s="5">
        <f t="shared" si="12"/>
        <v>10850</v>
      </c>
      <c r="R16" s="5"/>
      <c r="S16" s="5">
        <f t="shared" si="3"/>
        <v>10850</v>
      </c>
      <c r="T16" s="5"/>
      <c r="U16" s="5"/>
      <c r="V16" s="5"/>
      <c r="W16" s="5">
        <f t="shared" si="13"/>
        <v>8680</v>
      </c>
      <c r="X16" s="5"/>
      <c r="Y16" s="5"/>
      <c r="Z16" s="5">
        <f t="shared" si="4"/>
        <v>8680</v>
      </c>
      <c r="AA16" s="5">
        <f t="shared" si="5"/>
        <v>2170</v>
      </c>
      <c r="AB16" s="5">
        <f t="shared" si="6"/>
        <v>10850</v>
      </c>
      <c r="AC16" s="5">
        <f t="shared" si="7"/>
        <v>10850</v>
      </c>
      <c r="AD16" s="4"/>
      <c r="AE16" s="4"/>
      <c r="AF16" s="4"/>
    </row>
    <row r="17" ht="14.25" customHeight="1">
      <c r="A17" s="12">
        <v>14.0</v>
      </c>
      <c r="B17" s="13">
        <v>10.0</v>
      </c>
      <c r="C17" s="13">
        <v>70.0</v>
      </c>
      <c r="D17" s="13">
        <v>155.0</v>
      </c>
      <c r="E17" s="3">
        <f t="shared" si="10"/>
        <v>10850</v>
      </c>
      <c r="F17" s="3">
        <f t="shared" si="11"/>
        <v>2170</v>
      </c>
      <c r="G17" s="18">
        <v>4.0</v>
      </c>
      <c r="H17" s="14" t="s">
        <v>35</v>
      </c>
      <c r="I17" s="5"/>
      <c r="J17" s="5"/>
      <c r="K17" s="5"/>
      <c r="L17" s="5"/>
      <c r="M17" s="5"/>
      <c r="N17" s="5"/>
      <c r="O17" s="5"/>
      <c r="P17" s="5"/>
      <c r="Q17" s="5">
        <f t="shared" si="12"/>
        <v>10850</v>
      </c>
      <c r="R17" s="5"/>
      <c r="S17" s="5">
        <f t="shared" si="3"/>
        <v>10850</v>
      </c>
      <c r="T17" s="5"/>
      <c r="U17" s="5"/>
      <c r="V17" s="5"/>
      <c r="W17" s="5">
        <f t="shared" si="13"/>
        <v>8680</v>
      </c>
      <c r="X17" s="5"/>
      <c r="Y17" s="5"/>
      <c r="Z17" s="5">
        <f t="shared" si="4"/>
        <v>8680</v>
      </c>
      <c r="AA17" s="5">
        <f t="shared" si="5"/>
        <v>2170</v>
      </c>
      <c r="AB17" s="5">
        <f t="shared" si="6"/>
        <v>10850</v>
      </c>
      <c r="AC17" s="5">
        <f t="shared" si="7"/>
        <v>10850</v>
      </c>
      <c r="AD17" s="4"/>
      <c r="AE17" s="4"/>
      <c r="AF17" s="4"/>
    </row>
    <row r="18" ht="14.25" customHeight="1">
      <c r="A18" s="12">
        <v>15.0</v>
      </c>
      <c r="B18" s="13">
        <v>10.0</v>
      </c>
      <c r="C18" s="13">
        <v>60.0</v>
      </c>
      <c r="D18" s="13">
        <v>145.0</v>
      </c>
      <c r="E18" s="3">
        <f t="shared" si="10"/>
        <v>8700</v>
      </c>
      <c r="F18" s="3">
        <f t="shared" si="11"/>
        <v>1740</v>
      </c>
      <c r="G18" s="18">
        <v>4.0</v>
      </c>
      <c r="H18" s="14" t="s">
        <v>35</v>
      </c>
      <c r="I18" s="5"/>
      <c r="J18" s="5"/>
      <c r="K18" s="5"/>
      <c r="L18" s="5"/>
      <c r="M18" s="5"/>
      <c r="N18" s="5"/>
      <c r="O18" s="5"/>
      <c r="P18" s="5"/>
      <c r="Q18" s="5">
        <f t="shared" si="12"/>
        <v>8700</v>
      </c>
      <c r="R18" s="5"/>
      <c r="S18" s="5">
        <f t="shared" si="3"/>
        <v>8700</v>
      </c>
      <c r="T18" s="5"/>
      <c r="U18" s="5"/>
      <c r="V18" s="5"/>
      <c r="W18" s="5">
        <f t="shared" si="13"/>
        <v>6960</v>
      </c>
      <c r="X18" s="5"/>
      <c r="Y18" s="5"/>
      <c r="Z18" s="5">
        <f t="shared" si="4"/>
        <v>6960</v>
      </c>
      <c r="AA18" s="5">
        <f t="shared" si="5"/>
        <v>1740</v>
      </c>
      <c r="AB18" s="5">
        <f t="shared" si="6"/>
        <v>8700</v>
      </c>
      <c r="AC18" s="5">
        <f t="shared" si="7"/>
        <v>8700</v>
      </c>
      <c r="AD18" s="4"/>
      <c r="AE18" s="4"/>
      <c r="AF18" s="4"/>
    </row>
    <row r="19" ht="14.25" customHeight="1">
      <c r="A19" s="12">
        <v>16.0</v>
      </c>
      <c r="B19" s="13">
        <v>10.0</v>
      </c>
      <c r="C19" s="13">
        <v>60.0</v>
      </c>
      <c r="D19" s="13">
        <v>145.0</v>
      </c>
      <c r="E19" s="3">
        <f t="shared" si="10"/>
        <v>8700</v>
      </c>
      <c r="F19" s="3">
        <f t="shared" si="11"/>
        <v>870</v>
      </c>
      <c r="G19" s="18">
        <v>8.0</v>
      </c>
      <c r="H19" s="14" t="s">
        <v>33</v>
      </c>
      <c r="I19" s="5"/>
      <c r="J19" s="5"/>
      <c r="K19" s="5"/>
      <c r="L19" s="5"/>
      <c r="M19" s="5"/>
      <c r="N19" s="5"/>
      <c r="O19" s="5"/>
      <c r="P19" s="5"/>
      <c r="R19" s="5">
        <f t="shared" ref="R19:R20" si="14">E19</f>
        <v>8700</v>
      </c>
      <c r="S19" s="5">
        <f t="shared" si="3"/>
        <v>8700</v>
      </c>
      <c r="T19" s="5"/>
      <c r="U19" s="5"/>
      <c r="V19" s="5"/>
      <c r="X19" s="5">
        <f t="shared" ref="X19:X20" si="15">G19*F19</f>
        <v>6960</v>
      </c>
      <c r="Y19" s="5"/>
      <c r="Z19" s="5">
        <f t="shared" si="4"/>
        <v>6960</v>
      </c>
      <c r="AA19" s="5">
        <f t="shared" si="5"/>
        <v>1740</v>
      </c>
      <c r="AB19" s="5">
        <f t="shared" si="6"/>
        <v>8700</v>
      </c>
      <c r="AC19" s="5">
        <f t="shared" si="7"/>
        <v>8700</v>
      </c>
      <c r="AD19" s="4"/>
      <c r="AE19" s="4"/>
      <c r="AF19" s="4"/>
    </row>
    <row r="20" ht="14.25" customHeight="1">
      <c r="A20" s="12">
        <v>17.0</v>
      </c>
      <c r="B20" s="13">
        <v>10.0</v>
      </c>
      <c r="C20" s="13">
        <v>60.0</v>
      </c>
      <c r="D20" s="13">
        <v>145.0</v>
      </c>
      <c r="E20" s="3">
        <f t="shared" si="10"/>
        <v>8700</v>
      </c>
      <c r="F20" s="3">
        <f t="shared" si="11"/>
        <v>1740</v>
      </c>
      <c r="G20" s="18">
        <v>4.0</v>
      </c>
      <c r="H20" s="14" t="s">
        <v>36</v>
      </c>
      <c r="I20" s="5"/>
      <c r="J20" s="5"/>
      <c r="K20" s="5"/>
      <c r="L20" s="5"/>
      <c r="M20" s="5"/>
      <c r="N20" s="5"/>
      <c r="O20" s="5"/>
      <c r="P20" s="5"/>
      <c r="R20" s="5">
        <f t="shared" si="14"/>
        <v>8700</v>
      </c>
      <c r="S20" s="5">
        <f t="shared" si="3"/>
        <v>8700</v>
      </c>
      <c r="T20" s="5"/>
      <c r="U20" s="5"/>
      <c r="V20" s="5"/>
      <c r="X20" s="5">
        <f t="shared" si="15"/>
        <v>6960</v>
      </c>
      <c r="Y20" s="5"/>
      <c r="Z20" s="5">
        <f t="shared" si="4"/>
        <v>6960</v>
      </c>
      <c r="AA20" s="5">
        <f t="shared" si="5"/>
        <v>1740</v>
      </c>
      <c r="AB20" s="5">
        <f t="shared" si="6"/>
        <v>8700</v>
      </c>
      <c r="AC20" s="5">
        <f t="shared" si="7"/>
        <v>8700</v>
      </c>
      <c r="AD20" s="4"/>
      <c r="AE20" s="4"/>
      <c r="AF20" s="4"/>
    </row>
    <row r="21" ht="14.25" customHeight="1">
      <c r="A21" s="12">
        <v>18.0</v>
      </c>
      <c r="B21" s="13">
        <v>10.0</v>
      </c>
      <c r="C21" s="13">
        <v>60.0</v>
      </c>
      <c r="D21" s="13">
        <v>145.0</v>
      </c>
      <c r="E21" s="3">
        <f t="shared" si="10"/>
        <v>8700</v>
      </c>
      <c r="F21" s="3">
        <f t="shared" si="11"/>
        <v>1740</v>
      </c>
      <c r="G21" s="18">
        <v>4.0</v>
      </c>
      <c r="H21" s="14" t="s">
        <v>37</v>
      </c>
      <c r="I21" s="5"/>
      <c r="J21" s="5"/>
      <c r="K21" s="5"/>
      <c r="L21" s="5"/>
      <c r="M21" s="5"/>
      <c r="N21" s="5"/>
      <c r="O21" s="5"/>
      <c r="P21" s="5"/>
      <c r="Q21" s="5">
        <f t="shared" ref="Q21:Q26" si="16">E21</f>
        <v>8700</v>
      </c>
      <c r="R21" s="5"/>
      <c r="S21" s="5">
        <f t="shared" si="3"/>
        <v>8700</v>
      </c>
      <c r="T21" s="5"/>
      <c r="U21" s="5"/>
      <c r="V21" s="5"/>
      <c r="W21" s="5">
        <f t="shared" ref="W21:W26" si="17">G21*F21</f>
        <v>6960</v>
      </c>
      <c r="X21" s="5"/>
      <c r="Y21" s="5"/>
      <c r="Z21" s="5">
        <f t="shared" si="4"/>
        <v>6960</v>
      </c>
      <c r="AA21" s="5">
        <f t="shared" si="5"/>
        <v>1740</v>
      </c>
      <c r="AB21" s="5">
        <f t="shared" si="6"/>
        <v>8700</v>
      </c>
      <c r="AC21" s="5">
        <f t="shared" si="7"/>
        <v>8700</v>
      </c>
      <c r="AD21" s="4"/>
      <c r="AE21" s="4"/>
      <c r="AF21" s="4"/>
    </row>
    <row r="22" ht="14.25" customHeight="1">
      <c r="A22" s="12">
        <v>19.0</v>
      </c>
      <c r="B22" s="13">
        <v>10.0</v>
      </c>
      <c r="C22" s="13">
        <v>60.0</v>
      </c>
      <c r="D22" s="13">
        <v>145.0</v>
      </c>
      <c r="E22" s="3">
        <f t="shared" si="10"/>
        <v>8700</v>
      </c>
      <c r="F22" s="3">
        <f t="shared" si="11"/>
        <v>1740</v>
      </c>
      <c r="G22" s="18">
        <v>4.0</v>
      </c>
      <c r="H22" s="14" t="s">
        <v>37</v>
      </c>
      <c r="I22" s="5"/>
      <c r="J22" s="5"/>
      <c r="K22" s="5"/>
      <c r="L22" s="5"/>
      <c r="M22" s="5"/>
      <c r="N22" s="5"/>
      <c r="O22" s="5"/>
      <c r="P22" s="5"/>
      <c r="Q22" s="5">
        <f t="shared" si="16"/>
        <v>8700</v>
      </c>
      <c r="R22" s="5"/>
      <c r="S22" s="5">
        <f t="shared" si="3"/>
        <v>8700</v>
      </c>
      <c r="T22" s="5"/>
      <c r="U22" s="5"/>
      <c r="V22" s="5"/>
      <c r="W22" s="5">
        <f t="shared" si="17"/>
        <v>6960</v>
      </c>
      <c r="X22" s="5"/>
      <c r="Y22" s="5"/>
      <c r="Z22" s="5">
        <f t="shared" si="4"/>
        <v>6960</v>
      </c>
      <c r="AA22" s="5">
        <f t="shared" si="5"/>
        <v>1740</v>
      </c>
      <c r="AB22" s="5">
        <f t="shared" si="6"/>
        <v>8700</v>
      </c>
      <c r="AC22" s="5">
        <f t="shared" si="7"/>
        <v>8700</v>
      </c>
      <c r="AD22" s="4"/>
      <c r="AE22" s="4"/>
      <c r="AF22" s="4"/>
    </row>
    <row r="23" ht="14.25" customHeight="1">
      <c r="A23" s="12">
        <v>20.0</v>
      </c>
      <c r="B23" s="13">
        <v>10.0</v>
      </c>
      <c r="C23" s="13">
        <v>60.0</v>
      </c>
      <c r="D23" s="13">
        <v>145.0</v>
      </c>
      <c r="E23" s="3">
        <f t="shared" si="10"/>
        <v>8700</v>
      </c>
      <c r="F23" s="3">
        <f t="shared" si="11"/>
        <v>1740</v>
      </c>
      <c r="G23" s="18">
        <v>4.0</v>
      </c>
      <c r="H23" s="14" t="s">
        <v>37</v>
      </c>
      <c r="I23" s="5"/>
      <c r="J23" s="5"/>
      <c r="K23" s="5"/>
      <c r="L23" s="5"/>
      <c r="M23" s="5"/>
      <c r="N23" s="5"/>
      <c r="O23" s="5"/>
      <c r="P23" s="5"/>
      <c r="Q23" s="5">
        <f t="shared" si="16"/>
        <v>8700</v>
      </c>
      <c r="R23" s="5"/>
      <c r="S23" s="5">
        <f t="shared" si="3"/>
        <v>8700</v>
      </c>
      <c r="T23" s="5"/>
      <c r="U23" s="5"/>
      <c r="V23" s="5"/>
      <c r="W23" s="5">
        <f t="shared" si="17"/>
        <v>6960</v>
      </c>
      <c r="X23" s="5"/>
      <c r="Y23" s="5"/>
      <c r="Z23" s="5">
        <f t="shared" si="4"/>
        <v>6960</v>
      </c>
      <c r="AA23" s="5">
        <f t="shared" si="5"/>
        <v>1740</v>
      </c>
      <c r="AB23" s="5">
        <f t="shared" si="6"/>
        <v>8700</v>
      </c>
      <c r="AC23" s="5">
        <f t="shared" si="7"/>
        <v>8700</v>
      </c>
      <c r="AD23" s="4"/>
      <c r="AE23" s="4"/>
      <c r="AF23" s="4"/>
    </row>
    <row r="24" ht="14.25" customHeight="1">
      <c r="A24" s="12">
        <v>21.0</v>
      </c>
      <c r="B24" s="13">
        <v>10.0</v>
      </c>
      <c r="C24" s="13">
        <v>60.0</v>
      </c>
      <c r="D24" s="13">
        <v>145.0</v>
      </c>
      <c r="E24" s="3">
        <f t="shared" si="10"/>
        <v>8700</v>
      </c>
      <c r="F24" s="3">
        <f t="shared" si="11"/>
        <v>2320</v>
      </c>
      <c r="G24" s="18">
        <v>3.0</v>
      </c>
      <c r="H24" s="14" t="s">
        <v>37</v>
      </c>
      <c r="I24" s="5"/>
      <c r="J24" s="5"/>
      <c r="K24" s="5"/>
      <c r="L24" s="5"/>
      <c r="M24" s="5"/>
      <c r="N24" s="5"/>
      <c r="O24" s="5"/>
      <c r="P24" s="5"/>
      <c r="Q24" s="5">
        <f t="shared" si="16"/>
        <v>8700</v>
      </c>
      <c r="R24" s="5"/>
      <c r="S24" s="5">
        <f t="shared" si="3"/>
        <v>8700</v>
      </c>
      <c r="T24" s="5"/>
      <c r="U24" s="5"/>
      <c r="V24" s="5"/>
      <c r="W24" s="5">
        <f t="shared" si="17"/>
        <v>6960</v>
      </c>
      <c r="X24" s="5"/>
      <c r="Y24" s="5"/>
      <c r="Z24" s="5">
        <f t="shared" si="4"/>
        <v>6960</v>
      </c>
      <c r="AA24" s="5">
        <f t="shared" si="5"/>
        <v>1740</v>
      </c>
      <c r="AB24" s="5">
        <f t="shared" si="6"/>
        <v>8700</v>
      </c>
      <c r="AC24" s="5">
        <f t="shared" si="7"/>
        <v>8700</v>
      </c>
      <c r="AD24" s="4"/>
      <c r="AE24" s="4"/>
      <c r="AF24" s="4"/>
    </row>
    <row r="25" ht="14.25" customHeight="1">
      <c r="A25" s="12">
        <v>22.0</v>
      </c>
      <c r="B25" s="13">
        <v>10.0</v>
      </c>
      <c r="C25" s="13">
        <v>60.0</v>
      </c>
      <c r="D25" s="13">
        <v>145.0</v>
      </c>
      <c r="E25" s="3">
        <f t="shared" si="10"/>
        <v>8700</v>
      </c>
      <c r="F25" s="3">
        <f t="shared" si="11"/>
        <v>3480</v>
      </c>
      <c r="G25" s="18">
        <v>2.0</v>
      </c>
      <c r="H25" s="14" t="s">
        <v>37</v>
      </c>
      <c r="I25" s="5"/>
      <c r="J25" s="5"/>
      <c r="K25" s="5"/>
      <c r="L25" s="5"/>
      <c r="M25" s="5"/>
      <c r="N25" s="5"/>
      <c r="O25" s="5"/>
      <c r="P25" s="5"/>
      <c r="Q25" s="5">
        <f t="shared" si="16"/>
        <v>8700</v>
      </c>
      <c r="R25" s="5"/>
      <c r="S25" s="5">
        <f t="shared" si="3"/>
        <v>8700</v>
      </c>
      <c r="T25" s="5"/>
      <c r="U25" s="5"/>
      <c r="V25" s="5"/>
      <c r="W25" s="5">
        <f t="shared" si="17"/>
        <v>6960</v>
      </c>
      <c r="X25" s="5"/>
      <c r="Y25" s="5"/>
      <c r="Z25" s="5">
        <f t="shared" si="4"/>
        <v>6960</v>
      </c>
      <c r="AA25" s="5">
        <f t="shared" si="5"/>
        <v>1740</v>
      </c>
      <c r="AB25" s="5">
        <f t="shared" si="6"/>
        <v>8700</v>
      </c>
      <c r="AC25" s="5">
        <f t="shared" si="7"/>
        <v>8700</v>
      </c>
      <c r="AD25" s="4"/>
      <c r="AE25" s="4"/>
      <c r="AF25" s="4"/>
    </row>
    <row r="26" ht="14.25" customHeight="1">
      <c r="A26" s="12">
        <v>23.0</v>
      </c>
      <c r="B26" s="15">
        <v>13.25</v>
      </c>
      <c r="C26" s="13">
        <v>60.0</v>
      </c>
      <c r="D26" s="13">
        <v>145.0</v>
      </c>
      <c r="E26" s="3">
        <f t="shared" si="10"/>
        <v>8700</v>
      </c>
      <c r="F26" s="3">
        <f t="shared" si="11"/>
        <v>3480</v>
      </c>
      <c r="G26" s="18">
        <v>2.0</v>
      </c>
      <c r="H26" s="14" t="s">
        <v>38</v>
      </c>
      <c r="I26" s="5"/>
      <c r="J26" s="5"/>
      <c r="K26" s="5"/>
      <c r="L26" s="5"/>
      <c r="M26" s="5"/>
      <c r="N26" s="5"/>
      <c r="O26" s="5"/>
      <c r="P26" s="5"/>
      <c r="Q26" s="5">
        <f t="shared" si="16"/>
        <v>8700</v>
      </c>
      <c r="R26" s="5"/>
      <c r="S26" s="5">
        <f t="shared" si="3"/>
        <v>8700</v>
      </c>
      <c r="T26" s="5"/>
      <c r="U26" s="5"/>
      <c r="V26" s="5"/>
      <c r="W26" s="5">
        <f t="shared" si="17"/>
        <v>6960</v>
      </c>
      <c r="X26" s="5"/>
      <c r="Y26" s="5"/>
      <c r="Z26" s="5">
        <f t="shared" si="4"/>
        <v>6960</v>
      </c>
      <c r="AA26" s="5">
        <f t="shared" si="5"/>
        <v>1740</v>
      </c>
      <c r="AB26" s="5">
        <f t="shared" si="6"/>
        <v>8700</v>
      </c>
      <c r="AC26" s="5">
        <f t="shared" si="7"/>
        <v>8700</v>
      </c>
      <c r="AD26" s="4"/>
      <c r="AE26" s="4"/>
      <c r="AF26" s="4"/>
    </row>
    <row r="27" ht="14.25" customHeight="1">
      <c r="A27" s="12" t="s">
        <v>39</v>
      </c>
      <c r="B27" s="13"/>
      <c r="C27" s="13">
        <v>60.0</v>
      </c>
      <c r="D27" s="13">
        <v>145.0</v>
      </c>
      <c r="E27" s="3">
        <f t="shared" si="10"/>
        <v>8700</v>
      </c>
      <c r="F27" s="3">
        <f t="shared" si="11"/>
        <v>6960</v>
      </c>
      <c r="G27" s="18">
        <v>1.0</v>
      </c>
      <c r="H27" s="14" t="s">
        <v>40</v>
      </c>
      <c r="I27" s="5"/>
      <c r="J27" s="5"/>
      <c r="K27" s="5"/>
      <c r="L27" s="5"/>
      <c r="M27" s="5"/>
      <c r="N27" s="5">
        <f>E27-O27</f>
        <v>6960</v>
      </c>
      <c r="O27" s="5">
        <f>E27*0.2</f>
        <v>1740</v>
      </c>
      <c r="P27" s="5"/>
      <c r="Q27" s="5"/>
      <c r="R27" s="5"/>
      <c r="S27" s="5">
        <f t="shared" si="3"/>
        <v>8700</v>
      </c>
      <c r="T27" s="5"/>
      <c r="U27" s="5">
        <f>O27*0.8</f>
        <v>1392</v>
      </c>
      <c r="X27" s="5"/>
      <c r="Y27" s="5">
        <f>N27*0.8</f>
        <v>5568</v>
      </c>
      <c r="Z27" s="5">
        <f t="shared" si="4"/>
        <v>6960</v>
      </c>
      <c r="AA27" s="5">
        <f t="shared" si="5"/>
        <v>1740</v>
      </c>
      <c r="AB27" s="5">
        <f t="shared" si="6"/>
        <v>8700</v>
      </c>
      <c r="AC27" s="4"/>
      <c r="AD27" s="4"/>
      <c r="AE27" s="4"/>
      <c r="AF27" s="4"/>
    </row>
    <row r="28" ht="14.25" customHeight="1">
      <c r="A28" s="19" t="s">
        <v>41</v>
      </c>
      <c r="B28" s="20">
        <f>SUM(B3:B27)</f>
        <v>240</v>
      </c>
      <c r="C28" s="21"/>
      <c r="D28" s="21"/>
      <c r="E28" s="22">
        <f>SUM(E3:E27)</f>
        <v>260775</v>
      </c>
      <c r="F28" s="22"/>
      <c r="G28" s="22">
        <f>SUM(G8:G26)-G9</f>
        <v>75</v>
      </c>
      <c r="H28" s="23" t="s">
        <v>42</v>
      </c>
      <c r="I28" s="22">
        <f t="shared" ref="I28:R28" si="18">SUM(I3:I27)</f>
        <v>1640.625</v>
      </c>
      <c r="J28" s="22">
        <f t="shared" si="18"/>
        <v>3281.25</v>
      </c>
      <c r="K28" s="22">
        <f t="shared" si="18"/>
        <v>15750</v>
      </c>
      <c r="L28" s="22">
        <f t="shared" si="18"/>
        <v>47250</v>
      </c>
      <c r="M28" s="22">
        <f t="shared" si="18"/>
        <v>2000</v>
      </c>
      <c r="N28" s="22">
        <f t="shared" si="18"/>
        <v>6960</v>
      </c>
      <c r="O28" s="22">
        <f t="shared" si="18"/>
        <v>1740</v>
      </c>
      <c r="P28" s="22">
        <f t="shared" si="18"/>
        <v>8203.125</v>
      </c>
      <c r="Q28" s="22">
        <f t="shared" si="18"/>
        <v>147700</v>
      </c>
      <c r="R28" s="22">
        <f t="shared" si="18"/>
        <v>26250</v>
      </c>
      <c r="S28" s="22">
        <f t="shared" si="3"/>
        <v>260775</v>
      </c>
      <c r="T28" s="22">
        <f>K28+J28</f>
        <v>19031.25</v>
      </c>
      <c r="U28" s="22">
        <f t="shared" ref="U28:X28" si="19">O28</f>
        <v>1740</v>
      </c>
      <c r="V28" s="22">
        <f t="shared" si="19"/>
        <v>8203.125</v>
      </c>
      <c r="W28" s="22">
        <f t="shared" si="19"/>
        <v>147700</v>
      </c>
      <c r="X28" s="22">
        <f t="shared" si="19"/>
        <v>26250</v>
      </c>
      <c r="Y28" s="22">
        <f>N28+M28+L28+I28</f>
        <v>57850.625</v>
      </c>
      <c r="Z28" s="22">
        <f>S28</f>
        <v>260775</v>
      </c>
      <c r="AA28" s="22">
        <f t="shared" ref="AA28:AC28" si="20">SUM(AA3:AA27)</f>
        <v>52155</v>
      </c>
      <c r="AB28" s="22">
        <f t="shared" si="20"/>
        <v>260775</v>
      </c>
      <c r="AC28" s="22">
        <f t="shared" si="20"/>
        <v>238950</v>
      </c>
      <c r="AD28" s="21"/>
      <c r="AE28" s="21"/>
      <c r="AF28" s="21"/>
    </row>
    <row r="29" ht="14.25" customHeight="1">
      <c r="A29" s="24"/>
      <c r="B29" s="25"/>
      <c r="C29" s="4"/>
      <c r="D29" s="4"/>
      <c r="E29" s="25"/>
      <c r="F29" s="4"/>
      <c r="G29" s="22"/>
      <c r="H29" s="23" t="s">
        <v>43</v>
      </c>
      <c r="I29" s="26">
        <f t="shared" ref="I29:S29" si="21">I28/$S$28</f>
        <v>0.006291343112</v>
      </c>
      <c r="J29" s="26">
        <f t="shared" si="21"/>
        <v>0.01258268622</v>
      </c>
      <c r="K29" s="26">
        <f t="shared" si="21"/>
        <v>0.06039689387</v>
      </c>
      <c r="L29" s="26">
        <f t="shared" si="21"/>
        <v>0.1811906816</v>
      </c>
      <c r="M29" s="26">
        <f t="shared" si="21"/>
        <v>0.007669446841</v>
      </c>
      <c r="N29" s="26">
        <f t="shared" si="21"/>
        <v>0.02668967501</v>
      </c>
      <c r="O29" s="26">
        <f t="shared" si="21"/>
        <v>0.006672418752</v>
      </c>
      <c r="P29" s="26">
        <f t="shared" si="21"/>
        <v>0.03145671556</v>
      </c>
      <c r="Q29" s="26">
        <f t="shared" si="21"/>
        <v>0.5663886492</v>
      </c>
      <c r="R29" s="26">
        <f t="shared" si="21"/>
        <v>0.1006614898</v>
      </c>
      <c r="S29" s="26">
        <f t="shared" si="21"/>
        <v>1</v>
      </c>
      <c r="T29" s="26">
        <f t="shared" ref="T29:AC29" si="22">T28/$Z$28</f>
        <v>0.0729795801</v>
      </c>
      <c r="U29" s="26">
        <f t="shared" si="22"/>
        <v>0.006672418752</v>
      </c>
      <c r="V29" s="26">
        <f t="shared" si="22"/>
        <v>0.03145671556</v>
      </c>
      <c r="W29" s="26">
        <f t="shared" si="22"/>
        <v>0.5663886492</v>
      </c>
      <c r="X29" s="26">
        <f t="shared" si="22"/>
        <v>0.1006614898</v>
      </c>
      <c r="Y29" s="26">
        <f t="shared" si="22"/>
        <v>0.2218411466</v>
      </c>
      <c r="Z29" s="26">
        <f t="shared" si="22"/>
        <v>1</v>
      </c>
      <c r="AA29" s="26">
        <f t="shared" si="22"/>
        <v>0.2</v>
      </c>
      <c r="AB29" s="26">
        <f t="shared" si="22"/>
        <v>1</v>
      </c>
      <c r="AC29" s="26">
        <f t="shared" si="22"/>
        <v>0.9163071613</v>
      </c>
      <c r="AD29" s="4"/>
      <c r="AE29" s="4"/>
      <c r="AF29" s="4"/>
    </row>
    <row r="30" ht="14.25" customHeight="1">
      <c r="A30" s="24"/>
      <c r="B30" s="25"/>
      <c r="C30" s="4"/>
      <c r="D30" s="4"/>
      <c r="E30" s="25"/>
      <c r="F30" s="4"/>
      <c r="G30" s="22"/>
      <c r="H30" s="23" t="s">
        <v>44</v>
      </c>
      <c r="I30" s="22">
        <f t="shared" ref="I30:S30" si="23">I28*0.8</f>
        <v>1312.5</v>
      </c>
      <c r="J30" s="22">
        <f t="shared" si="23"/>
        <v>2625</v>
      </c>
      <c r="K30" s="22">
        <f t="shared" si="23"/>
        <v>12600</v>
      </c>
      <c r="L30" s="22">
        <f t="shared" si="23"/>
        <v>37800</v>
      </c>
      <c r="M30" s="22">
        <f t="shared" si="23"/>
        <v>1600</v>
      </c>
      <c r="N30" s="22">
        <f t="shared" si="23"/>
        <v>5568</v>
      </c>
      <c r="O30" s="22">
        <f t="shared" si="23"/>
        <v>1392</v>
      </c>
      <c r="P30" s="22">
        <f t="shared" si="23"/>
        <v>6562.5</v>
      </c>
      <c r="Q30" s="22">
        <f t="shared" si="23"/>
        <v>118160</v>
      </c>
      <c r="R30" s="22">
        <f t="shared" si="23"/>
        <v>21000</v>
      </c>
      <c r="S30" s="22">
        <f t="shared" si="23"/>
        <v>208620</v>
      </c>
      <c r="T30" s="27">
        <f t="shared" ref="T30:Z30" si="24">SUM(T3:T27)</f>
        <v>15225</v>
      </c>
      <c r="U30" s="27">
        <f t="shared" si="24"/>
        <v>1392</v>
      </c>
      <c r="V30" s="27">
        <f t="shared" si="24"/>
        <v>6562.5</v>
      </c>
      <c r="W30" s="27">
        <f t="shared" si="24"/>
        <v>118160</v>
      </c>
      <c r="X30" s="27">
        <f t="shared" si="24"/>
        <v>21000</v>
      </c>
      <c r="Y30" s="27">
        <f t="shared" si="24"/>
        <v>46280.5</v>
      </c>
      <c r="Z30" s="27">
        <f t="shared" si="24"/>
        <v>208620</v>
      </c>
      <c r="AA30" s="27">
        <f>AA28</f>
        <v>52155</v>
      </c>
      <c r="AB30" s="27"/>
      <c r="AC30" s="27">
        <f>SUM(Z4:Z26)</f>
        <v>191160</v>
      </c>
      <c r="AD30" s="4"/>
      <c r="AE30" s="4"/>
      <c r="AF30" s="4"/>
    </row>
    <row r="31" ht="14.25" customHeight="1">
      <c r="A31" s="24"/>
      <c r="B31" s="4"/>
      <c r="C31" s="4"/>
      <c r="D31" s="4"/>
      <c r="H31" s="23" t="s">
        <v>45</v>
      </c>
      <c r="I31" s="26">
        <f t="shared" ref="I31:S31" si="25">I30/$S$30</f>
        <v>0.006291343112</v>
      </c>
      <c r="J31" s="26">
        <f t="shared" si="25"/>
        <v>0.01258268622</v>
      </c>
      <c r="K31" s="26">
        <f t="shared" si="25"/>
        <v>0.06039689387</v>
      </c>
      <c r="L31" s="26">
        <f t="shared" si="25"/>
        <v>0.1811906816</v>
      </c>
      <c r="M31" s="26">
        <f t="shared" si="25"/>
        <v>0.007669446841</v>
      </c>
      <c r="N31" s="26">
        <f t="shared" si="25"/>
        <v>0.02668967501</v>
      </c>
      <c r="O31" s="26">
        <f t="shared" si="25"/>
        <v>0.006672418752</v>
      </c>
      <c r="P31" s="26">
        <f t="shared" si="25"/>
        <v>0.03145671556</v>
      </c>
      <c r="Q31" s="26">
        <f t="shared" si="25"/>
        <v>0.5663886492</v>
      </c>
      <c r="R31" s="26">
        <f t="shared" si="25"/>
        <v>0.1006614898</v>
      </c>
      <c r="S31" s="26">
        <f t="shared" si="25"/>
        <v>1</v>
      </c>
      <c r="T31" s="26">
        <f t="shared" ref="T31:Z31" si="26">T30/$Z$30</f>
        <v>0.0729795801</v>
      </c>
      <c r="U31" s="26">
        <f t="shared" si="26"/>
        <v>0.006672418752</v>
      </c>
      <c r="V31" s="26">
        <f t="shared" si="26"/>
        <v>0.03145671556</v>
      </c>
      <c r="W31" s="26">
        <f t="shared" si="26"/>
        <v>0.5663886492</v>
      </c>
      <c r="X31" s="26">
        <f t="shared" si="26"/>
        <v>0.1006614898</v>
      </c>
      <c r="Y31" s="26">
        <f t="shared" si="26"/>
        <v>0.2218411466</v>
      </c>
      <c r="Z31" s="26">
        <f t="shared" si="26"/>
        <v>1</v>
      </c>
      <c r="AA31" s="26"/>
      <c r="AB31" s="26"/>
      <c r="AC31" s="26">
        <f>AC30/$Z$30</f>
        <v>0.9163071613</v>
      </c>
      <c r="AF31" s="4"/>
    </row>
    <row r="32" ht="14.25" customHeight="1">
      <c r="A32" s="24"/>
      <c r="B32" s="4"/>
      <c r="G32" s="28"/>
      <c r="H32" s="23" t="s">
        <v>46</v>
      </c>
      <c r="I32" s="22">
        <v>1.0</v>
      </c>
      <c r="J32" s="22">
        <v>1.0</v>
      </c>
      <c r="K32" s="22">
        <v>1.0</v>
      </c>
      <c r="L32" s="22">
        <v>153.0</v>
      </c>
      <c r="M32" s="22">
        <v>1.0</v>
      </c>
      <c r="N32" s="22">
        <v>1.0</v>
      </c>
      <c r="O32" s="22">
        <v>1.0</v>
      </c>
      <c r="P32" s="22">
        <v>2.0</v>
      </c>
      <c r="Q32" s="22">
        <v>55.0</v>
      </c>
      <c r="R32" s="22">
        <v>20.0</v>
      </c>
      <c r="S32" s="22"/>
      <c r="T32" s="22"/>
      <c r="Z32" s="4"/>
      <c r="AA32" s="4"/>
      <c r="AB32" s="4"/>
      <c r="AC32" s="29"/>
      <c r="AD32" s="4"/>
      <c r="AE32" s="4"/>
      <c r="AF32" s="4"/>
    </row>
    <row r="33" ht="14.25" customHeight="1">
      <c r="B33" s="4"/>
      <c r="G33" s="22"/>
      <c r="H33" s="30"/>
      <c r="I33" s="31"/>
      <c r="J33" s="28"/>
      <c r="K33" s="31"/>
      <c r="M33" s="4"/>
      <c r="N33" s="4"/>
      <c r="T33" s="4"/>
      <c r="Z33" s="4"/>
      <c r="AA33" s="4"/>
      <c r="AB33" s="4"/>
      <c r="AC33" s="4"/>
      <c r="AD33" s="4"/>
      <c r="AE33" s="4"/>
      <c r="AF33" s="4"/>
    </row>
    <row r="34" ht="14.25" customHeight="1">
      <c r="B34" s="4"/>
      <c r="G34" s="22"/>
      <c r="H34" s="30"/>
      <c r="I34" s="32" t="s">
        <v>47</v>
      </c>
      <c r="O34" s="33" t="s">
        <v>48</v>
      </c>
      <c r="Z34" s="4"/>
      <c r="AA34" s="4"/>
      <c r="AB34" s="4"/>
      <c r="AC34" s="4"/>
      <c r="AD34" s="4"/>
      <c r="AE34" s="4"/>
      <c r="AF34" s="4"/>
    </row>
    <row r="35" ht="14.25" customHeight="1">
      <c r="H35" s="22" t="s">
        <v>49</v>
      </c>
      <c r="I35" s="34" t="s">
        <v>42</v>
      </c>
      <c r="J35" s="34" t="s">
        <v>43</v>
      </c>
      <c r="K35" s="34" t="s">
        <v>44</v>
      </c>
      <c r="L35" s="34" t="s">
        <v>45</v>
      </c>
      <c r="M35" s="34" t="s">
        <v>50</v>
      </c>
      <c r="N35" s="35" t="s">
        <v>51</v>
      </c>
      <c r="O35" s="36" t="s">
        <v>52</v>
      </c>
      <c r="P35" s="36" t="s">
        <v>53</v>
      </c>
      <c r="Q35" s="36" t="s">
        <v>54</v>
      </c>
      <c r="Z35" s="4"/>
      <c r="AA35" s="4"/>
      <c r="AB35" s="4"/>
      <c r="AC35" s="4"/>
      <c r="AD35" s="4"/>
      <c r="AE35" s="4"/>
      <c r="AF35" s="4"/>
      <c r="AG35" s="4"/>
      <c r="AH35" s="4"/>
    </row>
    <row r="36" ht="14.25" customHeight="1">
      <c r="G36" s="11">
        <v>1.0</v>
      </c>
      <c r="H36" s="37" t="s">
        <v>55</v>
      </c>
      <c r="I36" s="38">
        <f>T28</f>
        <v>19031.25</v>
      </c>
      <c r="J36" s="39">
        <f t="shared" ref="J36:J42" si="27">I36/$I$42</f>
        <v>0.0729795801</v>
      </c>
      <c r="K36" s="38">
        <f>T30</f>
        <v>15225</v>
      </c>
      <c r="L36" s="39">
        <f t="shared" ref="L36:L44" si="28">K36/$K$42</f>
        <v>0.0729795801</v>
      </c>
      <c r="M36" s="39">
        <f t="shared" ref="M36:M44" si="29">K36/$I$42</f>
        <v>0.05838366408</v>
      </c>
      <c r="N36" s="38">
        <f t="shared" ref="N36:N40" si="30">K36/G36</f>
        <v>15225</v>
      </c>
      <c r="O36" s="40">
        <v>500.0</v>
      </c>
      <c r="P36" s="40">
        <f t="shared" ref="P36:P40" si="31">O36*N36</f>
        <v>7612500</v>
      </c>
      <c r="Q36" s="40">
        <f t="shared" ref="Q36:Q40" si="32">O36*K36</f>
        <v>7612500</v>
      </c>
      <c r="U36" s="4"/>
      <c r="V36" s="4"/>
      <c r="W36" s="5"/>
      <c r="X36" s="4"/>
      <c r="Y36" s="4"/>
      <c r="Z36" s="4"/>
      <c r="AA36" s="4"/>
      <c r="AB36" s="4"/>
      <c r="AC36" s="4"/>
      <c r="AD36" s="4"/>
      <c r="AE36" s="4"/>
      <c r="AF36" s="4"/>
      <c r="AG36" s="4"/>
      <c r="AH36" s="4"/>
    </row>
    <row r="37" ht="14.25" customHeight="1">
      <c r="G37" s="11">
        <v>1.0</v>
      </c>
      <c r="H37" s="37" t="s">
        <v>56</v>
      </c>
      <c r="I37" s="38">
        <f>U28</f>
        <v>1740</v>
      </c>
      <c r="J37" s="39">
        <f t="shared" si="27"/>
        <v>0.006672418752</v>
      </c>
      <c r="K37" s="38">
        <f>U30</f>
        <v>1392</v>
      </c>
      <c r="L37" s="39">
        <f t="shared" si="28"/>
        <v>0.006672418752</v>
      </c>
      <c r="M37" s="39">
        <f t="shared" si="29"/>
        <v>0.005337935001</v>
      </c>
      <c r="N37" s="38">
        <f t="shared" si="30"/>
        <v>1392</v>
      </c>
      <c r="O37" s="40">
        <v>1300.0</v>
      </c>
      <c r="P37" s="40">
        <f t="shared" si="31"/>
        <v>1809600</v>
      </c>
      <c r="Q37" s="40">
        <f t="shared" si="32"/>
        <v>1809600</v>
      </c>
      <c r="U37" s="4"/>
      <c r="V37" s="4"/>
      <c r="W37" s="5"/>
      <c r="X37" s="4"/>
      <c r="Y37" s="4"/>
      <c r="Z37" s="4"/>
      <c r="AA37" s="4"/>
      <c r="AB37" s="4"/>
      <c r="AC37" s="4"/>
      <c r="AD37" s="4"/>
      <c r="AE37" s="4"/>
      <c r="AF37" s="4"/>
      <c r="AG37" s="4"/>
      <c r="AH37" s="4"/>
    </row>
    <row r="38" ht="14.25" customHeight="1">
      <c r="G38" s="11">
        <v>2.0</v>
      </c>
      <c r="H38" s="37" t="s">
        <v>57</v>
      </c>
      <c r="I38" s="38">
        <f>V28</f>
        <v>8203.125</v>
      </c>
      <c r="J38" s="39">
        <f t="shared" si="27"/>
        <v>0.03145671556</v>
      </c>
      <c r="K38" s="38">
        <f>V30</f>
        <v>6562.5</v>
      </c>
      <c r="L38" s="39">
        <f t="shared" si="28"/>
        <v>0.03145671556</v>
      </c>
      <c r="M38" s="39">
        <f t="shared" si="29"/>
        <v>0.02516537245</v>
      </c>
      <c r="N38" s="38">
        <f t="shared" si="30"/>
        <v>3281.25</v>
      </c>
      <c r="O38" s="40">
        <v>1200.0</v>
      </c>
      <c r="P38" s="40">
        <f t="shared" si="31"/>
        <v>3937500</v>
      </c>
      <c r="Q38" s="40">
        <f t="shared" si="32"/>
        <v>7875000</v>
      </c>
      <c r="U38" s="4"/>
      <c r="V38" s="4"/>
      <c r="W38" s="5"/>
      <c r="X38" s="4"/>
      <c r="Y38" s="4"/>
      <c r="Z38" s="4"/>
      <c r="AA38" s="4"/>
      <c r="AB38" s="4"/>
      <c r="AC38" s="4"/>
      <c r="AD38" s="4"/>
      <c r="AE38" s="4"/>
      <c r="AF38" s="4"/>
      <c r="AG38" s="4"/>
      <c r="AH38" s="4"/>
    </row>
    <row r="39" ht="14.25" customHeight="1">
      <c r="G39" s="11">
        <v>55.0</v>
      </c>
      <c r="H39" s="37" t="s">
        <v>58</v>
      </c>
      <c r="I39" s="38">
        <f>W28</f>
        <v>147700</v>
      </c>
      <c r="J39" s="39">
        <f t="shared" si="27"/>
        <v>0.5663886492</v>
      </c>
      <c r="K39" s="38">
        <f>W30</f>
        <v>118160</v>
      </c>
      <c r="L39" s="39">
        <f t="shared" si="28"/>
        <v>0.5663886492</v>
      </c>
      <c r="M39" s="39">
        <f t="shared" si="29"/>
        <v>0.4531109194</v>
      </c>
      <c r="N39" s="38">
        <f t="shared" si="30"/>
        <v>2148.363636</v>
      </c>
      <c r="O39" s="40">
        <v>1200.0</v>
      </c>
      <c r="P39" s="40">
        <f t="shared" si="31"/>
        <v>2578036.364</v>
      </c>
      <c r="Q39" s="40">
        <f t="shared" si="32"/>
        <v>141792000</v>
      </c>
      <c r="R39" s="5"/>
      <c r="S39" s="41"/>
      <c r="T39" s="4"/>
      <c r="U39" s="4"/>
      <c r="V39" s="4"/>
      <c r="W39" s="5"/>
      <c r="X39" s="4"/>
      <c r="Y39" s="4"/>
      <c r="Z39" s="4"/>
      <c r="AA39" s="4"/>
      <c r="AB39" s="4"/>
      <c r="AC39" s="4"/>
      <c r="AD39" s="4"/>
      <c r="AE39" s="4"/>
      <c r="AF39" s="4"/>
      <c r="AG39" s="4"/>
      <c r="AH39" s="4"/>
    </row>
    <row r="40" ht="14.25" customHeight="1">
      <c r="G40" s="11">
        <v>20.0</v>
      </c>
      <c r="H40" s="37" t="s">
        <v>59</v>
      </c>
      <c r="I40" s="38">
        <f>X28</f>
        <v>26250</v>
      </c>
      <c r="J40" s="39">
        <f t="shared" si="27"/>
        <v>0.1006614898</v>
      </c>
      <c r="K40" s="38">
        <f>X30</f>
        <v>21000</v>
      </c>
      <c r="L40" s="39">
        <f t="shared" si="28"/>
        <v>0.1006614898</v>
      </c>
      <c r="M40" s="39">
        <f t="shared" si="29"/>
        <v>0.08052919183</v>
      </c>
      <c r="N40" s="38">
        <f t="shared" si="30"/>
        <v>1050</v>
      </c>
      <c r="O40" s="40">
        <v>1350.0</v>
      </c>
      <c r="P40" s="40">
        <f t="shared" si="31"/>
        <v>1417500</v>
      </c>
      <c r="Q40" s="40">
        <f t="shared" si="32"/>
        <v>28350000</v>
      </c>
      <c r="R40" s="5"/>
      <c r="S40" s="41"/>
      <c r="T40" s="4"/>
      <c r="U40" s="4"/>
      <c r="V40" s="4"/>
      <c r="W40" s="5"/>
      <c r="X40" s="4"/>
      <c r="Y40" s="4"/>
      <c r="Z40" s="4"/>
      <c r="AA40" s="4"/>
      <c r="AB40" s="4"/>
      <c r="AC40" s="4"/>
      <c r="AD40" s="4"/>
      <c r="AE40" s="4"/>
      <c r="AF40" s="4"/>
      <c r="AG40" s="4"/>
      <c r="AH40" s="4"/>
    </row>
    <row r="41" ht="14.25" customHeight="1">
      <c r="G41" s="11"/>
      <c r="H41" s="37" t="s">
        <v>60</v>
      </c>
      <c r="I41" s="38">
        <f>Y28</f>
        <v>57850.625</v>
      </c>
      <c r="J41" s="39">
        <f t="shared" si="27"/>
        <v>0.2218411466</v>
      </c>
      <c r="K41" s="38">
        <f>Y30</f>
        <v>46280.5</v>
      </c>
      <c r="L41" s="39">
        <f t="shared" si="28"/>
        <v>0.2218411466</v>
      </c>
      <c r="M41" s="39">
        <f t="shared" si="29"/>
        <v>0.1774729173</v>
      </c>
      <c r="N41" s="38"/>
      <c r="O41" s="42"/>
      <c r="P41" s="43"/>
      <c r="Q41" s="43"/>
      <c r="R41" s="5"/>
      <c r="S41" s="41"/>
      <c r="T41" s="4"/>
      <c r="U41" s="4"/>
      <c r="V41" s="4"/>
      <c r="W41" s="5"/>
      <c r="X41" s="4"/>
      <c r="Y41" s="4"/>
      <c r="Z41" s="4"/>
      <c r="AA41" s="4"/>
      <c r="AB41" s="4"/>
      <c r="AC41" s="4"/>
      <c r="AD41" s="4"/>
      <c r="AE41" s="4"/>
      <c r="AF41" s="4"/>
      <c r="AG41" s="4"/>
      <c r="AH41" s="4"/>
    </row>
    <row r="42" ht="14.25" customHeight="1">
      <c r="A42" s="24"/>
      <c r="B42" s="4"/>
      <c r="C42" s="4"/>
      <c r="D42" s="4"/>
      <c r="E42" s="4"/>
      <c r="F42" s="4"/>
      <c r="G42" s="11">
        <v>24.0</v>
      </c>
      <c r="H42" s="44" t="s">
        <v>61</v>
      </c>
      <c r="I42" s="38">
        <f>Z28</f>
        <v>260775</v>
      </c>
      <c r="J42" s="39">
        <f t="shared" si="27"/>
        <v>1</v>
      </c>
      <c r="K42" s="38">
        <f>Z30</f>
        <v>208620</v>
      </c>
      <c r="L42" s="39">
        <f t="shared" si="28"/>
        <v>1</v>
      </c>
      <c r="M42" s="39">
        <f t="shared" si="29"/>
        <v>0.8</v>
      </c>
      <c r="N42" s="38">
        <f>K42/G42</f>
        <v>8692.5</v>
      </c>
      <c r="O42" s="36" t="s">
        <v>62</v>
      </c>
      <c r="P42" s="45" t="s">
        <v>63</v>
      </c>
      <c r="Q42" s="40">
        <f>SUM(Q36:Q40)</f>
        <v>187439100</v>
      </c>
      <c r="R42" s="5"/>
      <c r="S42" s="41"/>
      <c r="T42" s="4"/>
      <c r="U42" s="4"/>
      <c r="V42" s="4"/>
      <c r="W42" s="5"/>
      <c r="X42" s="4"/>
      <c r="Y42" s="4"/>
      <c r="Z42" s="4"/>
      <c r="AA42" s="4"/>
      <c r="AB42" s="4"/>
      <c r="AC42" s="4"/>
      <c r="AD42" s="4"/>
      <c r="AE42" s="4"/>
      <c r="AF42" s="4"/>
      <c r="AG42" s="4"/>
      <c r="AH42" s="4"/>
    </row>
    <row r="43" ht="14.25" customHeight="1">
      <c r="A43" s="24"/>
      <c r="B43" s="4"/>
      <c r="C43" s="4"/>
      <c r="D43" s="4"/>
      <c r="H43" s="44" t="s">
        <v>64</v>
      </c>
      <c r="I43" s="46">
        <f t="shared" ref="I43:K43" si="33">SUM(I36:I40)</f>
        <v>202924.375</v>
      </c>
      <c r="J43" s="47">
        <f t="shared" si="33"/>
        <v>0.7781588534</v>
      </c>
      <c r="K43" s="46">
        <f t="shared" si="33"/>
        <v>162339.5</v>
      </c>
      <c r="L43" s="39">
        <f t="shared" si="28"/>
        <v>0.7781588534</v>
      </c>
      <c r="M43" s="39">
        <f t="shared" si="29"/>
        <v>0.6225270827</v>
      </c>
      <c r="N43" s="48"/>
      <c r="O43" s="49">
        <f>K43</f>
        <v>162339.5</v>
      </c>
      <c r="P43" s="45" t="s">
        <v>65</v>
      </c>
      <c r="Q43" s="50">
        <f>Q42/K43</f>
        <v>1154.611786</v>
      </c>
      <c r="R43" s="4"/>
      <c r="S43" s="41"/>
      <c r="T43" s="4"/>
      <c r="U43" s="5"/>
      <c r="V43" s="5"/>
      <c r="W43" s="5"/>
      <c r="X43" s="5"/>
      <c r="Y43" s="5"/>
      <c r="Z43" s="4"/>
      <c r="AA43" s="4"/>
      <c r="AB43" s="4"/>
      <c r="AC43" s="4"/>
      <c r="AD43" s="4"/>
      <c r="AE43" s="4"/>
      <c r="AF43" s="4"/>
      <c r="AG43" s="4"/>
      <c r="AH43" s="4"/>
    </row>
    <row r="44" ht="14.25" customHeight="1">
      <c r="A44" s="24"/>
      <c r="B44" s="4"/>
      <c r="C44" s="4"/>
      <c r="D44" s="4"/>
      <c r="H44" s="44" t="s">
        <v>66</v>
      </c>
      <c r="I44" s="46">
        <f t="shared" ref="I44:K44" si="34">I42-I43</f>
        <v>57850.625</v>
      </c>
      <c r="J44" s="47">
        <f t="shared" si="34"/>
        <v>0.2218411466</v>
      </c>
      <c r="K44" s="46">
        <f t="shared" si="34"/>
        <v>46280.5</v>
      </c>
      <c r="L44" s="39">
        <f t="shared" si="28"/>
        <v>0.2218411466</v>
      </c>
      <c r="M44" s="39">
        <f t="shared" si="29"/>
        <v>0.1774729173</v>
      </c>
      <c r="N44" s="48"/>
      <c r="O44" s="49">
        <f>I43</f>
        <v>202924.375</v>
      </c>
      <c r="P44" s="45" t="s">
        <v>67</v>
      </c>
      <c r="Q44" s="50">
        <f>Q42/I43</f>
        <v>923.6894286</v>
      </c>
      <c r="R44" s="4"/>
      <c r="S44" s="41"/>
      <c r="T44" s="4"/>
      <c r="U44" s="5"/>
      <c r="V44" s="5"/>
      <c r="W44" s="5"/>
      <c r="X44" s="5"/>
      <c r="Y44" s="5"/>
      <c r="Z44" s="4"/>
      <c r="AA44" s="4"/>
      <c r="AB44" s="4"/>
      <c r="AC44" s="4"/>
      <c r="AD44" s="4"/>
      <c r="AE44" s="4"/>
      <c r="AF44" s="4"/>
      <c r="AG44" s="4"/>
      <c r="AH44" s="4"/>
    </row>
    <row r="45" ht="14.25" customHeight="1">
      <c r="A45" s="24"/>
      <c r="B45" s="4"/>
      <c r="C45" s="4"/>
      <c r="D45" s="4"/>
      <c r="H45" s="44"/>
      <c r="I45" s="32" t="s">
        <v>68</v>
      </c>
      <c r="L45" s="32"/>
      <c r="M45" s="32"/>
      <c r="N45" s="32"/>
      <c r="O45" s="49">
        <f>K42</f>
        <v>208620</v>
      </c>
      <c r="P45" s="45" t="s">
        <v>69</v>
      </c>
      <c r="Q45" s="50">
        <f>Q42/K42</f>
        <v>898.4713834</v>
      </c>
      <c r="R45" s="4"/>
      <c r="S45" s="4"/>
      <c r="T45" s="4"/>
      <c r="U45" s="5"/>
      <c r="V45" s="5"/>
      <c r="W45" s="5"/>
      <c r="X45" s="5"/>
      <c r="Y45" s="5"/>
      <c r="Z45" s="4"/>
      <c r="AA45" s="4"/>
      <c r="AB45" s="4"/>
      <c r="AC45" s="4"/>
      <c r="AD45" s="4"/>
      <c r="AE45" s="4"/>
      <c r="AF45" s="4"/>
      <c r="AG45" s="4"/>
      <c r="AH45" s="4"/>
    </row>
    <row r="46" ht="14.25" customHeight="1">
      <c r="A46" s="24"/>
      <c r="B46" s="4"/>
      <c r="C46" s="4"/>
      <c r="D46" s="4"/>
      <c r="H46" s="44" t="s">
        <v>70</v>
      </c>
      <c r="I46" s="46">
        <f>I42*0.2</f>
        <v>52155</v>
      </c>
      <c r="J46" s="47">
        <f>I46/I42</f>
        <v>0.2</v>
      </c>
      <c r="K46" s="46"/>
      <c r="L46" s="39"/>
      <c r="M46" s="39">
        <f>I46/$I$42</f>
        <v>0.2</v>
      </c>
      <c r="N46" s="48"/>
      <c r="O46" s="49">
        <f>I42</f>
        <v>260775</v>
      </c>
      <c r="P46" s="45" t="s">
        <v>71</v>
      </c>
      <c r="Q46" s="50">
        <f>Q42/I42</f>
        <v>718.7771067</v>
      </c>
      <c r="R46" s="4"/>
      <c r="S46" s="4"/>
      <c r="T46" s="4"/>
      <c r="U46" s="5"/>
      <c r="V46" s="5"/>
      <c r="W46" s="5"/>
      <c r="X46" s="5"/>
      <c r="Y46" s="5"/>
      <c r="Z46" s="4"/>
      <c r="AA46" s="4"/>
      <c r="AB46" s="4"/>
      <c r="AC46" s="4"/>
      <c r="AD46" s="4"/>
      <c r="AE46" s="4"/>
      <c r="AF46" s="4"/>
      <c r="AG46" s="4"/>
      <c r="AH46" s="4"/>
    </row>
    <row r="47" ht="14.25" customHeight="1">
      <c r="A47" s="24"/>
      <c r="B47" s="4"/>
      <c r="C47" s="4"/>
      <c r="D47" s="4"/>
      <c r="H47" s="44" t="s">
        <v>72</v>
      </c>
      <c r="I47" s="46">
        <f>I42-I46</f>
        <v>208620</v>
      </c>
      <c r="J47" s="47">
        <f>I47/I42</f>
        <v>0.8</v>
      </c>
      <c r="K47" s="51"/>
      <c r="L47" s="52"/>
      <c r="M47" s="53"/>
      <c r="N47" s="48"/>
      <c r="R47" s="4"/>
      <c r="S47" s="4"/>
      <c r="T47" s="4"/>
      <c r="U47" s="5"/>
      <c r="V47" s="5"/>
      <c r="W47" s="5"/>
      <c r="X47" s="5"/>
      <c r="Y47" s="5"/>
      <c r="Z47" s="4"/>
      <c r="AA47" s="4"/>
      <c r="AB47" s="4"/>
      <c r="AC47" s="4"/>
      <c r="AD47" s="4"/>
      <c r="AE47" s="4"/>
      <c r="AF47" s="4"/>
      <c r="AG47" s="4"/>
      <c r="AH47" s="4"/>
    </row>
    <row r="48" ht="14.25" customHeight="1">
      <c r="A48" s="24"/>
      <c r="B48" s="4"/>
      <c r="C48" s="4"/>
      <c r="D48" s="4"/>
      <c r="H48" s="44"/>
      <c r="I48" s="54" t="s">
        <v>73</v>
      </c>
      <c r="R48" s="4"/>
      <c r="S48" s="4"/>
      <c r="T48" s="4"/>
      <c r="U48" s="5"/>
      <c r="V48" s="5"/>
      <c r="W48" s="5"/>
      <c r="X48" s="5"/>
      <c r="Y48" s="5"/>
      <c r="Z48" s="4"/>
      <c r="AA48" s="4"/>
      <c r="AB48" s="4"/>
      <c r="AC48" s="4"/>
      <c r="AD48" s="4"/>
      <c r="AE48" s="4"/>
      <c r="AF48" s="4"/>
      <c r="AG48" s="4"/>
      <c r="AH48" s="4"/>
    </row>
    <row r="49" ht="14.25" customHeight="1">
      <c r="A49" s="24"/>
      <c r="B49" s="4"/>
      <c r="C49" s="4"/>
      <c r="D49" s="4"/>
      <c r="H49" s="44"/>
      <c r="I49" s="52" t="s">
        <v>74</v>
      </c>
      <c r="J49" s="52" t="s">
        <v>75</v>
      </c>
      <c r="K49" s="51" t="s">
        <v>76</v>
      </c>
      <c r="L49" s="52" t="s">
        <v>75</v>
      </c>
      <c r="M49" s="53"/>
      <c r="N49" s="48"/>
      <c r="R49" s="4"/>
      <c r="S49" s="4"/>
      <c r="T49" s="4"/>
      <c r="U49" s="5"/>
      <c r="V49" s="5"/>
      <c r="W49" s="5"/>
      <c r="X49" s="5"/>
      <c r="Y49" s="5"/>
      <c r="Z49" s="4"/>
      <c r="AA49" s="4"/>
      <c r="AB49" s="4"/>
      <c r="AC49" s="4"/>
      <c r="AD49" s="4"/>
      <c r="AE49" s="4"/>
      <c r="AF49" s="4"/>
      <c r="AG49" s="4"/>
      <c r="AH49" s="4"/>
    </row>
    <row r="50" ht="14.25" customHeight="1">
      <c r="A50" s="24"/>
      <c r="B50" s="4"/>
      <c r="C50" s="4"/>
      <c r="D50" s="4"/>
      <c r="H50" s="55" t="s">
        <v>77</v>
      </c>
      <c r="I50" s="56">
        <f t="shared" ref="I50:I51" si="35">E3</f>
        <v>13125</v>
      </c>
      <c r="J50" s="56"/>
      <c r="K50" s="53">
        <v>1.0</v>
      </c>
      <c r="L50" s="56">
        <f t="shared" ref="L50:L54" si="36">I50*K50</f>
        <v>13125</v>
      </c>
      <c r="M50" s="53"/>
      <c r="N50" s="53"/>
      <c r="R50" s="4"/>
      <c r="S50" s="4"/>
      <c r="T50" s="4"/>
      <c r="U50" s="5"/>
      <c r="V50" s="5"/>
      <c r="W50" s="5"/>
      <c r="X50" s="5"/>
      <c r="Y50" s="5"/>
      <c r="Z50" s="4"/>
      <c r="AA50" s="4"/>
      <c r="AB50" s="4"/>
      <c r="AC50" s="4"/>
      <c r="AD50" s="4"/>
      <c r="AE50" s="4"/>
      <c r="AF50" s="4"/>
      <c r="AG50" s="4"/>
      <c r="AH50" s="4"/>
    </row>
    <row r="51" ht="14.25" customHeight="1">
      <c r="A51" s="24"/>
      <c r="B51" s="4"/>
      <c r="C51" s="4"/>
      <c r="D51" s="4"/>
      <c r="H51" s="55" t="s">
        <v>78</v>
      </c>
      <c r="I51" s="56">
        <f t="shared" si="35"/>
        <v>15750</v>
      </c>
      <c r="J51" s="56">
        <f t="shared" ref="J51:J53" si="37">L51</f>
        <v>63000</v>
      </c>
      <c r="K51" s="53">
        <v>4.0</v>
      </c>
      <c r="L51" s="56">
        <f t="shared" si="36"/>
        <v>63000</v>
      </c>
      <c r="M51" s="53"/>
      <c r="N51" s="53"/>
      <c r="O51" s="4"/>
      <c r="P51" s="4"/>
      <c r="Q51" s="4"/>
      <c r="R51" s="4"/>
      <c r="S51" s="4"/>
      <c r="T51" s="4"/>
      <c r="U51" s="5"/>
      <c r="V51" s="5"/>
      <c r="W51" s="5"/>
      <c r="X51" s="5"/>
      <c r="Y51" s="5"/>
      <c r="Z51" s="4"/>
      <c r="AA51" s="4"/>
      <c r="AB51" s="4"/>
      <c r="AC51" s="4"/>
      <c r="AD51" s="4"/>
      <c r="AE51" s="4"/>
      <c r="AF51" s="4"/>
      <c r="AG51" s="4"/>
      <c r="AH51" s="4"/>
    </row>
    <row r="52" ht="14.25" customHeight="1">
      <c r="A52" s="24"/>
      <c r="B52" s="4"/>
      <c r="C52" s="4"/>
      <c r="D52" s="4"/>
      <c r="H52" s="55" t="s">
        <v>79</v>
      </c>
      <c r="I52" s="56">
        <f>E10</f>
        <v>10850</v>
      </c>
      <c r="J52" s="56">
        <f t="shared" si="37"/>
        <v>97650</v>
      </c>
      <c r="K52" s="53">
        <v>9.0</v>
      </c>
      <c r="L52" s="56">
        <f t="shared" si="36"/>
        <v>97650</v>
      </c>
      <c r="M52" s="53"/>
      <c r="N52" s="53"/>
      <c r="O52" s="4"/>
      <c r="P52" s="4"/>
      <c r="Q52" s="4"/>
      <c r="R52" s="4"/>
      <c r="S52" s="4"/>
      <c r="T52" s="4"/>
      <c r="U52" s="5"/>
      <c r="V52" s="5"/>
      <c r="W52" s="5"/>
      <c r="X52" s="5"/>
      <c r="Y52" s="5"/>
      <c r="Z52" s="4"/>
      <c r="AA52" s="4"/>
      <c r="AB52" s="4"/>
      <c r="AC52" s="4"/>
      <c r="AD52" s="4"/>
      <c r="AE52" s="4"/>
      <c r="AF52" s="4"/>
      <c r="AG52" s="4"/>
      <c r="AH52" s="4"/>
    </row>
    <row r="53" ht="14.25" customHeight="1">
      <c r="A53" s="24"/>
      <c r="B53" s="4"/>
      <c r="C53" s="4"/>
      <c r="D53" s="4"/>
      <c r="H53" s="55" t="s">
        <v>80</v>
      </c>
      <c r="I53" s="56">
        <f t="shared" ref="I53:I54" si="38">E18</f>
        <v>8700</v>
      </c>
      <c r="J53" s="56">
        <f t="shared" si="37"/>
        <v>78300</v>
      </c>
      <c r="K53" s="53">
        <v>9.0</v>
      </c>
      <c r="L53" s="56">
        <f t="shared" si="36"/>
        <v>78300</v>
      </c>
      <c r="M53" s="53"/>
      <c r="N53" s="53"/>
      <c r="O53" s="4"/>
      <c r="P53" s="4"/>
      <c r="Q53" s="4"/>
      <c r="R53" s="4"/>
      <c r="S53" s="4"/>
      <c r="T53" s="4"/>
      <c r="U53" s="5"/>
      <c r="V53" s="5"/>
      <c r="W53" s="5"/>
      <c r="X53" s="5"/>
      <c r="Y53" s="5"/>
      <c r="Z53" s="4"/>
      <c r="AA53" s="4"/>
      <c r="AB53" s="4"/>
      <c r="AC53" s="4"/>
      <c r="AD53" s="4"/>
      <c r="AE53" s="4"/>
      <c r="AF53" s="4"/>
      <c r="AG53" s="4"/>
      <c r="AH53" s="4"/>
    </row>
    <row r="54" ht="14.25" customHeight="1">
      <c r="A54" s="24"/>
      <c r="B54" s="4"/>
      <c r="C54" s="4"/>
      <c r="D54" s="4"/>
      <c r="H54" s="55" t="s">
        <v>81</v>
      </c>
      <c r="I54" s="56">
        <f t="shared" si="38"/>
        <v>8700</v>
      </c>
      <c r="J54" s="56"/>
      <c r="K54" s="53">
        <v>1.0</v>
      </c>
      <c r="L54" s="56">
        <f t="shared" si="36"/>
        <v>8700</v>
      </c>
      <c r="M54" s="53"/>
      <c r="N54" s="53"/>
      <c r="O54" s="4"/>
      <c r="P54" s="4"/>
      <c r="Q54" s="4"/>
      <c r="R54" s="4"/>
      <c r="S54" s="4"/>
      <c r="T54" s="4"/>
      <c r="U54" s="5"/>
      <c r="V54" s="5"/>
      <c r="W54" s="5"/>
      <c r="X54" s="5"/>
      <c r="Y54" s="5"/>
      <c r="Z54" s="4"/>
      <c r="AA54" s="4"/>
      <c r="AB54" s="4"/>
      <c r="AC54" s="4"/>
      <c r="AD54" s="4"/>
      <c r="AE54" s="4"/>
      <c r="AF54" s="4"/>
      <c r="AG54" s="4"/>
      <c r="AH54" s="4"/>
    </row>
    <row r="55" ht="14.25" customHeight="1">
      <c r="A55" s="24"/>
      <c r="B55" s="4"/>
      <c r="C55" s="4"/>
      <c r="D55" s="4"/>
      <c r="H55" s="4"/>
      <c r="I55" s="53"/>
      <c r="J55" s="57">
        <f>SUM(J50:J54)</f>
        <v>238950</v>
      </c>
      <c r="K55" s="53"/>
      <c r="L55" s="57">
        <f>SUM(L50:L54)</f>
        <v>260775</v>
      </c>
      <c r="M55" s="53"/>
      <c r="N55" s="53"/>
      <c r="O55" s="4"/>
      <c r="P55" s="4"/>
      <c r="Q55" s="4"/>
      <c r="R55" s="4"/>
      <c r="S55" s="4"/>
      <c r="T55" s="4"/>
      <c r="U55" s="5"/>
      <c r="V55" s="5"/>
      <c r="W55" s="5"/>
      <c r="X55" s="5"/>
      <c r="Y55" s="5"/>
      <c r="Z55" s="4"/>
      <c r="AA55" s="4"/>
      <c r="AB55" s="4"/>
      <c r="AC55" s="4"/>
      <c r="AD55" s="4"/>
      <c r="AE55" s="4"/>
      <c r="AF55" s="4"/>
      <c r="AG55" s="4"/>
      <c r="AH55" s="4"/>
    </row>
    <row r="56" ht="14.25" customHeight="1">
      <c r="A56" s="24"/>
      <c r="B56" s="4"/>
      <c r="C56" s="4"/>
      <c r="D56" s="4"/>
      <c r="E56" s="4"/>
      <c r="F56" s="4"/>
      <c r="G56" s="4"/>
      <c r="H56" s="58"/>
      <c r="I56" s="59"/>
      <c r="J56" s="60"/>
      <c r="K56" s="61"/>
      <c r="L56" s="62"/>
      <c r="N56" s="4"/>
      <c r="O56" s="4"/>
      <c r="P56" s="4"/>
      <c r="Q56" s="4"/>
      <c r="R56" s="5"/>
      <c r="S56" s="5"/>
      <c r="T56" s="4"/>
      <c r="U56" s="4"/>
      <c r="V56" s="4"/>
      <c r="W56" s="5"/>
      <c r="X56" s="4"/>
      <c r="Y56" s="4"/>
      <c r="Z56" s="4"/>
      <c r="AA56" s="4"/>
      <c r="AB56" s="4"/>
      <c r="AC56" s="4"/>
      <c r="AD56" s="4"/>
      <c r="AE56" s="4"/>
      <c r="AF56" s="4"/>
      <c r="AG56" s="4"/>
      <c r="AH56" s="4"/>
    </row>
    <row r="57" ht="14.25" customHeight="1">
      <c r="A57" s="24"/>
      <c r="B57" s="4"/>
      <c r="C57" s="4"/>
      <c r="D57" s="4"/>
      <c r="E57" s="4"/>
      <c r="F57" s="4"/>
      <c r="G57" s="4"/>
      <c r="H57" s="63" t="s">
        <v>82</v>
      </c>
      <c r="I57" s="64">
        <f>SUM(I58:I62)</f>
        <v>59500000</v>
      </c>
      <c r="J57" s="65">
        <f>I57/I71</f>
        <v>0.7727272727</v>
      </c>
      <c r="K57" s="66" t="s">
        <v>83</v>
      </c>
      <c r="L57" s="67"/>
      <c r="M57" s="67"/>
      <c r="N57" s="68"/>
      <c r="O57" s="68"/>
      <c r="P57" s="69" t="s">
        <v>84</v>
      </c>
      <c r="S57" s="70" t="str">
        <f>I35</f>
        <v>GSF</v>
      </c>
      <c r="T57" s="70" t="str">
        <f>K35</f>
        <v>NSF</v>
      </c>
      <c r="U57" s="70" t="s">
        <v>85</v>
      </c>
      <c r="V57" s="70" t="s">
        <v>86</v>
      </c>
      <c r="W57" s="5"/>
      <c r="X57" s="4"/>
      <c r="Y57" s="4"/>
      <c r="Z57" s="4"/>
      <c r="AA57" s="4"/>
      <c r="AB57" s="4"/>
      <c r="AC57" s="4"/>
      <c r="AD57" s="4"/>
      <c r="AE57" s="4"/>
      <c r="AF57" s="4"/>
      <c r="AG57" s="4"/>
      <c r="AH57" s="4"/>
    </row>
    <row r="58" ht="14.25" customHeight="1">
      <c r="A58" s="24"/>
      <c r="B58" s="4"/>
      <c r="C58" s="4"/>
      <c r="D58" s="4"/>
      <c r="E58" s="4"/>
      <c r="F58" s="4"/>
      <c r="G58" s="4"/>
      <c r="H58" s="71" t="s">
        <v>87</v>
      </c>
      <c r="I58" s="72">
        <v>1.2E7</v>
      </c>
      <c r="J58" s="73">
        <f t="shared" ref="J58:J62" si="39">I58/$I$71</f>
        <v>0.1558441558</v>
      </c>
      <c r="K58" s="74" t="s">
        <v>88</v>
      </c>
      <c r="L58" s="67"/>
      <c r="M58" s="75"/>
      <c r="N58" s="68"/>
      <c r="O58" s="68"/>
      <c r="P58" s="41" t="s">
        <v>89</v>
      </c>
      <c r="Q58" s="41">
        <f>I57</f>
        <v>59500000</v>
      </c>
      <c r="R58" s="76">
        <f t="shared" ref="R58:R62" si="40">Q58/$Q$62</f>
        <v>0.6538461538</v>
      </c>
      <c r="S58" s="41">
        <f t="shared" ref="S58:S62" si="41">Q58/$I$42</f>
        <v>228.1660435</v>
      </c>
      <c r="T58" s="41">
        <f t="shared" ref="T58:T62" si="42">Q58/$K$42</f>
        <v>285.2075544</v>
      </c>
      <c r="U58" s="41">
        <f t="shared" ref="U58:U62" si="43">Q58/$I$43</f>
        <v>293.2126808</v>
      </c>
      <c r="V58" s="41">
        <f t="shared" ref="V58:V62" si="44">Q58/$K$43</f>
        <v>366.515851</v>
      </c>
      <c r="W58" s="5"/>
      <c r="X58" s="4"/>
      <c r="Y58" s="4"/>
      <c r="Z58" s="4"/>
      <c r="AA58" s="4"/>
      <c r="AB58" s="4"/>
      <c r="AC58" s="4"/>
      <c r="AD58" s="4"/>
      <c r="AE58" s="4"/>
      <c r="AF58" s="4"/>
      <c r="AG58" s="4"/>
      <c r="AH58" s="4"/>
    </row>
    <row r="59" ht="14.25" customHeight="1">
      <c r="A59" s="24"/>
      <c r="B59" s="4"/>
      <c r="C59" s="4"/>
      <c r="D59" s="4"/>
      <c r="E59" s="4"/>
      <c r="F59" s="4"/>
      <c r="G59" s="4"/>
      <c r="H59" s="71" t="s">
        <v>90</v>
      </c>
      <c r="I59" s="72">
        <v>1.5E7</v>
      </c>
      <c r="J59" s="73">
        <f t="shared" si="39"/>
        <v>0.1948051948</v>
      </c>
      <c r="K59" s="74" t="s">
        <v>91</v>
      </c>
      <c r="L59" s="67"/>
      <c r="M59" s="75"/>
      <c r="N59" s="68"/>
      <c r="O59" s="68"/>
      <c r="P59" s="41" t="s">
        <v>92</v>
      </c>
      <c r="Q59" s="41">
        <f>I64</f>
        <v>17500000</v>
      </c>
      <c r="R59" s="76">
        <f t="shared" si="40"/>
        <v>0.1923076923</v>
      </c>
      <c r="S59" s="41">
        <f t="shared" si="41"/>
        <v>67.10765986</v>
      </c>
      <c r="T59" s="41">
        <f t="shared" si="42"/>
        <v>83.88457483</v>
      </c>
      <c r="U59" s="41">
        <f t="shared" si="43"/>
        <v>86.23902377</v>
      </c>
      <c r="V59" s="41">
        <f t="shared" si="44"/>
        <v>107.7987797</v>
      </c>
      <c r="W59" s="5"/>
      <c r="X59" s="4"/>
      <c r="Y59" s="4"/>
      <c r="Z59" s="4"/>
      <c r="AA59" s="4"/>
      <c r="AB59" s="4"/>
      <c r="AC59" s="4"/>
      <c r="AD59" s="4"/>
      <c r="AE59" s="4"/>
      <c r="AF59" s="4"/>
      <c r="AG59" s="4"/>
      <c r="AH59" s="4"/>
    </row>
    <row r="60" ht="14.25" customHeight="1">
      <c r="A60" s="24"/>
      <c r="B60" s="4"/>
      <c r="C60" s="4"/>
      <c r="D60" s="4"/>
      <c r="E60" s="4"/>
      <c r="F60" s="4"/>
      <c r="G60" s="4"/>
      <c r="H60" s="71" t="s">
        <v>93</v>
      </c>
      <c r="I60" s="72">
        <v>1.5E7</v>
      </c>
      <c r="J60" s="73">
        <f t="shared" si="39"/>
        <v>0.1948051948</v>
      </c>
      <c r="K60" s="74" t="s">
        <v>94</v>
      </c>
      <c r="L60" s="67"/>
      <c r="M60" s="75"/>
      <c r="N60" s="68"/>
      <c r="O60" s="68"/>
      <c r="P60" s="41" t="str">
        <f t="shared" ref="P60:Q60" si="45">H71</f>
        <v>Total</v>
      </c>
      <c r="Q60" s="41">
        <f t="shared" si="45"/>
        <v>77000000</v>
      </c>
      <c r="R60" s="76">
        <f t="shared" si="40"/>
        <v>0.8461538462</v>
      </c>
      <c r="S60" s="41">
        <f t="shared" si="41"/>
        <v>295.2737034</v>
      </c>
      <c r="T60" s="41">
        <f t="shared" si="42"/>
        <v>369.0921292</v>
      </c>
      <c r="U60" s="41">
        <f t="shared" si="43"/>
        <v>379.4517046</v>
      </c>
      <c r="V60" s="41">
        <f t="shared" si="44"/>
        <v>474.3146308</v>
      </c>
      <c r="W60" s="5"/>
      <c r="X60" s="4"/>
      <c r="Y60" s="4"/>
      <c r="Z60" s="4"/>
      <c r="AA60" s="4"/>
      <c r="AB60" s="4"/>
      <c r="AC60" s="4"/>
      <c r="AD60" s="4"/>
      <c r="AE60" s="4"/>
      <c r="AF60" s="4"/>
      <c r="AG60" s="4"/>
      <c r="AH60" s="4"/>
    </row>
    <row r="61" ht="14.25" customHeight="1">
      <c r="A61" s="24"/>
      <c r="B61" s="4"/>
      <c r="C61" s="4"/>
      <c r="D61" s="4"/>
      <c r="E61" s="4"/>
      <c r="F61" s="4"/>
      <c r="G61" s="4"/>
      <c r="H61" s="71" t="s">
        <v>95</v>
      </c>
      <c r="I61" s="72">
        <v>1.45E7</v>
      </c>
      <c r="J61" s="73">
        <f t="shared" si="39"/>
        <v>0.1883116883</v>
      </c>
      <c r="K61" s="74" t="s">
        <v>96</v>
      </c>
      <c r="L61" s="67"/>
      <c r="M61" s="75"/>
      <c r="N61" s="68"/>
      <c r="O61" s="68"/>
      <c r="P61" s="41" t="s">
        <v>97</v>
      </c>
      <c r="Q61" s="41">
        <v>1.4E7</v>
      </c>
      <c r="R61" s="76">
        <f t="shared" si="40"/>
        <v>0.1538461538</v>
      </c>
      <c r="S61" s="41">
        <f t="shared" si="41"/>
        <v>53.68612789</v>
      </c>
      <c r="T61" s="41">
        <f t="shared" si="42"/>
        <v>67.10765986</v>
      </c>
      <c r="U61" s="41">
        <f t="shared" si="43"/>
        <v>68.99121902</v>
      </c>
      <c r="V61" s="41">
        <f t="shared" si="44"/>
        <v>86.23902377</v>
      </c>
      <c r="W61" s="5"/>
      <c r="X61" s="4"/>
      <c r="Y61" s="4"/>
      <c r="Z61" s="4"/>
      <c r="AA61" s="4"/>
      <c r="AB61" s="4"/>
      <c r="AC61" s="4"/>
      <c r="AD61" s="4"/>
      <c r="AE61" s="4"/>
      <c r="AF61" s="4"/>
      <c r="AG61" s="4"/>
      <c r="AH61" s="4"/>
    </row>
    <row r="62" ht="14.25" customHeight="1">
      <c r="A62" s="24"/>
      <c r="B62" s="4"/>
      <c r="C62" s="4"/>
      <c r="D62" s="4"/>
      <c r="E62" s="4"/>
      <c r="F62" s="4"/>
      <c r="G62" s="4"/>
      <c r="H62" s="71" t="s">
        <v>98</v>
      </c>
      <c r="I62" s="72">
        <v>3000000.0</v>
      </c>
      <c r="J62" s="73">
        <f t="shared" si="39"/>
        <v>0.03896103896</v>
      </c>
      <c r="K62" s="74" t="s">
        <v>99</v>
      </c>
      <c r="L62" s="67"/>
      <c r="M62" s="75"/>
      <c r="N62" s="68"/>
      <c r="O62" s="68"/>
      <c r="P62" s="77" t="s">
        <v>100</v>
      </c>
      <c r="Q62" s="41">
        <f>Q61+Q60</f>
        <v>91000000</v>
      </c>
      <c r="R62" s="76">
        <f t="shared" si="40"/>
        <v>1</v>
      </c>
      <c r="S62" s="41">
        <f t="shared" si="41"/>
        <v>348.9598313</v>
      </c>
      <c r="T62" s="41">
        <f t="shared" si="42"/>
        <v>436.1997891</v>
      </c>
      <c r="U62" s="41">
        <f t="shared" si="43"/>
        <v>448.4429236</v>
      </c>
      <c r="V62" s="41">
        <f t="shared" si="44"/>
        <v>560.5536545</v>
      </c>
      <c r="W62" s="5"/>
      <c r="X62" s="4"/>
      <c r="Y62" s="4"/>
      <c r="Z62" s="4"/>
      <c r="AA62" s="4"/>
      <c r="AB62" s="4"/>
      <c r="AC62" s="4"/>
      <c r="AD62" s="4"/>
      <c r="AE62" s="4"/>
      <c r="AF62" s="4"/>
      <c r="AG62" s="4"/>
      <c r="AH62" s="4"/>
    </row>
    <row r="63" ht="14.25" customHeight="1">
      <c r="A63" s="24"/>
      <c r="B63" s="4"/>
      <c r="C63" s="4"/>
      <c r="D63" s="4"/>
      <c r="E63" s="4"/>
      <c r="F63" s="4"/>
      <c r="G63" s="4"/>
      <c r="H63" s="63"/>
      <c r="I63" s="64"/>
      <c r="J63" s="65"/>
      <c r="K63" s="74"/>
      <c r="L63" s="67"/>
      <c r="M63" s="67"/>
      <c r="N63" s="68"/>
      <c r="O63" s="68"/>
      <c r="R63" s="5"/>
      <c r="S63" s="5"/>
      <c r="T63" s="4"/>
      <c r="U63" s="4"/>
      <c r="V63" s="4"/>
      <c r="W63" s="5"/>
      <c r="X63" s="4"/>
      <c r="Y63" s="4"/>
      <c r="Z63" s="4"/>
      <c r="AA63" s="4"/>
      <c r="AB63" s="4"/>
      <c r="AC63" s="4"/>
      <c r="AD63" s="4"/>
      <c r="AE63" s="4"/>
      <c r="AF63" s="4"/>
      <c r="AG63" s="4"/>
      <c r="AH63" s="4"/>
    </row>
    <row r="64" ht="14.25" customHeight="1">
      <c r="A64" s="24"/>
      <c r="B64" s="4"/>
      <c r="C64" s="4"/>
      <c r="D64" s="4"/>
      <c r="E64" s="4"/>
      <c r="F64" s="4"/>
      <c r="G64" s="4"/>
      <c r="H64" s="63" t="s">
        <v>101</v>
      </c>
      <c r="I64" s="64">
        <f>SUM(I65:I70)</f>
        <v>17500000</v>
      </c>
      <c r="J64" s="65">
        <f t="shared" ref="J64:J70" si="46">I64/$I$71</f>
        <v>0.2272727273</v>
      </c>
      <c r="K64" s="74" t="s">
        <v>102</v>
      </c>
      <c r="L64" s="67"/>
      <c r="M64" s="67"/>
      <c r="N64" s="68"/>
      <c r="O64" s="68"/>
      <c r="R64" s="5"/>
      <c r="S64" s="5"/>
      <c r="T64" s="4"/>
      <c r="U64" s="4"/>
      <c r="V64" s="4"/>
      <c r="W64" s="5"/>
      <c r="X64" s="4"/>
      <c r="Y64" s="4"/>
      <c r="Z64" s="4"/>
      <c r="AA64" s="4"/>
      <c r="AB64" s="4"/>
      <c r="AC64" s="4"/>
      <c r="AD64" s="4"/>
      <c r="AE64" s="4"/>
      <c r="AF64" s="4"/>
      <c r="AG64" s="4"/>
      <c r="AH64" s="4"/>
    </row>
    <row r="65" ht="14.25" customHeight="1">
      <c r="A65" s="24"/>
      <c r="B65" s="4"/>
      <c r="C65" s="4"/>
      <c r="D65" s="4"/>
      <c r="E65" s="4"/>
      <c r="F65" s="4"/>
      <c r="G65" s="4"/>
      <c r="H65" s="71" t="s">
        <v>103</v>
      </c>
      <c r="I65" s="72">
        <v>4000000.0</v>
      </c>
      <c r="J65" s="73">
        <f t="shared" si="46"/>
        <v>0.05194805195</v>
      </c>
      <c r="K65" s="74" t="s">
        <v>104</v>
      </c>
      <c r="L65" s="67"/>
      <c r="M65" s="75"/>
      <c r="N65" s="68"/>
      <c r="O65" s="68"/>
      <c r="S65" s="5"/>
      <c r="T65" s="4"/>
      <c r="U65" s="4"/>
      <c r="V65" s="4"/>
      <c r="W65" s="5"/>
      <c r="X65" s="4"/>
      <c r="Y65" s="4"/>
      <c r="Z65" s="4"/>
      <c r="AA65" s="4"/>
      <c r="AB65" s="4"/>
      <c r="AC65" s="4"/>
      <c r="AD65" s="4"/>
      <c r="AE65" s="4"/>
      <c r="AF65" s="4"/>
      <c r="AG65" s="4"/>
      <c r="AH65" s="4"/>
    </row>
    <row r="66" ht="14.25" customHeight="1">
      <c r="A66" s="24"/>
      <c r="B66" s="4"/>
      <c r="C66" s="4"/>
      <c r="D66" s="4"/>
      <c r="E66" s="4"/>
      <c r="F66" s="4"/>
      <c r="G66" s="4"/>
      <c r="H66" s="71" t="s">
        <v>105</v>
      </c>
      <c r="I66" s="72">
        <v>3000000.0</v>
      </c>
      <c r="J66" s="73">
        <f t="shared" si="46"/>
        <v>0.03896103896</v>
      </c>
      <c r="K66" s="74" t="s">
        <v>106</v>
      </c>
      <c r="L66" s="67"/>
      <c r="M66" s="75"/>
      <c r="N66" s="68"/>
      <c r="O66" s="68"/>
      <c r="S66" s="5"/>
      <c r="T66" s="4"/>
      <c r="U66" s="4"/>
      <c r="V66" s="4"/>
      <c r="W66" s="5"/>
      <c r="X66" s="4"/>
      <c r="Y66" s="4"/>
      <c r="Z66" s="4"/>
      <c r="AA66" s="4"/>
      <c r="AB66" s="4"/>
      <c r="AC66" s="4"/>
      <c r="AD66" s="4"/>
      <c r="AE66" s="4"/>
      <c r="AF66" s="4"/>
      <c r="AG66" s="4"/>
      <c r="AH66" s="4"/>
    </row>
    <row r="67" ht="14.25" customHeight="1">
      <c r="A67" s="24"/>
      <c r="B67" s="4"/>
      <c r="C67" s="4"/>
      <c r="D67" s="4"/>
      <c r="E67" s="4"/>
      <c r="F67" s="4"/>
      <c r="G67" s="4"/>
      <c r="H67" s="71" t="s">
        <v>107</v>
      </c>
      <c r="I67" s="72">
        <v>3000000.0</v>
      </c>
      <c r="J67" s="73">
        <f t="shared" si="46"/>
        <v>0.03896103896</v>
      </c>
      <c r="K67" s="74" t="s">
        <v>108</v>
      </c>
      <c r="L67" s="67"/>
      <c r="M67" s="75"/>
      <c r="N67" s="68"/>
      <c r="O67" s="68"/>
      <c r="Q67" s="41"/>
      <c r="R67" s="5"/>
      <c r="S67" s="5"/>
      <c r="T67" s="4"/>
      <c r="U67" s="4"/>
      <c r="V67" s="4"/>
      <c r="W67" s="5"/>
      <c r="X67" s="4"/>
      <c r="Y67" s="4"/>
      <c r="Z67" s="4"/>
      <c r="AA67" s="4"/>
      <c r="AB67" s="4"/>
      <c r="AC67" s="4"/>
      <c r="AD67" s="4"/>
      <c r="AE67" s="4"/>
      <c r="AF67" s="4"/>
      <c r="AG67" s="4"/>
      <c r="AH67" s="4"/>
    </row>
    <row r="68" ht="14.25" customHeight="1">
      <c r="A68" s="24"/>
      <c r="B68" s="4"/>
      <c r="C68" s="4"/>
      <c r="D68" s="4"/>
      <c r="E68" s="4"/>
      <c r="F68" s="4"/>
      <c r="G68" s="4"/>
      <c r="H68" s="71" t="s">
        <v>109</v>
      </c>
      <c r="I68" s="72">
        <v>3000000.0</v>
      </c>
      <c r="J68" s="73">
        <f t="shared" si="46"/>
        <v>0.03896103896</v>
      </c>
      <c r="K68" s="74" t="s">
        <v>110</v>
      </c>
      <c r="L68" s="67"/>
      <c r="M68" s="75"/>
      <c r="N68" s="68"/>
      <c r="O68" s="68"/>
      <c r="P68" s="4"/>
      <c r="Q68" s="41"/>
      <c r="R68" s="5"/>
      <c r="S68" s="5"/>
      <c r="T68" s="4"/>
      <c r="U68" s="4"/>
      <c r="V68" s="4"/>
      <c r="W68" s="5"/>
      <c r="X68" s="4"/>
      <c r="Y68" s="4"/>
      <c r="Z68" s="4"/>
      <c r="AA68" s="4"/>
      <c r="AB68" s="4"/>
      <c r="AC68" s="4"/>
      <c r="AD68" s="4"/>
      <c r="AE68" s="4"/>
      <c r="AF68" s="4"/>
      <c r="AG68" s="4"/>
      <c r="AH68" s="4"/>
    </row>
    <row r="69" ht="14.25" customHeight="1">
      <c r="A69" s="24"/>
      <c r="B69" s="4"/>
      <c r="C69" s="4"/>
      <c r="D69" s="4"/>
      <c r="E69" s="4"/>
      <c r="F69" s="4"/>
      <c r="G69" s="4"/>
      <c r="H69" s="71" t="s">
        <v>111</v>
      </c>
      <c r="I69" s="72">
        <v>1500000.0</v>
      </c>
      <c r="J69" s="73">
        <f t="shared" si="46"/>
        <v>0.01948051948</v>
      </c>
      <c r="K69" s="74" t="s">
        <v>112</v>
      </c>
      <c r="L69" s="67"/>
      <c r="M69" s="75"/>
      <c r="N69" s="68"/>
      <c r="O69" s="68"/>
      <c r="P69" s="4"/>
      <c r="Q69" s="41"/>
      <c r="R69" s="5"/>
      <c r="S69" s="5"/>
      <c r="T69" s="4"/>
      <c r="U69" s="4"/>
      <c r="V69" s="4"/>
      <c r="W69" s="5"/>
      <c r="X69" s="4"/>
      <c r="Y69" s="4"/>
      <c r="Z69" s="4"/>
      <c r="AA69" s="4"/>
      <c r="AB69" s="4"/>
      <c r="AC69" s="4"/>
      <c r="AD69" s="4"/>
      <c r="AE69" s="4"/>
      <c r="AF69" s="4"/>
      <c r="AG69" s="4"/>
      <c r="AH69" s="4"/>
    </row>
    <row r="70" ht="14.25" customHeight="1">
      <c r="A70" s="24"/>
      <c r="B70" s="4"/>
      <c r="C70" s="4"/>
      <c r="D70" s="4"/>
      <c r="E70" s="4"/>
      <c r="F70" s="4"/>
      <c r="G70" s="4"/>
      <c r="H70" s="71" t="s">
        <v>113</v>
      </c>
      <c r="I70" s="72">
        <v>3000000.0</v>
      </c>
      <c r="J70" s="73">
        <f t="shared" si="46"/>
        <v>0.03896103896</v>
      </c>
      <c r="K70" s="74" t="s">
        <v>114</v>
      </c>
      <c r="L70" s="67"/>
      <c r="M70" s="75"/>
      <c r="N70" s="68"/>
      <c r="O70" s="68"/>
      <c r="P70" s="4"/>
      <c r="Q70" s="41"/>
      <c r="R70" s="5"/>
      <c r="S70" s="5"/>
      <c r="T70" s="4"/>
      <c r="U70" s="4"/>
      <c r="V70" s="4"/>
      <c r="W70" s="5"/>
      <c r="X70" s="4"/>
      <c r="Y70" s="4"/>
      <c r="Z70" s="4"/>
      <c r="AA70" s="4"/>
      <c r="AB70" s="4"/>
      <c r="AC70" s="4"/>
      <c r="AD70" s="4"/>
      <c r="AE70" s="4"/>
      <c r="AF70" s="4"/>
      <c r="AG70" s="4"/>
      <c r="AH70" s="4"/>
    </row>
    <row r="71" ht="14.25" customHeight="1">
      <c r="A71" s="24"/>
      <c r="B71" s="4"/>
      <c r="C71" s="4"/>
      <c r="D71" s="4"/>
      <c r="E71" s="4"/>
      <c r="F71" s="4"/>
      <c r="G71" s="4"/>
      <c r="H71" s="63" t="s">
        <v>41</v>
      </c>
      <c r="I71" s="64">
        <f t="shared" ref="I71:J71" si="47">I64+I57</f>
        <v>77000000</v>
      </c>
      <c r="J71" s="78">
        <f t="shared" si="47"/>
        <v>1</v>
      </c>
      <c r="K71" s="74" t="s">
        <v>115</v>
      </c>
      <c r="L71" s="67"/>
      <c r="M71" s="67"/>
      <c r="N71" s="68"/>
      <c r="O71" s="68"/>
      <c r="P71" s="4"/>
      <c r="Q71" s="41"/>
      <c r="R71" s="5"/>
      <c r="S71" s="5"/>
      <c r="T71" s="4"/>
      <c r="U71" s="4"/>
      <c r="V71" s="4"/>
      <c r="W71" s="5"/>
      <c r="X71" s="4"/>
      <c r="Y71" s="4"/>
      <c r="Z71" s="4"/>
      <c r="AA71" s="4"/>
      <c r="AB71" s="4"/>
      <c r="AC71" s="4"/>
      <c r="AD71" s="4"/>
      <c r="AE71" s="4"/>
      <c r="AF71" s="4"/>
      <c r="AG71" s="4"/>
      <c r="AH71" s="4"/>
    </row>
    <row r="72" ht="14.25" customHeight="1">
      <c r="A72" s="24"/>
      <c r="B72" s="4"/>
      <c r="C72" s="4"/>
      <c r="D72" s="4"/>
      <c r="E72" s="4"/>
      <c r="F72" s="4"/>
      <c r="G72" s="4"/>
      <c r="H72" s="4"/>
      <c r="I72" s="4"/>
      <c r="J72" s="4"/>
      <c r="K72" s="4"/>
      <c r="L72" s="4"/>
      <c r="M72" s="4"/>
      <c r="N72" s="4"/>
      <c r="O72" s="4"/>
      <c r="P72" s="4"/>
      <c r="Q72" s="4"/>
      <c r="R72" s="5"/>
      <c r="S72" s="5"/>
      <c r="T72" s="4"/>
      <c r="U72" s="4"/>
      <c r="V72" s="4"/>
      <c r="W72" s="5"/>
      <c r="X72" s="4"/>
      <c r="Y72" s="4"/>
      <c r="Z72" s="4"/>
      <c r="AA72" s="4"/>
      <c r="AB72" s="4"/>
      <c r="AC72" s="4"/>
      <c r="AD72" s="4"/>
      <c r="AE72" s="4"/>
      <c r="AF72" s="4"/>
      <c r="AG72" s="4"/>
      <c r="AH72" s="4"/>
    </row>
    <row r="73" ht="14.25" customHeight="1">
      <c r="A73" s="24"/>
      <c r="B73" s="4"/>
      <c r="C73" s="4"/>
      <c r="D73" s="4"/>
      <c r="E73" s="4"/>
      <c r="F73" s="4"/>
      <c r="G73" s="4"/>
      <c r="H73" s="4"/>
      <c r="I73" s="4"/>
      <c r="J73" s="4"/>
      <c r="K73" s="4"/>
      <c r="L73" s="4"/>
      <c r="M73" s="4"/>
      <c r="N73" s="4"/>
      <c r="O73" s="4"/>
      <c r="P73" s="4"/>
      <c r="Q73" s="4"/>
      <c r="R73" s="5"/>
      <c r="S73" s="5"/>
      <c r="T73" s="4"/>
      <c r="U73" s="4"/>
      <c r="V73" s="4"/>
      <c r="W73" s="5"/>
      <c r="X73" s="4"/>
      <c r="Y73" s="4"/>
      <c r="Z73" s="4"/>
      <c r="AA73" s="4"/>
      <c r="AB73" s="4"/>
      <c r="AC73" s="4"/>
      <c r="AD73" s="4"/>
      <c r="AE73" s="4"/>
      <c r="AF73" s="4"/>
      <c r="AG73" s="4"/>
      <c r="AH73" s="4"/>
    </row>
    <row r="74" ht="14.25" customHeight="1">
      <c r="A74" s="24"/>
      <c r="B74" s="4"/>
      <c r="C74" s="4"/>
      <c r="D74" s="4"/>
      <c r="E74" s="4"/>
      <c r="F74" s="4"/>
      <c r="G74" s="4"/>
      <c r="H74" s="4"/>
      <c r="I74" s="4"/>
      <c r="J74" s="4"/>
      <c r="K74" s="4"/>
      <c r="L74" s="4"/>
      <c r="M74" s="4"/>
      <c r="N74" s="4"/>
      <c r="O74" s="4"/>
      <c r="P74" s="4"/>
      <c r="Q74" s="4"/>
      <c r="R74" s="5"/>
      <c r="S74" s="5"/>
      <c r="T74" s="4"/>
      <c r="U74" s="4"/>
      <c r="V74" s="4"/>
      <c r="W74" s="5"/>
      <c r="X74" s="4"/>
      <c r="Y74" s="4"/>
      <c r="Z74" s="4"/>
      <c r="AA74" s="4"/>
      <c r="AB74" s="4"/>
      <c r="AC74" s="4"/>
      <c r="AD74" s="4"/>
      <c r="AE74" s="4"/>
      <c r="AF74" s="4"/>
      <c r="AG74" s="4"/>
      <c r="AH74" s="4"/>
    </row>
    <row r="75" ht="14.25" customHeight="1">
      <c r="A75" s="24"/>
      <c r="B75" s="4"/>
      <c r="C75" s="4"/>
      <c r="D75" s="4"/>
      <c r="E75" s="4"/>
      <c r="F75" s="4"/>
      <c r="G75" s="4"/>
      <c r="H75" s="4"/>
      <c r="I75" s="4"/>
      <c r="J75" s="4"/>
      <c r="K75" s="4"/>
      <c r="L75" s="4"/>
      <c r="M75" s="4"/>
      <c r="N75" s="4"/>
      <c r="O75" s="4"/>
      <c r="P75" s="4"/>
      <c r="Q75" s="4"/>
      <c r="R75" s="5"/>
      <c r="S75" s="5"/>
      <c r="T75" s="4"/>
      <c r="U75" s="4"/>
      <c r="V75" s="4"/>
      <c r="W75" s="5"/>
      <c r="X75" s="4"/>
      <c r="Y75" s="4"/>
      <c r="Z75" s="4"/>
      <c r="AA75" s="4"/>
      <c r="AB75" s="4"/>
      <c r="AC75" s="4"/>
      <c r="AD75" s="4"/>
      <c r="AE75" s="4"/>
      <c r="AF75" s="4"/>
      <c r="AG75" s="4"/>
      <c r="AH75" s="4"/>
    </row>
    <row r="76" ht="14.25" customHeight="1">
      <c r="A76" s="24"/>
      <c r="B76" s="4"/>
      <c r="C76" s="4"/>
      <c r="D76" s="4"/>
      <c r="E76" s="4"/>
      <c r="F76" s="4"/>
      <c r="G76" s="4"/>
      <c r="H76" s="4"/>
      <c r="I76" s="4"/>
      <c r="J76" s="4"/>
      <c r="K76" s="4"/>
      <c r="L76" s="4"/>
      <c r="M76" s="4"/>
      <c r="N76" s="4"/>
      <c r="O76" s="4"/>
      <c r="P76" s="4"/>
      <c r="Q76" s="4"/>
      <c r="R76" s="5"/>
      <c r="S76" s="5"/>
      <c r="T76" s="4"/>
      <c r="U76" s="4"/>
      <c r="V76" s="4"/>
      <c r="W76" s="5"/>
      <c r="X76" s="4"/>
      <c r="Y76" s="4"/>
      <c r="Z76" s="4"/>
      <c r="AA76" s="4"/>
      <c r="AB76" s="4"/>
      <c r="AC76" s="4"/>
      <c r="AD76" s="4"/>
      <c r="AE76" s="4"/>
      <c r="AF76" s="4"/>
      <c r="AG76" s="4"/>
      <c r="AH76" s="4"/>
    </row>
    <row r="77" ht="14.25" customHeight="1">
      <c r="A77" s="24"/>
      <c r="B77" s="4"/>
      <c r="C77" s="4"/>
      <c r="D77" s="4"/>
      <c r="E77" s="4"/>
      <c r="F77" s="4"/>
      <c r="G77" s="4"/>
      <c r="H77" s="4"/>
      <c r="I77" s="4"/>
      <c r="J77" s="4"/>
      <c r="K77" s="4"/>
      <c r="L77" s="4"/>
      <c r="M77" s="4"/>
      <c r="N77" s="4"/>
      <c r="O77" s="4"/>
      <c r="P77" s="4"/>
      <c r="Q77" s="4"/>
      <c r="R77" s="5"/>
      <c r="S77" s="5"/>
      <c r="T77" s="4"/>
      <c r="U77" s="4"/>
      <c r="V77" s="4"/>
      <c r="W77" s="5"/>
      <c r="X77" s="4"/>
      <c r="Y77" s="4"/>
      <c r="Z77" s="4"/>
      <c r="AA77" s="4"/>
      <c r="AB77" s="4"/>
      <c r="AC77" s="4"/>
      <c r="AD77" s="4"/>
      <c r="AE77" s="4"/>
      <c r="AF77" s="4"/>
      <c r="AG77" s="4"/>
      <c r="AH77" s="4"/>
    </row>
    <row r="78" ht="14.25" customHeight="1">
      <c r="A78" s="24"/>
      <c r="B78" s="4"/>
      <c r="C78" s="4"/>
      <c r="D78" s="4"/>
      <c r="E78" s="4"/>
      <c r="F78" s="4"/>
      <c r="G78" s="4"/>
      <c r="H78" s="4"/>
      <c r="I78" s="4"/>
      <c r="J78" s="4"/>
      <c r="K78" s="4"/>
      <c r="L78" s="4"/>
      <c r="M78" s="4"/>
      <c r="N78" s="4"/>
      <c r="O78" s="4"/>
      <c r="P78" s="4"/>
      <c r="Q78" s="4"/>
      <c r="R78" s="5"/>
      <c r="S78" s="5"/>
      <c r="T78" s="4"/>
      <c r="U78" s="4"/>
      <c r="V78" s="4"/>
      <c r="W78" s="5"/>
      <c r="X78" s="4"/>
      <c r="Y78" s="4"/>
      <c r="Z78" s="4"/>
      <c r="AA78" s="4"/>
      <c r="AB78" s="4"/>
      <c r="AC78" s="4"/>
      <c r="AD78" s="4"/>
      <c r="AE78" s="4"/>
      <c r="AF78" s="4"/>
      <c r="AG78" s="4"/>
      <c r="AH78" s="4"/>
    </row>
    <row r="79" ht="14.25" customHeight="1">
      <c r="A79" s="24"/>
      <c r="B79" s="4"/>
      <c r="C79" s="4"/>
      <c r="D79" s="4"/>
      <c r="E79" s="4"/>
      <c r="F79" s="4"/>
      <c r="G79" s="4"/>
      <c r="H79" s="4"/>
      <c r="I79" s="4"/>
      <c r="J79" s="4"/>
      <c r="K79" s="4"/>
      <c r="L79" s="4"/>
      <c r="M79" s="4"/>
      <c r="N79" s="4"/>
      <c r="O79" s="4"/>
      <c r="P79" s="4"/>
      <c r="Q79" s="4"/>
      <c r="R79" s="5"/>
      <c r="S79" s="5"/>
      <c r="T79" s="4"/>
      <c r="U79" s="4"/>
      <c r="V79" s="4"/>
      <c r="W79" s="5"/>
      <c r="X79" s="4"/>
      <c r="Y79" s="4"/>
      <c r="Z79" s="4"/>
      <c r="AA79" s="4"/>
      <c r="AB79" s="4"/>
      <c r="AC79" s="4"/>
      <c r="AD79" s="4"/>
      <c r="AE79" s="4"/>
      <c r="AF79" s="4"/>
      <c r="AG79" s="4"/>
      <c r="AH79" s="4"/>
    </row>
    <row r="80" ht="14.25" customHeight="1">
      <c r="A80" s="24"/>
      <c r="B80" s="4"/>
      <c r="C80" s="4"/>
      <c r="D80" s="4"/>
      <c r="E80" s="4"/>
      <c r="F80" s="4"/>
      <c r="G80" s="4"/>
      <c r="H80" s="4"/>
      <c r="I80" s="4"/>
      <c r="J80" s="4"/>
      <c r="K80" s="4"/>
      <c r="L80" s="4"/>
      <c r="M80" s="4"/>
      <c r="N80" s="4"/>
      <c r="O80" s="4"/>
      <c r="P80" s="4"/>
      <c r="Q80" s="4"/>
      <c r="R80" s="5"/>
      <c r="S80" s="5"/>
      <c r="T80" s="4"/>
      <c r="U80" s="4"/>
      <c r="V80" s="4"/>
      <c r="W80" s="5"/>
      <c r="X80" s="4"/>
      <c r="Y80" s="4"/>
      <c r="Z80" s="4"/>
      <c r="AA80" s="4"/>
      <c r="AB80" s="4"/>
      <c r="AC80" s="4"/>
      <c r="AD80" s="4"/>
      <c r="AE80" s="4"/>
      <c r="AF80" s="4"/>
      <c r="AG80" s="4"/>
      <c r="AH80" s="4"/>
    </row>
    <row r="81" ht="14.25" customHeight="1">
      <c r="A81" s="24"/>
      <c r="B81" s="4"/>
      <c r="C81" s="4"/>
      <c r="D81" s="4"/>
      <c r="E81" s="4"/>
      <c r="F81" s="4"/>
      <c r="G81" s="4"/>
      <c r="H81" s="4"/>
      <c r="I81" s="4"/>
      <c r="J81" s="4"/>
      <c r="K81" s="4"/>
      <c r="L81" s="4"/>
      <c r="M81" s="4"/>
      <c r="N81" s="4"/>
      <c r="O81" s="4"/>
      <c r="P81" s="4"/>
      <c r="Q81" s="4"/>
      <c r="R81" s="5"/>
      <c r="S81" s="5"/>
      <c r="T81" s="4"/>
      <c r="U81" s="4"/>
      <c r="V81" s="4"/>
      <c r="W81" s="5"/>
      <c r="X81" s="4"/>
      <c r="Y81" s="4"/>
      <c r="Z81" s="4"/>
      <c r="AA81" s="4"/>
      <c r="AB81" s="4"/>
      <c r="AC81" s="4"/>
      <c r="AD81" s="4"/>
      <c r="AE81" s="4"/>
      <c r="AF81" s="4"/>
      <c r="AG81" s="4"/>
      <c r="AH81" s="4"/>
    </row>
    <row r="82" ht="14.25" customHeight="1">
      <c r="A82" s="24"/>
      <c r="B82" s="4"/>
      <c r="C82" s="4"/>
      <c r="D82" s="4"/>
      <c r="E82" s="4"/>
      <c r="F82" s="4"/>
      <c r="G82" s="4"/>
      <c r="H82" s="4"/>
      <c r="I82" s="4"/>
      <c r="J82" s="4"/>
      <c r="K82" s="4"/>
      <c r="L82" s="4"/>
      <c r="M82" s="4"/>
      <c r="N82" s="4"/>
      <c r="O82" s="4"/>
      <c r="P82" s="4"/>
      <c r="Q82" s="4"/>
      <c r="R82" s="5"/>
      <c r="S82" s="5"/>
      <c r="T82" s="4"/>
      <c r="U82" s="4"/>
      <c r="V82" s="4"/>
      <c r="W82" s="5"/>
      <c r="X82" s="4"/>
      <c r="Y82" s="4"/>
      <c r="Z82" s="4"/>
      <c r="AA82" s="4"/>
      <c r="AB82" s="4"/>
      <c r="AC82" s="4"/>
      <c r="AD82" s="4"/>
      <c r="AE82" s="4"/>
      <c r="AF82" s="4"/>
      <c r="AG82" s="4"/>
      <c r="AH82" s="4"/>
    </row>
    <row r="83" ht="14.25" customHeight="1">
      <c r="A83" s="24"/>
      <c r="B83" s="4"/>
      <c r="C83" s="4"/>
      <c r="D83" s="4"/>
      <c r="E83" s="4"/>
      <c r="F83" s="4"/>
      <c r="G83" s="4"/>
      <c r="H83" s="4"/>
      <c r="I83" s="4"/>
      <c r="J83" s="4"/>
      <c r="K83" s="4"/>
      <c r="L83" s="4"/>
      <c r="M83" s="4"/>
      <c r="N83" s="4"/>
      <c r="O83" s="4"/>
      <c r="P83" s="4"/>
      <c r="Q83" s="4"/>
      <c r="R83" s="5"/>
      <c r="S83" s="5"/>
      <c r="T83" s="4"/>
      <c r="U83" s="4"/>
      <c r="V83" s="4"/>
      <c r="W83" s="5"/>
      <c r="X83" s="4"/>
      <c r="Y83" s="4"/>
      <c r="Z83" s="4"/>
      <c r="AA83" s="4"/>
      <c r="AB83" s="4"/>
      <c r="AC83" s="4"/>
      <c r="AD83" s="4"/>
      <c r="AE83" s="4"/>
      <c r="AF83" s="4"/>
      <c r="AG83" s="4"/>
      <c r="AH83" s="4"/>
    </row>
    <row r="84" ht="14.25" customHeight="1">
      <c r="A84" s="24"/>
      <c r="B84" s="4"/>
      <c r="C84" s="4"/>
      <c r="D84" s="4"/>
      <c r="E84" s="4"/>
      <c r="F84" s="4"/>
      <c r="G84" s="4"/>
      <c r="H84" s="4"/>
      <c r="I84" s="4"/>
      <c r="J84" s="4"/>
      <c r="K84" s="4"/>
      <c r="L84" s="4"/>
      <c r="M84" s="4"/>
      <c r="N84" s="4"/>
      <c r="O84" s="4"/>
      <c r="P84" s="4"/>
      <c r="Q84" s="4"/>
      <c r="R84" s="5"/>
      <c r="S84" s="5"/>
      <c r="T84" s="4"/>
      <c r="U84" s="4"/>
      <c r="V84" s="4"/>
      <c r="W84" s="5"/>
      <c r="X84" s="4"/>
      <c r="Y84" s="4"/>
      <c r="Z84" s="4"/>
      <c r="AA84" s="4"/>
      <c r="AB84" s="4"/>
      <c r="AC84" s="4"/>
      <c r="AD84" s="4"/>
      <c r="AE84" s="4"/>
      <c r="AF84" s="4"/>
      <c r="AG84" s="4"/>
      <c r="AH84" s="4"/>
    </row>
    <row r="85" ht="14.25" customHeight="1">
      <c r="A85" s="24"/>
      <c r="B85" s="4"/>
      <c r="C85" s="4"/>
      <c r="D85" s="4"/>
      <c r="E85" s="4"/>
      <c r="F85" s="4"/>
      <c r="G85" s="4"/>
      <c r="H85" s="4"/>
      <c r="I85" s="4"/>
      <c r="J85" s="4"/>
      <c r="K85" s="4"/>
      <c r="L85" s="4"/>
      <c r="M85" s="4"/>
      <c r="N85" s="4"/>
      <c r="O85" s="4"/>
      <c r="P85" s="4"/>
      <c r="Q85" s="4"/>
      <c r="R85" s="5"/>
      <c r="S85" s="5"/>
      <c r="T85" s="4"/>
      <c r="U85" s="4"/>
      <c r="V85" s="4"/>
      <c r="W85" s="5"/>
      <c r="X85" s="4"/>
      <c r="Y85" s="4"/>
      <c r="Z85" s="4"/>
      <c r="AA85" s="4"/>
      <c r="AB85" s="4"/>
      <c r="AC85" s="4"/>
      <c r="AD85" s="4"/>
      <c r="AE85" s="4"/>
      <c r="AF85" s="4"/>
      <c r="AG85" s="4"/>
      <c r="AH85" s="4"/>
    </row>
    <row r="86" ht="14.25" customHeight="1">
      <c r="A86" s="24"/>
      <c r="B86" s="4"/>
      <c r="C86" s="4"/>
      <c r="D86" s="4"/>
      <c r="E86" s="4"/>
      <c r="F86" s="4"/>
      <c r="G86" s="4"/>
      <c r="H86" s="4"/>
      <c r="I86" s="4"/>
      <c r="J86" s="4"/>
      <c r="K86" s="4"/>
      <c r="L86" s="4"/>
      <c r="M86" s="4"/>
      <c r="N86" s="4"/>
      <c r="O86" s="4"/>
      <c r="P86" s="4"/>
      <c r="Q86" s="4"/>
      <c r="R86" s="5"/>
      <c r="S86" s="5"/>
      <c r="T86" s="4"/>
      <c r="U86" s="4"/>
      <c r="V86" s="4"/>
      <c r="W86" s="5"/>
      <c r="X86" s="4"/>
      <c r="Y86" s="4"/>
      <c r="Z86" s="4"/>
      <c r="AA86" s="4"/>
      <c r="AB86" s="4"/>
      <c r="AC86" s="4"/>
      <c r="AD86" s="4"/>
      <c r="AE86" s="4"/>
      <c r="AF86" s="4"/>
      <c r="AG86" s="4"/>
      <c r="AH86" s="4"/>
    </row>
    <row r="87" ht="14.25" customHeight="1">
      <c r="A87" s="24"/>
      <c r="B87" s="4"/>
      <c r="C87" s="4"/>
      <c r="D87" s="4"/>
      <c r="E87" s="4"/>
      <c r="F87" s="4"/>
      <c r="G87" s="4"/>
      <c r="H87" s="4"/>
      <c r="I87" s="4"/>
      <c r="J87" s="4"/>
      <c r="K87" s="4"/>
      <c r="L87" s="4"/>
      <c r="M87" s="4"/>
      <c r="N87" s="4"/>
      <c r="O87" s="4"/>
      <c r="P87" s="4"/>
      <c r="Q87" s="4"/>
      <c r="R87" s="5"/>
      <c r="S87" s="5"/>
      <c r="T87" s="4"/>
      <c r="U87" s="4"/>
      <c r="V87" s="4"/>
      <c r="W87" s="5"/>
      <c r="X87" s="4"/>
      <c r="Y87" s="4"/>
      <c r="Z87" s="4"/>
      <c r="AA87" s="4"/>
      <c r="AB87" s="4"/>
      <c r="AC87" s="4"/>
      <c r="AD87" s="4"/>
      <c r="AE87" s="4"/>
      <c r="AF87" s="4"/>
      <c r="AG87" s="4"/>
      <c r="AH87" s="4"/>
    </row>
    <row r="88" ht="14.25" customHeight="1">
      <c r="A88" s="24"/>
      <c r="B88" s="4"/>
      <c r="C88" s="4"/>
      <c r="D88" s="4"/>
      <c r="E88" s="4"/>
      <c r="F88" s="4"/>
      <c r="G88" s="4"/>
      <c r="H88" s="4"/>
      <c r="I88" s="4"/>
      <c r="J88" s="4"/>
      <c r="K88" s="4"/>
      <c r="L88" s="4"/>
      <c r="M88" s="4"/>
      <c r="N88" s="4"/>
      <c r="O88" s="4"/>
      <c r="P88" s="4"/>
      <c r="Q88" s="4"/>
      <c r="R88" s="5"/>
      <c r="S88" s="5"/>
      <c r="T88" s="4"/>
      <c r="U88" s="4"/>
      <c r="V88" s="4"/>
      <c r="W88" s="5"/>
      <c r="X88" s="4"/>
      <c r="Y88" s="4"/>
      <c r="Z88" s="4"/>
      <c r="AA88" s="4"/>
      <c r="AB88" s="4"/>
      <c r="AC88" s="4"/>
      <c r="AD88" s="4"/>
      <c r="AE88" s="4"/>
      <c r="AF88" s="4"/>
      <c r="AG88" s="4"/>
      <c r="AH88" s="4"/>
    </row>
    <row r="89" ht="14.25" customHeight="1">
      <c r="A89" s="24"/>
      <c r="B89" s="4"/>
      <c r="C89" s="4"/>
      <c r="D89" s="4"/>
      <c r="E89" s="4"/>
      <c r="F89" s="4"/>
      <c r="G89" s="4"/>
      <c r="H89" s="4"/>
      <c r="I89" s="4"/>
      <c r="J89" s="4"/>
      <c r="K89" s="4"/>
      <c r="L89" s="4"/>
      <c r="M89" s="4"/>
      <c r="N89" s="4"/>
      <c r="O89" s="4"/>
      <c r="P89" s="4"/>
      <c r="Q89" s="4"/>
      <c r="R89" s="5"/>
      <c r="S89" s="5"/>
      <c r="T89" s="4"/>
      <c r="U89" s="4"/>
      <c r="V89" s="4"/>
      <c r="W89" s="5"/>
      <c r="X89" s="4"/>
      <c r="Y89" s="4"/>
      <c r="Z89" s="4"/>
      <c r="AA89" s="4"/>
      <c r="AB89" s="4"/>
      <c r="AC89" s="4"/>
      <c r="AD89" s="4"/>
      <c r="AE89" s="4"/>
      <c r="AF89" s="4"/>
      <c r="AG89" s="4"/>
      <c r="AH89" s="4"/>
    </row>
    <row r="90" ht="14.25" customHeight="1">
      <c r="A90" s="24"/>
      <c r="B90" s="4"/>
      <c r="C90" s="4"/>
      <c r="D90" s="4"/>
      <c r="E90" s="4"/>
      <c r="F90" s="4"/>
      <c r="G90" s="4"/>
      <c r="H90" s="4"/>
      <c r="I90" s="4"/>
      <c r="J90" s="4"/>
      <c r="K90" s="4"/>
      <c r="L90" s="4"/>
      <c r="M90" s="4"/>
      <c r="N90" s="4"/>
      <c r="O90" s="4"/>
      <c r="P90" s="4"/>
      <c r="Q90" s="4"/>
      <c r="R90" s="5"/>
      <c r="S90" s="5"/>
      <c r="T90" s="4"/>
      <c r="U90" s="4"/>
      <c r="V90" s="4"/>
      <c r="W90" s="5"/>
      <c r="X90" s="4"/>
      <c r="Y90" s="4"/>
      <c r="Z90" s="4"/>
      <c r="AA90" s="4"/>
      <c r="AB90" s="4"/>
      <c r="AC90" s="4"/>
      <c r="AD90" s="4"/>
      <c r="AE90" s="4"/>
      <c r="AF90" s="4"/>
      <c r="AG90" s="4"/>
      <c r="AH90" s="4"/>
    </row>
    <row r="91" ht="14.25" customHeight="1">
      <c r="A91" s="24"/>
      <c r="B91" s="4"/>
      <c r="C91" s="4"/>
      <c r="D91" s="4"/>
      <c r="E91" s="4"/>
      <c r="F91" s="4"/>
      <c r="G91" s="4"/>
      <c r="H91" s="4"/>
      <c r="I91" s="4"/>
      <c r="J91" s="4"/>
      <c r="K91" s="4"/>
      <c r="L91" s="4"/>
      <c r="M91" s="4"/>
      <c r="N91" s="4"/>
      <c r="O91" s="4"/>
      <c r="P91" s="4"/>
      <c r="Q91" s="4"/>
      <c r="R91" s="5"/>
      <c r="S91" s="5"/>
      <c r="T91" s="4"/>
      <c r="U91" s="4"/>
      <c r="V91" s="4"/>
      <c r="W91" s="5"/>
      <c r="X91" s="4"/>
      <c r="Y91" s="4"/>
      <c r="Z91" s="4"/>
      <c r="AA91" s="4"/>
      <c r="AB91" s="4"/>
      <c r="AC91" s="4"/>
      <c r="AD91" s="4"/>
      <c r="AE91" s="4"/>
      <c r="AF91" s="4"/>
      <c r="AG91" s="4"/>
      <c r="AH91" s="4"/>
    </row>
    <row r="92" ht="14.25" customHeight="1">
      <c r="A92" s="24"/>
      <c r="B92" s="4"/>
      <c r="C92" s="4"/>
      <c r="D92" s="4"/>
      <c r="E92" s="4"/>
      <c r="F92" s="4"/>
      <c r="G92" s="4"/>
      <c r="H92" s="4"/>
      <c r="I92" s="4"/>
      <c r="J92" s="4"/>
      <c r="K92" s="4"/>
      <c r="L92" s="4"/>
      <c r="M92" s="4"/>
      <c r="N92" s="4"/>
      <c r="O92" s="4"/>
      <c r="P92" s="4"/>
      <c r="Q92" s="4"/>
      <c r="R92" s="5"/>
      <c r="S92" s="5"/>
      <c r="T92" s="4"/>
      <c r="U92" s="4"/>
      <c r="V92" s="4"/>
      <c r="W92" s="5"/>
      <c r="X92" s="4"/>
      <c r="Y92" s="4"/>
      <c r="Z92" s="4"/>
      <c r="AA92" s="4"/>
      <c r="AB92" s="4"/>
      <c r="AC92" s="4"/>
      <c r="AD92" s="4"/>
      <c r="AE92" s="4"/>
      <c r="AF92" s="4"/>
      <c r="AG92" s="4"/>
      <c r="AH92" s="4"/>
    </row>
    <row r="93" ht="14.25" customHeight="1">
      <c r="A93" s="24"/>
      <c r="B93" s="4"/>
      <c r="C93" s="4"/>
      <c r="D93" s="4"/>
      <c r="E93" s="4"/>
      <c r="F93" s="4"/>
      <c r="G93" s="4"/>
      <c r="H93" s="4"/>
      <c r="I93" s="4"/>
      <c r="J93" s="4"/>
      <c r="K93" s="4"/>
      <c r="L93" s="4"/>
      <c r="M93" s="4"/>
      <c r="N93" s="4"/>
      <c r="O93" s="4"/>
      <c r="P93" s="4"/>
      <c r="Q93" s="4"/>
      <c r="R93" s="5"/>
      <c r="S93" s="5"/>
      <c r="T93" s="4"/>
      <c r="U93" s="4"/>
      <c r="V93" s="4"/>
      <c r="W93" s="5"/>
      <c r="X93" s="4"/>
      <c r="Y93" s="4"/>
      <c r="Z93" s="4"/>
      <c r="AA93" s="4"/>
      <c r="AB93" s="4"/>
      <c r="AC93" s="4"/>
      <c r="AD93" s="4"/>
      <c r="AE93" s="4"/>
      <c r="AF93" s="4"/>
      <c r="AG93" s="4"/>
      <c r="AH93" s="4"/>
    </row>
    <row r="94" ht="14.25" customHeight="1">
      <c r="A94" s="24"/>
      <c r="B94" s="4"/>
      <c r="C94" s="4"/>
      <c r="D94" s="4"/>
      <c r="E94" s="4"/>
      <c r="F94" s="4"/>
      <c r="G94" s="4"/>
      <c r="H94" s="4"/>
      <c r="I94" s="4"/>
      <c r="J94" s="4"/>
      <c r="K94" s="4"/>
      <c r="L94" s="4"/>
      <c r="M94" s="4"/>
      <c r="N94" s="4"/>
      <c r="O94" s="4"/>
      <c r="P94" s="4"/>
      <c r="Q94" s="4"/>
      <c r="R94" s="5"/>
      <c r="S94" s="5"/>
      <c r="T94" s="4"/>
      <c r="U94" s="4"/>
      <c r="V94" s="4"/>
      <c r="W94" s="5"/>
      <c r="X94" s="4"/>
      <c r="Y94" s="4"/>
      <c r="Z94" s="4"/>
      <c r="AA94" s="4"/>
      <c r="AB94" s="4"/>
      <c r="AC94" s="4"/>
      <c r="AD94" s="4"/>
      <c r="AE94" s="4"/>
      <c r="AF94" s="4"/>
      <c r="AG94" s="4"/>
      <c r="AH94" s="4"/>
    </row>
    <row r="95" ht="14.25" customHeight="1">
      <c r="A95" s="24"/>
      <c r="B95" s="4"/>
      <c r="C95" s="4"/>
      <c r="D95" s="4"/>
      <c r="E95" s="4"/>
      <c r="F95" s="4"/>
      <c r="G95" s="4"/>
      <c r="H95" s="4"/>
      <c r="I95" s="4"/>
      <c r="J95" s="4"/>
      <c r="K95" s="4"/>
      <c r="L95" s="4"/>
      <c r="M95" s="4"/>
      <c r="N95" s="4"/>
      <c r="O95" s="4"/>
      <c r="P95" s="4"/>
      <c r="Q95" s="4"/>
      <c r="R95" s="5"/>
      <c r="S95" s="5"/>
      <c r="T95" s="4"/>
      <c r="U95" s="4"/>
      <c r="V95" s="4"/>
      <c r="W95" s="5"/>
      <c r="X95" s="4"/>
      <c r="Y95" s="4"/>
      <c r="Z95" s="4"/>
      <c r="AA95" s="4"/>
      <c r="AB95" s="4"/>
      <c r="AC95" s="4"/>
      <c r="AD95" s="4"/>
      <c r="AE95" s="4"/>
      <c r="AF95" s="4"/>
      <c r="AG95" s="4"/>
      <c r="AH95" s="4"/>
    </row>
    <row r="96" ht="14.25" customHeight="1">
      <c r="A96" s="24"/>
      <c r="B96" s="4"/>
      <c r="C96" s="4"/>
      <c r="D96" s="4"/>
      <c r="E96" s="4"/>
      <c r="F96" s="4"/>
      <c r="G96" s="4"/>
      <c r="H96" s="4"/>
      <c r="I96" s="4"/>
      <c r="J96" s="4"/>
      <c r="K96" s="4"/>
      <c r="L96" s="4"/>
      <c r="M96" s="4"/>
      <c r="N96" s="4"/>
      <c r="O96" s="4"/>
      <c r="P96" s="4"/>
      <c r="Q96" s="4"/>
      <c r="R96" s="5"/>
      <c r="S96" s="5"/>
      <c r="T96" s="4"/>
      <c r="U96" s="4"/>
      <c r="V96" s="4"/>
      <c r="W96" s="5"/>
      <c r="X96" s="4"/>
      <c r="Y96" s="4"/>
      <c r="Z96" s="4"/>
      <c r="AA96" s="4"/>
      <c r="AB96" s="4"/>
      <c r="AC96" s="4"/>
      <c r="AD96" s="4"/>
      <c r="AE96" s="4"/>
      <c r="AF96" s="4"/>
      <c r="AG96" s="4"/>
      <c r="AH96" s="4"/>
    </row>
    <row r="97" ht="14.25" customHeight="1">
      <c r="A97" s="24"/>
      <c r="B97" s="4"/>
      <c r="C97" s="4"/>
      <c r="D97" s="4"/>
      <c r="E97" s="4"/>
      <c r="F97" s="4"/>
      <c r="G97" s="4"/>
      <c r="H97" s="4"/>
      <c r="I97" s="4"/>
      <c r="J97" s="4"/>
      <c r="K97" s="4"/>
      <c r="L97" s="4"/>
      <c r="M97" s="4"/>
      <c r="N97" s="4"/>
      <c r="O97" s="4"/>
      <c r="P97" s="4"/>
      <c r="Q97" s="4"/>
      <c r="R97" s="5"/>
      <c r="S97" s="5"/>
      <c r="T97" s="4"/>
      <c r="U97" s="4"/>
      <c r="V97" s="4"/>
      <c r="W97" s="5"/>
      <c r="X97" s="4"/>
      <c r="Y97" s="4"/>
      <c r="Z97" s="4"/>
      <c r="AA97" s="4"/>
      <c r="AB97" s="4"/>
      <c r="AC97" s="4"/>
      <c r="AD97" s="4"/>
      <c r="AE97" s="4"/>
      <c r="AF97" s="4"/>
      <c r="AG97" s="4"/>
      <c r="AH97" s="4"/>
    </row>
    <row r="98" ht="14.25" customHeight="1">
      <c r="A98" s="24"/>
      <c r="B98" s="4"/>
      <c r="C98" s="4"/>
      <c r="D98" s="4"/>
      <c r="E98" s="4"/>
      <c r="F98" s="4"/>
      <c r="G98" s="4"/>
      <c r="H98" s="4"/>
      <c r="I98" s="4"/>
      <c r="J98" s="4"/>
      <c r="K98" s="4"/>
      <c r="L98" s="4"/>
      <c r="M98" s="4"/>
      <c r="N98" s="4"/>
      <c r="O98" s="4"/>
      <c r="P98" s="4"/>
      <c r="Q98" s="4"/>
      <c r="R98" s="5"/>
      <c r="S98" s="5"/>
      <c r="T98" s="4"/>
      <c r="U98" s="4"/>
      <c r="V98" s="4"/>
      <c r="W98" s="5"/>
      <c r="X98" s="4"/>
      <c r="Y98" s="4"/>
      <c r="Z98" s="4"/>
      <c r="AA98" s="4"/>
      <c r="AB98" s="4"/>
      <c r="AC98" s="4"/>
      <c r="AD98" s="4"/>
      <c r="AE98" s="4"/>
      <c r="AF98" s="4"/>
      <c r="AG98" s="4"/>
      <c r="AH98" s="4"/>
    </row>
    <row r="99" ht="14.25" customHeight="1">
      <c r="A99" s="24"/>
      <c r="B99" s="4"/>
      <c r="C99" s="4"/>
      <c r="D99" s="4"/>
      <c r="E99" s="4"/>
      <c r="F99" s="4"/>
      <c r="G99" s="4"/>
      <c r="H99" s="4"/>
      <c r="I99" s="4"/>
      <c r="J99" s="4"/>
      <c r="K99" s="4"/>
      <c r="L99" s="4"/>
      <c r="M99" s="4"/>
      <c r="N99" s="4"/>
      <c r="O99" s="4"/>
      <c r="P99" s="4"/>
      <c r="Q99" s="4"/>
      <c r="R99" s="5"/>
      <c r="S99" s="5"/>
      <c r="T99" s="4"/>
      <c r="U99" s="4"/>
      <c r="V99" s="4"/>
      <c r="W99" s="5"/>
      <c r="X99" s="4"/>
      <c r="Y99" s="4"/>
      <c r="Z99" s="4"/>
      <c r="AA99" s="4"/>
      <c r="AB99" s="4"/>
      <c r="AC99" s="4"/>
      <c r="AD99" s="4"/>
      <c r="AE99" s="4"/>
      <c r="AF99" s="4"/>
      <c r="AG99" s="4"/>
      <c r="AH99" s="4"/>
    </row>
    <row r="100" ht="14.25" customHeight="1">
      <c r="A100" s="24"/>
      <c r="B100" s="4"/>
      <c r="C100" s="4"/>
      <c r="D100" s="4"/>
      <c r="E100" s="4"/>
      <c r="F100" s="4"/>
      <c r="G100" s="4"/>
      <c r="H100" s="4"/>
      <c r="I100" s="4"/>
      <c r="J100" s="4"/>
      <c r="K100" s="4"/>
      <c r="L100" s="4"/>
      <c r="M100" s="4"/>
      <c r="N100" s="4"/>
      <c r="O100" s="4"/>
      <c r="P100" s="4"/>
      <c r="Q100" s="4"/>
      <c r="R100" s="5"/>
      <c r="S100" s="5"/>
      <c r="T100" s="4"/>
      <c r="U100" s="4"/>
      <c r="V100" s="4"/>
      <c r="W100" s="5"/>
      <c r="X100" s="4"/>
      <c r="Y100" s="4"/>
      <c r="Z100" s="4"/>
      <c r="AA100" s="4"/>
      <c r="AB100" s="4"/>
      <c r="AC100" s="4"/>
      <c r="AD100" s="4"/>
      <c r="AE100" s="4"/>
      <c r="AF100" s="4"/>
      <c r="AG100" s="4"/>
      <c r="AH100" s="4"/>
    </row>
    <row r="101" ht="14.25" customHeight="1">
      <c r="A101" s="24"/>
      <c r="B101" s="4"/>
      <c r="C101" s="4"/>
      <c r="D101" s="4"/>
      <c r="E101" s="4"/>
      <c r="F101" s="4"/>
      <c r="G101" s="4"/>
      <c r="H101" s="4"/>
      <c r="I101" s="4"/>
      <c r="J101" s="4"/>
      <c r="K101" s="4"/>
      <c r="L101" s="4"/>
      <c r="M101" s="4"/>
      <c r="N101" s="4"/>
      <c r="O101" s="4"/>
      <c r="P101" s="4"/>
      <c r="Q101" s="4"/>
      <c r="R101" s="5"/>
      <c r="S101" s="5"/>
      <c r="T101" s="4"/>
      <c r="U101" s="4"/>
      <c r="V101" s="4"/>
      <c r="W101" s="5"/>
      <c r="X101" s="4"/>
      <c r="Y101" s="4"/>
      <c r="Z101" s="4"/>
      <c r="AA101" s="4"/>
      <c r="AB101" s="4"/>
      <c r="AC101" s="4"/>
      <c r="AD101" s="4"/>
      <c r="AE101" s="4"/>
      <c r="AF101" s="4"/>
      <c r="AG101" s="4"/>
      <c r="AH101" s="4"/>
    </row>
    <row r="102" ht="14.25" customHeight="1">
      <c r="A102" s="24"/>
      <c r="B102" s="4"/>
      <c r="C102" s="4"/>
      <c r="D102" s="4"/>
      <c r="E102" s="4"/>
      <c r="F102" s="4"/>
      <c r="G102" s="4"/>
      <c r="H102" s="4"/>
      <c r="I102" s="4"/>
      <c r="J102" s="4"/>
      <c r="K102" s="4"/>
      <c r="L102" s="4"/>
      <c r="M102" s="4"/>
      <c r="N102" s="4"/>
      <c r="O102" s="4"/>
      <c r="P102" s="4"/>
      <c r="Q102" s="4"/>
      <c r="R102" s="5"/>
      <c r="S102" s="5"/>
      <c r="T102" s="4"/>
      <c r="U102" s="4"/>
      <c r="V102" s="4"/>
      <c r="W102" s="5"/>
      <c r="X102" s="4"/>
      <c r="Y102" s="4"/>
      <c r="Z102" s="4"/>
      <c r="AA102" s="4"/>
      <c r="AB102" s="4"/>
      <c r="AC102" s="4"/>
      <c r="AD102" s="4"/>
      <c r="AE102" s="4"/>
      <c r="AF102" s="4"/>
      <c r="AG102" s="4"/>
      <c r="AH102" s="4"/>
    </row>
    <row r="103" ht="14.25" customHeight="1">
      <c r="A103" s="24"/>
      <c r="B103" s="4"/>
      <c r="C103" s="4"/>
      <c r="D103" s="4"/>
      <c r="E103" s="4"/>
      <c r="F103" s="4"/>
      <c r="G103" s="4"/>
      <c r="H103" s="4"/>
      <c r="I103" s="4"/>
      <c r="J103" s="4"/>
      <c r="K103" s="4"/>
      <c r="L103" s="4"/>
      <c r="M103" s="4"/>
      <c r="N103" s="4"/>
      <c r="O103" s="4"/>
      <c r="P103" s="4"/>
      <c r="Q103" s="4"/>
      <c r="R103" s="5"/>
      <c r="S103" s="5"/>
      <c r="T103" s="4"/>
      <c r="U103" s="4"/>
      <c r="V103" s="4"/>
      <c r="W103" s="5"/>
      <c r="X103" s="4"/>
      <c r="Y103" s="4"/>
      <c r="Z103" s="4"/>
      <c r="AA103" s="4"/>
      <c r="AB103" s="4"/>
      <c r="AC103" s="4"/>
      <c r="AD103" s="4"/>
      <c r="AE103" s="4"/>
      <c r="AF103" s="4"/>
      <c r="AG103" s="4"/>
      <c r="AH103" s="4"/>
    </row>
    <row r="104" ht="14.25" customHeight="1">
      <c r="A104" s="24"/>
      <c r="B104" s="4"/>
      <c r="C104" s="4"/>
      <c r="D104" s="4"/>
      <c r="E104" s="4"/>
      <c r="F104" s="4"/>
      <c r="G104" s="4"/>
      <c r="H104" s="4"/>
      <c r="I104" s="4"/>
      <c r="J104" s="4"/>
      <c r="K104" s="4"/>
      <c r="L104" s="4"/>
      <c r="M104" s="4"/>
      <c r="N104" s="4"/>
      <c r="O104" s="4"/>
      <c r="P104" s="4"/>
      <c r="Q104" s="4"/>
      <c r="R104" s="5"/>
      <c r="S104" s="5"/>
      <c r="T104" s="4"/>
      <c r="U104" s="4"/>
      <c r="V104" s="4"/>
      <c r="W104" s="5"/>
      <c r="X104" s="4"/>
      <c r="Y104" s="4"/>
      <c r="Z104" s="4"/>
      <c r="AA104" s="4"/>
      <c r="AB104" s="4"/>
      <c r="AC104" s="4"/>
      <c r="AD104" s="4"/>
      <c r="AE104" s="4"/>
      <c r="AF104" s="4"/>
      <c r="AG104" s="4"/>
      <c r="AH104" s="4"/>
    </row>
    <row r="105" ht="14.25" customHeight="1">
      <c r="A105" s="24"/>
      <c r="B105" s="4"/>
      <c r="C105" s="4"/>
      <c r="D105" s="4"/>
      <c r="E105" s="4"/>
      <c r="F105" s="4"/>
      <c r="G105" s="4"/>
      <c r="H105" s="4"/>
      <c r="I105" s="4"/>
      <c r="J105" s="4"/>
      <c r="K105" s="4"/>
      <c r="L105" s="4"/>
      <c r="M105" s="4"/>
      <c r="N105" s="4"/>
      <c r="O105" s="4"/>
      <c r="P105" s="4"/>
      <c r="Q105" s="4"/>
      <c r="R105" s="5"/>
      <c r="S105" s="5"/>
      <c r="T105" s="4"/>
      <c r="U105" s="4"/>
      <c r="V105" s="4"/>
      <c r="W105" s="5"/>
      <c r="X105" s="4"/>
      <c r="Y105" s="4"/>
      <c r="Z105" s="4"/>
      <c r="AA105" s="4"/>
      <c r="AB105" s="4"/>
      <c r="AC105" s="4"/>
      <c r="AD105" s="4"/>
      <c r="AE105" s="4"/>
      <c r="AF105" s="4"/>
      <c r="AG105" s="4"/>
      <c r="AH105" s="4"/>
    </row>
    <row r="106" ht="14.25" customHeight="1">
      <c r="A106" s="24"/>
      <c r="B106" s="4"/>
      <c r="C106" s="4"/>
      <c r="D106" s="4"/>
      <c r="E106" s="4"/>
      <c r="F106" s="4"/>
      <c r="G106" s="4"/>
      <c r="H106" s="4"/>
      <c r="I106" s="4"/>
      <c r="J106" s="4"/>
      <c r="K106" s="4"/>
      <c r="L106" s="4"/>
      <c r="M106" s="4"/>
      <c r="N106" s="4"/>
      <c r="O106" s="4"/>
      <c r="P106" s="4"/>
      <c r="Q106" s="4"/>
      <c r="R106" s="5"/>
      <c r="S106" s="5"/>
      <c r="T106" s="4"/>
      <c r="U106" s="4"/>
      <c r="V106" s="4"/>
      <c r="W106" s="5"/>
      <c r="X106" s="4"/>
      <c r="Y106" s="4"/>
      <c r="Z106" s="4"/>
      <c r="AA106" s="4"/>
      <c r="AB106" s="4"/>
      <c r="AC106" s="4"/>
      <c r="AD106" s="4"/>
      <c r="AE106" s="4"/>
      <c r="AF106" s="4"/>
      <c r="AG106" s="4"/>
      <c r="AH106" s="4"/>
    </row>
    <row r="107" ht="14.25" customHeight="1">
      <c r="A107" s="24"/>
      <c r="B107" s="4"/>
      <c r="C107" s="4"/>
      <c r="D107" s="4"/>
      <c r="E107" s="4"/>
      <c r="F107" s="4"/>
      <c r="G107" s="4"/>
      <c r="H107" s="4"/>
      <c r="I107" s="4"/>
      <c r="J107" s="4"/>
      <c r="K107" s="4"/>
      <c r="L107" s="4"/>
      <c r="M107" s="4"/>
      <c r="N107" s="4"/>
      <c r="O107" s="4"/>
      <c r="P107" s="4"/>
      <c r="Q107" s="4"/>
      <c r="R107" s="5"/>
      <c r="S107" s="5"/>
      <c r="T107" s="4"/>
      <c r="U107" s="4"/>
      <c r="V107" s="4"/>
      <c r="W107" s="5"/>
      <c r="X107" s="4"/>
      <c r="Y107" s="4"/>
      <c r="Z107" s="4"/>
      <c r="AA107" s="4"/>
      <c r="AB107" s="4"/>
      <c r="AC107" s="4"/>
      <c r="AD107" s="4"/>
      <c r="AE107" s="4"/>
      <c r="AF107" s="4"/>
      <c r="AG107" s="4"/>
      <c r="AH107" s="4"/>
    </row>
    <row r="108" ht="14.25" customHeight="1">
      <c r="A108" s="24"/>
      <c r="B108" s="4"/>
      <c r="C108" s="4"/>
      <c r="D108" s="4"/>
      <c r="E108" s="4"/>
      <c r="F108" s="4"/>
      <c r="G108" s="4"/>
      <c r="H108" s="4"/>
      <c r="I108" s="4"/>
      <c r="J108" s="4"/>
      <c r="K108" s="4"/>
      <c r="L108" s="4"/>
      <c r="M108" s="4"/>
      <c r="N108" s="4"/>
      <c r="O108" s="4"/>
      <c r="P108" s="4"/>
      <c r="Q108" s="4"/>
      <c r="R108" s="5"/>
      <c r="S108" s="5"/>
      <c r="T108" s="4"/>
      <c r="U108" s="4"/>
      <c r="V108" s="4"/>
      <c r="W108" s="5"/>
      <c r="X108" s="4"/>
      <c r="Y108" s="4"/>
      <c r="Z108" s="4"/>
      <c r="AA108" s="4"/>
      <c r="AB108" s="4"/>
      <c r="AC108" s="4"/>
      <c r="AD108" s="4"/>
      <c r="AE108" s="4"/>
      <c r="AF108" s="4"/>
      <c r="AG108" s="4"/>
      <c r="AH108" s="4"/>
    </row>
    <row r="109" ht="14.25" customHeight="1">
      <c r="A109" s="24"/>
      <c r="B109" s="4"/>
      <c r="C109" s="4"/>
      <c r="D109" s="4"/>
      <c r="E109" s="4"/>
      <c r="F109" s="4"/>
      <c r="G109" s="4"/>
      <c r="H109" s="4"/>
      <c r="I109" s="4"/>
      <c r="J109" s="4"/>
      <c r="K109" s="4"/>
      <c r="L109" s="4"/>
      <c r="M109" s="4"/>
      <c r="N109" s="4"/>
      <c r="O109" s="4"/>
      <c r="P109" s="4"/>
      <c r="Q109" s="4"/>
      <c r="R109" s="5"/>
      <c r="S109" s="5"/>
      <c r="T109" s="4"/>
      <c r="U109" s="4"/>
      <c r="V109" s="4"/>
      <c r="W109" s="5"/>
      <c r="X109" s="4"/>
      <c r="Y109" s="4"/>
      <c r="Z109" s="4"/>
      <c r="AA109" s="4"/>
      <c r="AB109" s="4"/>
      <c r="AC109" s="4"/>
      <c r="AD109" s="4"/>
      <c r="AE109" s="4"/>
      <c r="AF109" s="4"/>
      <c r="AG109" s="4"/>
      <c r="AH109" s="4"/>
    </row>
    <row r="110" ht="14.25" customHeight="1">
      <c r="A110" s="24"/>
      <c r="B110" s="4"/>
      <c r="C110" s="4"/>
      <c r="D110" s="4"/>
      <c r="E110" s="4"/>
      <c r="F110" s="4"/>
      <c r="G110" s="4"/>
      <c r="H110" s="4"/>
      <c r="I110" s="4"/>
      <c r="J110" s="4"/>
      <c r="K110" s="4"/>
      <c r="L110" s="4"/>
      <c r="M110" s="4"/>
      <c r="N110" s="4"/>
      <c r="O110" s="4"/>
      <c r="P110" s="4"/>
      <c r="Q110" s="4"/>
      <c r="R110" s="5"/>
      <c r="S110" s="5"/>
      <c r="T110" s="4"/>
      <c r="U110" s="4"/>
      <c r="V110" s="4"/>
      <c r="W110" s="5"/>
      <c r="X110" s="4"/>
      <c r="Y110" s="4"/>
      <c r="Z110" s="4"/>
      <c r="AA110" s="4"/>
      <c r="AB110" s="4"/>
      <c r="AC110" s="4"/>
      <c r="AD110" s="4"/>
      <c r="AE110" s="4"/>
      <c r="AF110" s="4"/>
      <c r="AG110" s="4"/>
      <c r="AH110" s="4"/>
    </row>
    <row r="111" ht="14.25" customHeight="1">
      <c r="A111" s="24"/>
      <c r="B111" s="4"/>
      <c r="C111" s="4"/>
      <c r="D111" s="4"/>
      <c r="E111" s="4"/>
      <c r="F111" s="4"/>
      <c r="G111" s="4"/>
      <c r="H111" s="4"/>
      <c r="I111" s="4"/>
      <c r="J111" s="4"/>
      <c r="K111" s="4"/>
      <c r="L111" s="4"/>
      <c r="M111" s="4"/>
      <c r="N111" s="4"/>
      <c r="O111" s="4"/>
      <c r="P111" s="4"/>
      <c r="Q111" s="4"/>
      <c r="R111" s="5"/>
      <c r="S111" s="5"/>
      <c r="T111" s="4"/>
      <c r="U111" s="4"/>
      <c r="V111" s="4"/>
      <c r="W111" s="5"/>
      <c r="X111" s="4"/>
      <c r="Y111" s="4"/>
      <c r="Z111" s="4"/>
      <c r="AA111" s="4"/>
      <c r="AB111" s="4"/>
      <c r="AC111" s="4"/>
      <c r="AD111" s="4"/>
      <c r="AE111" s="4"/>
      <c r="AF111" s="4"/>
      <c r="AG111" s="4"/>
      <c r="AH111" s="4"/>
    </row>
    <row r="112" ht="14.25" customHeight="1">
      <c r="A112" s="24"/>
      <c r="B112" s="4"/>
      <c r="C112" s="4"/>
      <c r="D112" s="4"/>
      <c r="E112" s="4"/>
      <c r="F112" s="4"/>
      <c r="G112" s="4"/>
      <c r="H112" s="4"/>
      <c r="I112" s="4"/>
      <c r="J112" s="4"/>
      <c r="K112" s="4"/>
      <c r="L112" s="4"/>
      <c r="M112" s="4"/>
      <c r="N112" s="4"/>
      <c r="O112" s="4"/>
      <c r="P112" s="4"/>
      <c r="Q112" s="4"/>
      <c r="R112" s="5"/>
      <c r="S112" s="5"/>
      <c r="T112" s="4"/>
      <c r="U112" s="4"/>
      <c r="V112" s="4"/>
      <c r="W112" s="5"/>
      <c r="X112" s="4"/>
      <c r="Y112" s="4"/>
      <c r="Z112" s="4"/>
      <c r="AA112" s="4"/>
      <c r="AB112" s="4"/>
      <c r="AC112" s="4"/>
      <c r="AD112" s="4"/>
      <c r="AE112" s="4"/>
      <c r="AF112" s="4"/>
      <c r="AG112" s="4"/>
      <c r="AH112" s="4"/>
    </row>
    <row r="113" ht="14.25" customHeight="1">
      <c r="A113" s="24"/>
      <c r="B113" s="4"/>
      <c r="C113" s="4"/>
      <c r="D113" s="4"/>
      <c r="E113" s="4"/>
      <c r="F113" s="4"/>
      <c r="G113" s="4"/>
      <c r="H113" s="4"/>
      <c r="I113" s="4"/>
      <c r="J113" s="4"/>
      <c r="K113" s="4"/>
      <c r="L113" s="4"/>
      <c r="M113" s="4"/>
      <c r="N113" s="4"/>
      <c r="O113" s="4"/>
      <c r="P113" s="4"/>
      <c r="Q113" s="4"/>
      <c r="R113" s="5"/>
      <c r="S113" s="5"/>
      <c r="T113" s="4"/>
      <c r="U113" s="4"/>
      <c r="V113" s="4"/>
      <c r="W113" s="5"/>
      <c r="X113" s="4"/>
      <c r="Y113" s="4"/>
      <c r="Z113" s="4"/>
      <c r="AA113" s="4"/>
      <c r="AB113" s="4"/>
      <c r="AC113" s="4"/>
      <c r="AD113" s="4"/>
      <c r="AE113" s="4"/>
      <c r="AF113" s="4"/>
      <c r="AG113" s="4"/>
      <c r="AH113" s="4"/>
    </row>
    <row r="114" ht="14.25" customHeight="1">
      <c r="A114" s="24"/>
      <c r="B114" s="4"/>
      <c r="C114" s="4"/>
      <c r="D114" s="4"/>
      <c r="E114" s="4"/>
      <c r="F114" s="4"/>
      <c r="G114" s="4"/>
      <c r="H114" s="4"/>
      <c r="I114" s="4"/>
      <c r="J114" s="4"/>
      <c r="K114" s="4"/>
      <c r="L114" s="4"/>
      <c r="M114" s="4"/>
      <c r="N114" s="4"/>
      <c r="O114" s="4"/>
      <c r="P114" s="4"/>
      <c r="Q114" s="4"/>
      <c r="R114" s="5"/>
      <c r="S114" s="5"/>
      <c r="T114" s="4"/>
      <c r="U114" s="4"/>
      <c r="V114" s="4"/>
      <c r="W114" s="5"/>
      <c r="X114" s="4"/>
      <c r="Y114" s="4"/>
      <c r="Z114" s="4"/>
      <c r="AA114" s="4"/>
      <c r="AB114" s="4"/>
      <c r="AC114" s="4"/>
      <c r="AD114" s="4"/>
      <c r="AE114" s="4"/>
      <c r="AF114" s="4"/>
      <c r="AG114" s="4"/>
      <c r="AH114" s="4"/>
    </row>
    <row r="115" ht="14.25" customHeight="1">
      <c r="A115" s="24"/>
      <c r="B115" s="4"/>
      <c r="C115" s="4"/>
      <c r="D115" s="4"/>
      <c r="E115" s="4"/>
      <c r="F115" s="4"/>
      <c r="G115" s="4"/>
      <c r="H115" s="4"/>
      <c r="I115" s="4"/>
      <c r="J115" s="4"/>
      <c r="K115" s="4"/>
      <c r="L115" s="4"/>
      <c r="M115" s="4"/>
      <c r="N115" s="4"/>
      <c r="O115" s="4"/>
      <c r="P115" s="4"/>
      <c r="Q115" s="4"/>
      <c r="R115" s="5"/>
      <c r="S115" s="5"/>
      <c r="T115" s="4"/>
      <c r="U115" s="4"/>
      <c r="V115" s="4"/>
      <c r="W115" s="5"/>
      <c r="X115" s="4"/>
      <c r="Y115" s="4"/>
      <c r="Z115" s="4"/>
      <c r="AA115" s="4"/>
      <c r="AB115" s="4"/>
      <c r="AC115" s="4"/>
      <c r="AD115" s="4"/>
      <c r="AE115" s="4"/>
      <c r="AF115" s="4"/>
      <c r="AG115" s="4"/>
      <c r="AH115" s="4"/>
    </row>
    <row r="116" ht="14.25" customHeight="1">
      <c r="A116" s="24"/>
      <c r="B116" s="4"/>
      <c r="C116" s="4"/>
      <c r="D116" s="4"/>
      <c r="E116" s="4"/>
      <c r="F116" s="4"/>
      <c r="G116" s="4"/>
      <c r="H116" s="4"/>
      <c r="I116" s="4"/>
      <c r="J116" s="4"/>
      <c r="K116" s="4"/>
      <c r="L116" s="4"/>
      <c r="M116" s="4"/>
      <c r="N116" s="4"/>
      <c r="O116" s="4"/>
      <c r="P116" s="4"/>
      <c r="Q116" s="4"/>
      <c r="R116" s="5"/>
      <c r="S116" s="5"/>
      <c r="T116" s="4"/>
      <c r="U116" s="4"/>
      <c r="V116" s="4"/>
      <c r="W116" s="5"/>
      <c r="X116" s="4"/>
      <c r="Y116" s="4"/>
      <c r="Z116" s="4"/>
      <c r="AA116" s="4"/>
      <c r="AB116" s="4"/>
      <c r="AC116" s="4"/>
      <c r="AD116" s="4"/>
      <c r="AE116" s="4"/>
      <c r="AF116" s="4"/>
      <c r="AG116" s="4"/>
      <c r="AH116" s="4"/>
    </row>
    <row r="117" ht="14.25" customHeight="1">
      <c r="A117" s="24"/>
      <c r="B117" s="4"/>
      <c r="C117" s="4"/>
      <c r="D117" s="4"/>
      <c r="E117" s="4"/>
      <c r="F117" s="4"/>
      <c r="G117" s="4"/>
      <c r="H117" s="4"/>
      <c r="I117" s="4"/>
      <c r="J117" s="4"/>
      <c r="K117" s="4"/>
      <c r="L117" s="4"/>
      <c r="M117" s="4"/>
      <c r="N117" s="4"/>
      <c r="O117" s="4"/>
      <c r="P117" s="4"/>
      <c r="Q117" s="4"/>
      <c r="R117" s="5"/>
      <c r="S117" s="5"/>
      <c r="T117" s="4"/>
      <c r="U117" s="4"/>
      <c r="V117" s="4"/>
      <c r="W117" s="5"/>
      <c r="X117" s="4"/>
      <c r="Y117" s="4"/>
      <c r="Z117" s="4"/>
      <c r="AA117" s="4"/>
      <c r="AB117" s="4"/>
      <c r="AC117" s="4"/>
      <c r="AD117" s="4"/>
      <c r="AE117" s="4"/>
      <c r="AF117" s="4"/>
      <c r="AG117" s="4"/>
      <c r="AH117" s="4"/>
    </row>
    <row r="118" ht="14.25" customHeight="1">
      <c r="A118" s="24"/>
      <c r="B118" s="4"/>
      <c r="C118" s="4"/>
      <c r="D118" s="4"/>
      <c r="E118" s="4"/>
      <c r="F118" s="4"/>
      <c r="G118" s="4"/>
      <c r="H118" s="4"/>
      <c r="I118" s="4"/>
      <c r="J118" s="4"/>
      <c r="K118" s="4"/>
      <c r="L118" s="4"/>
      <c r="M118" s="4"/>
      <c r="N118" s="4"/>
      <c r="O118" s="4"/>
      <c r="P118" s="4"/>
      <c r="Q118" s="4"/>
      <c r="R118" s="5"/>
      <c r="S118" s="5"/>
      <c r="T118" s="4"/>
      <c r="U118" s="4"/>
      <c r="V118" s="4"/>
      <c r="W118" s="5"/>
      <c r="X118" s="4"/>
      <c r="Y118" s="4"/>
      <c r="Z118" s="4"/>
      <c r="AA118" s="4"/>
      <c r="AB118" s="4"/>
      <c r="AC118" s="4"/>
      <c r="AD118" s="4"/>
      <c r="AE118" s="4"/>
      <c r="AF118" s="4"/>
      <c r="AG118" s="4"/>
      <c r="AH118" s="4"/>
    </row>
    <row r="119" ht="14.25" customHeight="1">
      <c r="A119" s="24"/>
      <c r="B119" s="4"/>
      <c r="C119" s="4"/>
      <c r="D119" s="4"/>
      <c r="E119" s="4"/>
      <c r="F119" s="4"/>
      <c r="G119" s="4"/>
      <c r="H119" s="4"/>
      <c r="I119" s="4"/>
      <c r="J119" s="4"/>
      <c r="K119" s="4"/>
      <c r="L119" s="4"/>
      <c r="M119" s="4"/>
      <c r="N119" s="4"/>
      <c r="O119" s="4"/>
      <c r="P119" s="4"/>
      <c r="Q119" s="4"/>
      <c r="R119" s="5"/>
      <c r="S119" s="5"/>
      <c r="T119" s="4"/>
      <c r="U119" s="4"/>
      <c r="V119" s="4"/>
      <c r="W119" s="5"/>
      <c r="X119" s="4"/>
      <c r="Y119" s="4"/>
      <c r="Z119" s="4"/>
      <c r="AA119" s="4"/>
      <c r="AB119" s="4"/>
      <c r="AC119" s="4"/>
      <c r="AD119" s="4"/>
      <c r="AE119" s="4"/>
      <c r="AF119" s="4"/>
      <c r="AG119" s="4"/>
      <c r="AH119" s="4"/>
    </row>
    <row r="120" ht="14.25" customHeight="1">
      <c r="A120" s="24"/>
      <c r="B120" s="4"/>
      <c r="C120" s="4"/>
      <c r="D120" s="4"/>
      <c r="E120" s="4"/>
      <c r="F120" s="4"/>
      <c r="G120" s="4"/>
      <c r="H120" s="4"/>
      <c r="I120" s="4"/>
      <c r="J120" s="4"/>
      <c r="K120" s="4"/>
      <c r="L120" s="4"/>
      <c r="M120" s="4"/>
      <c r="N120" s="4"/>
      <c r="O120" s="4"/>
      <c r="P120" s="4"/>
      <c r="Q120" s="4"/>
      <c r="R120" s="5"/>
      <c r="S120" s="5"/>
      <c r="T120" s="4"/>
      <c r="U120" s="4"/>
      <c r="V120" s="4"/>
      <c r="W120" s="5"/>
      <c r="X120" s="4"/>
      <c r="Y120" s="4"/>
      <c r="Z120" s="4"/>
      <c r="AA120" s="4"/>
      <c r="AB120" s="4"/>
      <c r="AC120" s="4"/>
      <c r="AD120" s="4"/>
      <c r="AE120" s="4"/>
      <c r="AF120" s="4"/>
      <c r="AG120" s="4"/>
      <c r="AH120" s="4"/>
    </row>
    <row r="121" ht="14.25" customHeight="1">
      <c r="A121" s="24"/>
      <c r="B121" s="4"/>
      <c r="C121" s="4"/>
      <c r="D121" s="4"/>
      <c r="E121" s="4"/>
      <c r="F121" s="4"/>
      <c r="G121" s="4"/>
      <c r="H121" s="4"/>
      <c r="I121" s="4"/>
      <c r="J121" s="4"/>
      <c r="K121" s="4"/>
      <c r="L121" s="4"/>
      <c r="M121" s="4"/>
      <c r="N121" s="4"/>
      <c r="O121" s="4"/>
      <c r="P121" s="4"/>
      <c r="Q121" s="4"/>
      <c r="R121" s="5"/>
      <c r="S121" s="5"/>
      <c r="T121" s="4"/>
      <c r="U121" s="4"/>
      <c r="V121" s="4"/>
      <c r="W121" s="5"/>
      <c r="X121" s="4"/>
      <c r="Y121" s="4"/>
      <c r="Z121" s="4"/>
      <c r="AA121" s="4"/>
      <c r="AB121" s="4"/>
      <c r="AC121" s="4"/>
      <c r="AD121" s="4"/>
      <c r="AE121" s="4"/>
      <c r="AF121" s="4"/>
      <c r="AG121" s="4"/>
      <c r="AH121" s="4"/>
    </row>
    <row r="122" ht="14.25" customHeight="1">
      <c r="A122" s="24"/>
      <c r="B122" s="4"/>
      <c r="C122" s="4"/>
      <c r="D122" s="4"/>
      <c r="E122" s="4"/>
      <c r="F122" s="4"/>
      <c r="G122" s="4"/>
      <c r="H122" s="4"/>
      <c r="I122" s="4"/>
      <c r="J122" s="4"/>
      <c r="K122" s="4"/>
      <c r="L122" s="4"/>
      <c r="M122" s="4"/>
      <c r="N122" s="4"/>
      <c r="O122" s="4"/>
      <c r="P122" s="4"/>
      <c r="Q122" s="4"/>
      <c r="R122" s="5"/>
      <c r="S122" s="5"/>
      <c r="T122" s="4"/>
      <c r="U122" s="4"/>
      <c r="V122" s="4"/>
      <c r="W122" s="5"/>
      <c r="X122" s="4"/>
      <c r="Y122" s="4"/>
      <c r="Z122" s="4"/>
      <c r="AA122" s="4"/>
      <c r="AB122" s="4"/>
      <c r="AC122" s="4"/>
      <c r="AD122" s="4"/>
      <c r="AE122" s="4"/>
      <c r="AF122" s="4"/>
      <c r="AG122" s="4"/>
      <c r="AH122" s="4"/>
    </row>
    <row r="123" ht="14.25" customHeight="1">
      <c r="A123" s="24"/>
      <c r="B123" s="4"/>
      <c r="C123" s="4"/>
      <c r="D123" s="4"/>
      <c r="E123" s="4"/>
      <c r="F123" s="4"/>
      <c r="G123" s="4"/>
      <c r="H123" s="4"/>
      <c r="I123" s="4"/>
      <c r="J123" s="4"/>
      <c r="K123" s="4"/>
      <c r="L123" s="4"/>
      <c r="M123" s="4"/>
      <c r="N123" s="4"/>
      <c r="O123" s="4"/>
      <c r="P123" s="4"/>
      <c r="Q123" s="4"/>
      <c r="R123" s="5"/>
      <c r="S123" s="5"/>
      <c r="T123" s="4"/>
      <c r="U123" s="4"/>
      <c r="V123" s="4"/>
      <c r="W123" s="5"/>
      <c r="X123" s="4"/>
      <c r="Y123" s="4"/>
      <c r="Z123" s="4"/>
      <c r="AA123" s="4"/>
      <c r="AB123" s="4"/>
      <c r="AC123" s="4"/>
      <c r="AD123" s="4"/>
      <c r="AE123" s="4"/>
      <c r="AF123" s="4"/>
      <c r="AG123" s="4"/>
      <c r="AH123" s="4"/>
    </row>
    <row r="124" ht="14.25" customHeight="1">
      <c r="A124" s="24"/>
      <c r="B124" s="4"/>
      <c r="C124" s="4"/>
      <c r="D124" s="4"/>
      <c r="E124" s="4"/>
      <c r="F124" s="4"/>
      <c r="G124" s="4"/>
      <c r="H124" s="4"/>
      <c r="I124" s="4"/>
      <c r="J124" s="4"/>
      <c r="K124" s="4"/>
      <c r="L124" s="4"/>
      <c r="M124" s="4"/>
      <c r="N124" s="4"/>
      <c r="O124" s="4"/>
      <c r="P124" s="4"/>
      <c r="Q124" s="4"/>
      <c r="R124" s="5"/>
      <c r="S124" s="5"/>
      <c r="T124" s="4"/>
      <c r="U124" s="4"/>
      <c r="V124" s="4"/>
      <c r="W124" s="5"/>
      <c r="X124" s="4"/>
      <c r="Y124" s="4"/>
      <c r="Z124" s="4"/>
      <c r="AA124" s="4"/>
      <c r="AB124" s="4"/>
      <c r="AC124" s="4"/>
      <c r="AD124" s="4"/>
      <c r="AE124" s="4"/>
      <c r="AF124" s="4"/>
      <c r="AG124" s="4"/>
      <c r="AH124" s="4"/>
    </row>
    <row r="125" ht="14.25" customHeight="1">
      <c r="A125" s="24"/>
      <c r="B125" s="4"/>
      <c r="C125" s="4"/>
      <c r="D125" s="4"/>
      <c r="E125" s="4"/>
      <c r="F125" s="4"/>
      <c r="G125" s="4"/>
      <c r="H125" s="4"/>
      <c r="I125" s="4"/>
      <c r="J125" s="4"/>
      <c r="K125" s="4"/>
      <c r="L125" s="4"/>
      <c r="M125" s="4"/>
      <c r="N125" s="4"/>
      <c r="O125" s="4"/>
      <c r="P125" s="4"/>
      <c r="Q125" s="4"/>
      <c r="R125" s="5"/>
      <c r="S125" s="5"/>
      <c r="T125" s="4"/>
      <c r="U125" s="4"/>
      <c r="V125" s="4"/>
      <c r="W125" s="5"/>
      <c r="X125" s="4"/>
      <c r="Y125" s="4"/>
      <c r="Z125" s="4"/>
      <c r="AA125" s="4"/>
      <c r="AB125" s="4"/>
      <c r="AC125" s="4"/>
      <c r="AD125" s="4"/>
      <c r="AE125" s="4"/>
      <c r="AF125" s="4"/>
      <c r="AG125" s="4"/>
      <c r="AH125" s="4"/>
    </row>
    <row r="126" ht="14.25" customHeight="1">
      <c r="A126" s="24"/>
      <c r="B126" s="4"/>
      <c r="C126" s="4"/>
      <c r="D126" s="4"/>
      <c r="E126" s="4"/>
      <c r="F126" s="4"/>
      <c r="G126" s="4"/>
      <c r="H126" s="4"/>
      <c r="I126" s="4"/>
      <c r="J126" s="4"/>
      <c r="K126" s="4"/>
      <c r="L126" s="4"/>
      <c r="M126" s="4"/>
      <c r="N126" s="4"/>
      <c r="O126" s="4"/>
      <c r="P126" s="4"/>
      <c r="Q126" s="4"/>
      <c r="R126" s="5"/>
      <c r="S126" s="5"/>
      <c r="T126" s="4"/>
      <c r="U126" s="4"/>
      <c r="V126" s="4"/>
      <c r="W126" s="5"/>
      <c r="X126" s="4"/>
      <c r="Y126" s="4"/>
      <c r="Z126" s="4"/>
      <c r="AA126" s="4"/>
      <c r="AB126" s="4"/>
      <c r="AC126" s="4"/>
      <c r="AD126" s="4"/>
      <c r="AE126" s="4"/>
      <c r="AF126" s="4"/>
      <c r="AG126" s="4"/>
      <c r="AH126" s="4"/>
    </row>
    <row r="127" ht="14.25" customHeight="1">
      <c r="A127" s="24"/>
      <c r="B127" s="4"/>
      <c r="C127" s="4"/>
      <c r="D127" s="4"/>
      <c r="E127" s="4"/>
      <c r="F127" s="4"/>
      <c r="G127" s="4"/>
      <c r="H127" s="4"/>
      <c r="I127" s="4"/>
      <c r="J127" s="4"/>
      <c r="K127" s="4"/>
      <c r="L127" s="4"/>
      <c r="M127" s="4"/>
      <c r="N127" s="4"/>
      <c r="O127" s="4"/>
      <c r="P127" s="4"/>
      <c r="Q127" s="4"/>
      <c r="R127" s="5"/>
      <c r="S127" s="5"/>
      <c r="T127" s="4"/>
      <c r="U127" s="4"/>
      <c r="V127" s="4"/>
      <c r="W127" s="5"/>
      <c r="X127" s="4"/>
      <c r="Y127" s="4"/>
      <c r="Z127" s="4"/>
      <c r="AA127" s="4"/>
      <c r="AB127" s="4"/>
      <c r="AC127" s="4"/>
      <c r="AD127" s="4"/>
      <c r="AE127" s="4"/>
      <c r="AF127" s="4"/>
      <c r="AG127" s="4"/>
      <c r="AH127" s="4"/>
    </row>
    <row r="128" ht="14.25" customHeight="1">
      <c r="A128" s="24"/>
      <c r="B128" s="4"/>
      <c r="C128" s="4"/>
      <c r="D128" s="4"/>
      <c r="E128" s="4"/>
      <c r="F128" s="4"/>
      <c r="G128" s="4"/>
      <c r="H128" s="4"/>
      <c r="I128" s="4"/>
      <c r="J128" s="4"/>
      <c r="K128" s="4"/>
      <c r="L128" s="4"/>
      <c r="M128" s="4"/>
      <c r="N128" s="4"/>
      <c r="O128" s="4"/>
      <c r="P128" s="4"/>
      <c r="Q128" s="4"/>
      <c r="R128" s="5"/>
      <c r="S128" s="5"/>
      <c r="T128" s="4"/>
      <c r="U128" s="4"/>
      <c r="V128" s="4"/>
      <c r="W128" s="5"/>
      <c r="X128" s="4"/>
      <c r="Y128" s="4"/>
      <c r="Z128" s="4"/>
      <c r="AA128" s="4"/>
      <c r="AB128" s="4"/>
      <c r="AC128" s="4"/>
      <c r="AD128" s="4"/>
      <c r="AE128" s="4"/>
      <c r="AF128" s="4"/>
      <c r="AG128" s="4"/>
      <c r="AH128" s="4"/>
    </row>
    <row r="129" ht="14.25" customHeight="1">
      <c r="A129" s="24"/>
      <c r="B129" s="4"/>
      <c r="C129" s="4"/>
      <c r="D129" s="4"/>
      <c r="E129" s="4"/>
      <c r="F129" s="4"/>
      <c r="G129" s="4"/>
      <c r="H129" s="4"/>
      <c r="I129" s="4"/>
      <c r="J129" s="4"/>
      <c r="K129" s="4"/>
      <c r="L129" s="4"/>
      <c r="M129" s="4"/>
      <c r="N129" s="4"/>
      <c r="O129" s="4"/>
      <c r="P129" s="4"/>
      <c r="Q129" s="4"/>
      <c r="R129" s="5"/>
      <c r="S129" s="5"/>
      <c r="T129" s="4"/>
      <c r="U129" s="4"/>
      <c r="V129" s="4"/>
      <c r="W129" s="5"/>
      <c r="X129" s="4"/>
      <c r="Y129" s="4"/>
      <c r="Z129" s="4"/>
      <c r="AA129" s="4"/>
      <c r="AB129" s="4"/>
      <c r="AC129" s="4"/>
      <c r="AD129" s="4"/>
      <c r="AE129" s="4"/>
      <c r="AF129" s="4"/>
      <c r="AG129" s="4"/>
      <c r="AH129" s="4"/>
    </row>
    <row r="130" ht="14.25" customHeight="1">
      <c r="A130" s="24"/>
      <c r="B130" s="4"/>
      <c r="C130" s="4"/>
      <c r="D130" s="4"/>
      <c r="E130" s="4"/>
      <c r="F130" s="4"/>
      <c r="G130" s="4"/>
      <c r="H130" s="4"/>
      <c r="I130" s="4"/>
      <c r="J130" s="4"/>
      <c r="K130" s="4"/>
      <c r="L130" s="4"/>
      <c r="M130" s="4"/>
      <c r="N130" s="4"/>
      <c r="O130" s="4"/>
      <c r="P130" s="4"/>
      <c r="Q130" s="4"/>
      <c r="R130" s="5"/>
      <c r="S130" s="5"/>
      <c r="T130" s="4"/>
      <c r="U130" s="4"/>
      <c r="V130" s="4"/>
      <c r="W130" s="5"/>
      <c r="X130" s="4"/>
      <c r="Y130" s="4"/>
      <c r="Z130" s="4"/>
      <c r="AA130" s="4"/>
      <c r="AB130" s="4"/>
      <c r="AC130" s="4"/>
      <c r="AD130" s="4"/>
      <c r="AE130" s="4"/>
      <c r="AF130" s="4"/>
      <c r="AG130" s="4"/>
      <c r="AH130" s="4"/>
    </row>
    <row r="131" ht="14.25" customHeight="1">
      <c r="A131" s="24"/>
      <c r="B131" s="4"/>
      <c r="C131" s="4"/>
      <c r="D131" s="4"/>
      <c r="E131" s="4"/>
      <c r="F131" s="4"/>
      <c r="G131" s="4"/>
      <c r="H131" s="4"/>
      <c r="I131" s="4"/>
      <c r="J131" s="4"/>
      <c r="K131" s="4"/>
      <c r="L131" s="4"/>
      <c r="M131" s="4"/>
      <c r="N131" s="4"/>
      <c r="O131" s="4"/>
      <c r="P131" s="4"/>
      <c r="Q131" s="4"/>
      <c r="R131" s="5"/>
      <c r="S131" s="5"/>
      <c r="T131" s="4"/>
      <c r="U131" s="4"/>
      <c r="V131" s="4"/>
      <c r="W131" s="5"/>
      <c r="X131" s="4"/>
      <c r="Y131" s="4"/>
      <c r="Z131" s="4"/>
      <c r="AA131" s="4"/>
      <c r="AB131" s="4"/>
      <c r="AC131" s="4"/>
      <c r="AD131" s="4"/>
      <c r="AE131" s="4"/>
      <c r="AF131" s="4"/>
      <c r="AG131" s="4"/>
      <c r="AH131" s="4"/>
    </row>
    <row r="132" ht="14.25" customHeight="1">
      <c r="A132" s="24"/>
      <c r="B132" s="4"/>
      <c r="C132" s="4"/>
      <c r="D132" s="4"/>
      <c r="E132" s="4"/>
      <c r="F132" s="4"/>
      <c r="G132" s="4"/>
      <c r="H132" s="4"/>
      <c r="I132" s="4"/>
      <c r="J132" s="4"/>
      <c r="K132" s="4"/>
      <c r="L132" s="4"/>
      <c r="M132" s="4"/>
      <c r="N132" s="4"/>
      <c r="O132" s="4"/>
      <c r="P132" s="4"/>
      <c r="Q132" s="4"/>
      <c r="R132" s="5"/>
      <c r="S132" s="5"/>
      <c r="T132" s="4"/>
      <c r="U132" s="4"/>
      <c r="V132" s="4"/>
      <c r="W132" s="5"/>
      <c r="X132" s="4"/>
      <c r="Y132" s="4"/>
      <c r="Z132" s="4"/>
      <c r="AA132" s="4"/>
      <c r="AB132" s="4"/>
      <c r="AC132" s="4"/>
      <c r="AD132" s="4"/>
      <c r="AE132" s="4"/>
      <c r="AF132" s="4"/>
      <c r="AG132" s="4"/>
      <c r="AH132" s="4"/>
    </row>
    <row r="133" ht="14.25" customHeight="1">
      <c r="A133" s="24"/>
      <c r="B133" s="4"/>
      <c r="C133" s="4"/>
      <c r="D133" s="4"/>
      <c r="E133" s="4"/>
      <c r="F133" s="4"/>
      <c r="G133" s="4"/>
      <c r="H133" s="4"/>
      <c r="I133" s="4"/>
      <c r="J133" s="4"/>
      <c r="K133" s="4"/>
      <c r="L133" s="4"/>
      <c r="M133" s="4"/>
      <c r="N133" s="4"/>
      <c r="O133" s="4"/>
      <c r="P133" s="4"/>
      <c r="Q133" s="4"/>
      <c r="R133" s="5"/>
      <c r="S133" s="5"/>
      <c r="T133" s="4"/>
      <c r="U133" s="4"/>
      <c r="V133" s="4"/>
      <c r="W133" s="5"/>
      <c r="X133" s="4"/>
      <c r="Y133" s="4"/>
      <c r="Z133" s="4"/>
      <c r="AA133" s="4"/>
      <c r="AB133" s="4"/>
      <c r="AC133" s="4"/>
      <c r="AD133" s="4"/>
      <c r="AE133" s="4"/>
      <c r="AF133" s="4"/>
      <c r="AG133" s="4"/>
      <c r="AH133" s="4"/>
    </row>
    <row r="134" ht="14.25" customHeight="1">
      <c r="A134" s="24"/>
      <c r="B134" s="4"/>
      <c r="C134" s="4"/>
      <c r="D134" s="4"/>
      <c r="E134" s="4"/>
      <c r="F134" s="4"/>
      <c r="G134" s="4"/>
      <c r="H134" s="4"/>
      <c r="I134" s="4"/>
      <c r="J134" s="4"/>
      <c r="K134" s="4"/>
      <c r="L134" s="4"/>
      <c r="M134" s="4"/>
      <c r="N134" s="4"/>
      <c r="O134" s="4"/>
      <c r="P134" s="4"/>
      <c r="Q134" s="4"/>
      <c r="R134" s="5"/>
      <c r="S134" s="5"/>
      <c r="T134" s="4"/>
      <c r="U134" s="4"/>
      <c r="V134" s="4"/>
      <c r="W134" s="5"/>
      <c r="X134" s="4"/>
      <c r="Y134" s="4"/>
      <c r="Z134" s="4"/>
      <c r="AA134" s="4"/>
      <c r="AB134" s="4"/>
      <c r="AC134" s="4"/>
      <c r="AD134" s="4"/>
      <c r="AE134" s="4"/>
      <c r="AF134" s="4"/>
      <c r="AG134" s="4"/>
      <c r="AH134" s="4"/>
    </row>
    <row r="135" ht="14.25" customHeight="1">
      <c r="A135" s="24"/>
      <c r="B135" s="4"/>
      <c r="C135" s="4"/>
      <c r="D135" s="4"/>
      <c r="E135" s="4"/>
      <c r="F135" s="4"/>
      <c r="G135" s="4"/>
      <c r="H135" s="4"/>
      <c r="I135" s="4"/>
      <c r="J135" s="4"/>
      <c r="K135" s="4"/>
      <c r="L135" s="4"/>
      <c r="M135" s="4"/>
      <c r="N135" s="4"/>
      <c r="O135" s="4"/>
      <c r="P135" s="4"/>
      <c r="Q135" s="4"/>
      <c r="R135" s="5"/>
      <c r="S135" s="5"/>
      <c r="T135" s="4"/>
      <c r="U135" s="4"/>
      <c r="V135" s="4"/>
      <c r="W135" s="5"/>
      <c r="X135" s="4"/>
      <c r="Y135" s="4"/>
      <c r="Z135" s="4"/>
      <c r="AA135" s="4"/>
      <c r="AB135" s="4"/>
      <c r="AC135" s="4"/>
      <c r="AD135" s="4"/>
      <c r="AE135" s="4"/>
      <c r="AF135" s="4"/>
      <c r="AG135" s="4"/>
      <c r="AH135" s="4"/>
    </row>
    <row r="136" ht="14.25" customHeight="1">
      <c r="A136" s="24"/>
      <c r="B136" s="4"/>
      <c r="C136" s="4"/>
      <c r="D136" s="4"/>
      <c r="E136" s="4"/>
      <c r="F136" s="4"/>
      <c r="G136" s="4"/>
      <c r="H136" s="4"/>
      <c r="I136" s="4"/>
      <c r="J136" s="4"/>
      <c r="K136" s="4"/>
      <c r="L136" s="4"/>
      <c r="M136" s="4"/>
      <c r="N136" s="4"/>
      <c r="O136" s="4"/>
      <c r="P136" s="4"/>
      <c r="Q136" s="4"/>
      <c r="R136" s="5"/>
      <c r="S136" s="5"/>
      <c r="T136" s="4"/>
      <c r="U136" s="4"/>
      <c r="V136" s="4"/>
      <c r="W136" s="5"/>
      <c r="X136" s="4"/>
      <c r="Y136" s="4"/>
      <c r="Z136" s="4"/>
      <c r="AA136" s="4"/>
      <c r="AB136" s="4"/>
      <c r="AC136" s="4"/>
      <c r="AD136" s="4"/>
      <c r="AE136" s="4"/>
      <c r="AF136" s="4"/>
      <c r="AG136" s="4"/>
      <c r="AH136" s="4"/>
    </row>
    <row r="137" ht="14.25" customHeight="1">
      <c r="A137" s="24"/>
      <c r="B137" s="4"/>
      <c r="C137" s="4"/>
      <c r="D137" s="4"/>
      <c r="E137" s="4"/>
      <c r="F137" s="4"/>
      <c r="G137" s="4"/>
      <c r="H137" s="4"/>
      <c r="I137" s="4"/>
      <c r="J137" s="4"/>
      <c r="K137" s="4"/>
      <c r="L137" s="4"/>
      <c r="M137" s="4"/>
      <c r="N137" s="4"/>
      <c r="O137" s="4"/>
      <c r="P137" s="4"/>
      <c r="Q137" s="4"/>
      <c r="R137" s="5"/>
      <c r="S137" s="5"/>
      <c r="T137" s="4"/>
      <c r="U137" s="4"/>
      <c r="V137" s="4"/>
      <c r="W137" s="5"/>
      <c r="X137" s="4"/>
      <c r="Y137" s="4"/>
      <c r="Z137" s="4"/>
      <c r="AA137" s="4"/>
      <c r="AB137" s="4"/>
      <c r="AC137" s="4"/>
      <c r="AD137" s="4"/>
      <c r="AE137" s="4"/>
      <c r="AF137" s="4"/>
      <c r="AG137" s="4"/>
      <c r="AH137" s="4"/>
    </row>
    <row r="138" ht="14.25" customHeight="1">
      <c r="A138" s="24"/>
      <c r="B138" s="4"/>
      <c r="C138" s="4"/>
      <c r="D138" s="4"/>
      <c r="E138" s="4"/>
      <c r="F138" s="4"/>
      <c r="G138" s="4"/>
      <c r="H138" s="4"/>
      <c r="I138" s="4"/>
      <c r="J138" s="4"/>
      <c r="K138" s="4"/>
      <c r="L138" s="4"/>
      <c r="M138" s="4"/>
      <c r="N138" s="4"/>
      <c r="O138" s="4"/>
      <c r="P138" s="4"/>
      <c r="Q138" s="4"/>
      <c r="R138" s="5"/>
      <c r="S138" s="5"/>
      <c r="T138" s="4"/>
      <c r="U138" s="4"/>
      <c r="V138" s="4"/>
      <c r="W138" s="5"/>
      <c r="X138" s="4"/>
      <c r="Y138" s="4"/>
      <c r="Z138" s="4"/>
      <c r="AA138" s="4"/>
      <c r="AB138" s="4"/>
      <c r="AC138" s="4"/>
      <c r="AD138" s="4"/>
      <c r="AE138" s="4"/>
      <c r="AF138" s="4"/>
      <c r="AG138" s="4"/>
      <c r="AH138" s="4"/>
    </row>
    <row r="139" ht="14.25" customHeight="1">
      <c r="A139" s="24"/>
      <c r="B139" s="4"/>
      <c r="C139" s="4"/>
      <c r="D139" s="4"/>
      <c r="E139" s="4"/>
      <c r="F139" s="4"/>
      <c r="G139" s="4"/>
      <c r="H139" s="4"/>
      <c r="I139" s="4"/>
      <c r="J139" s="4"/>
      <c r="K139" s="4"/>
      <c r="L139" s="4"/>
      <c r="M139" s="4"/>
      <c r="N139" s="4"/>
      <c r="O139" s="4"/>
      <c r="P139" s="4"/>
      <c r="Q139" s="4"/>
      <c r="R139" s="5"/>
      <c r="S139" s="5"/>
      <c r="T139" s="4"/>
      <c r="U139" s="4"/>
      <c r="V139" s="4"/>
      <c r="W139" s="5"/>
      <c r="X139" s="4"/>
      <c r="Y139" s="4"/>
      <c r="Z139" s="4"/>
      <c r="AA139" s="4"/>
      <c r="AB139" s="4"/>
      <c r="AC139" s="4"/>
      <c r="AD139" s="4"/>
      <c r="AE139" s="4"/>
      <c r="AF139" s="4"/>
      <c r="AG139" s="4"/>
      <c r="AH139" s="4"/>
    </row>
    <row r="140" ht="14.25" customHeight="1">
      <c r="A140" s="24"/>
      <c r="B140" s="4"/>
      <c r="C140" s="4"/>
      <c r="D140" s="4"/>
      <c r="E140" s="4"/>
      <c r="F140" s="4"/>
      <c r="G140" s="4"/>
      <c r="H140" s="4"/>
      <c r="I140" s="4"/>
      <c r="J140" s="4"/>
      <c r="K140" s="4"/>
      <c r="L140" s="4"/>
      <c r="M140" s="4"/>
      <c r="N140" s="4"/>
      <c r="O140" s="4"/>
      <c r="P140" s="4"/>
      <c r="Q140" s="4"/>
      <c r="R140" s="5"/>
      <c r="S140" s="5"/>
      <c r="T140" s="4"/>
      <c r="U140" s="4"/>
      <c r="V140" s="4"/>
      <c r="W140" s="5"/>
      <c r="X140" s="4"/>
      <c r="Y140" s="4"/>
      <c r="Z140" s="4"/>
      <c r="AA140" s="4"/>
      <c r="AB140" s="4"/>
      <c r="AC140" s="4"/>
      <c r="AD140" s="4"/>
      <c r="AE140" s="4"/>
      <c r="AF140" s="4"/>
      <c r="AG140" s="4"/>
      <c r="AH140" s="4"/>
    </row>
    <row r="141" ht="14.25" customHeight="1">
      <c r="A141" s="24"/>
      <c r="B141" s="4"/>
      <c r="C141" s="4"/>
      <c r="D141" s="4"/>
      <c r="E141" s="4"/>
      <c r="F141" s="4"/>
      <c r="G141" s="4"/>
      <c r="H141" s="4"/>
      <c r="I141" s="4"/>
      <c r="J141" s="4"/>
      <c r="K141" s="4"/>
      <c r="L141" s="4"/>
      <c r="M141" s="4"/>
      <c r="N141" s="4"/>
      <c r="O141" s="4"/>
      <c r="P141" s="4"/>
      <c r="Q141" s="4"/>
      <c r="R141" s="5"/>
      <c r="S141" s="5"/>
      <c r="T141" s="4"/>
      <c r="U141" s="4"/>
      <c r="V141" s="4"/>
      <c r="W141" s="5"/>
      <c r="X141" s="4"/>
      <c r="Y141" s="4"/>
      <c r="Z141" s="4"/>
      <c r="AA141" s="4"/>
      <c r="AB141" s="4"/>
      <c r="AC141" s="4"/>
      <c r="AD141" s="4"/>
      <c r="AE141" s="4"/>
      <c r="AF141" s="4"/>
      <c r="AG141" s="4"/>
      <c r="AH141" s="4"/>
    </row>
    <row r="142" ht="14.25" customHeight="1">
      <c r="A142" s="24"/>
      <c r="B142" s="4"/>
      <c r="C142" s="4"/>
      <c r="D142" s="4"/>
      <c r="E142" s="4"/>
      <c r="F142" s="4"/>
      <c r="G142" s="4"/>
      <c r="H142" s="4"/>
      <c r="I142" s="4"/>
      <c r="J142" s="4"/>
      <c r="K142" s="4"/>
      <c r="L142" s="4"/>
      <c r="M142" s="4"/>
      <c r="N142" s="4"/>
      <c r="O142" s="4"/>
      <c r="P142" s="4"/>
      <c r="Q142" s="4"/>
      <c r="R142" s="5"/>
      <c r="S142" s="5"/>
      <c r="T142" s="4"/>
      <c r="U142" s="4"/>
      <c r="V142" s="4"/>
      <c r="W142" s="5"/>
      <c r="X142" s="4"/>
      <c r="Y142" s="4"/>
      <c r="Z142" s="4"/>
      <c r="AA142" s="4"/>
      <c r="AB142" s="4"/>
      <c r="AC142" s="4"/>
      <c r="AD142" s="4"/>
      <c r="AE142" s="4"/>
      <c r="AF142" s="4"/>
      <c r="AG142" s="4"/>
      <c r="AH142" s="4"/>
    </row>
    <row r="143" ht="14.25" customHeight="1">
      <c r="A143" s="24"/>
      <c r="B143" s="4"/>
      <c r="C143" s="4"/>
      <c r="D143" s="4"/>
      <c r="E143" s="4"/>
      <c r="F143" s="4"/>
      <c r="G143" s="4"/>
      <c r="H143" s="4"/>
      <c r="I143" s="4"/>
      <c r="J143" s="4"/>
      <c r="K143" s="4"/>
      <c r="L143" s="4"/>
      <c r="M143" s="4"/>
      <c r="N143" s="4"/>
      <c r="O143" s="4"/>
      <c r="P143" s="4"/>
      <c r="Q143" s="4"/>
      <c r="R143" s="5"/>
      <c r="S143" s="5"/>
      <c r="T143" s="4"/>
      <c r="U143" s="4"/>
      <c r="V143" s="4"/>
      <c r="W143" s="5"/>
      <c r="X143" s="4"/>
      <c r="Y143" s="4"/>
      <c r="Z143" s="4"/>
      <c r="AA143" s="4"/>
      <c r="AB143" s="4"/>
      <c r="AC143" s="4"/>
      <c r="AD143" s="4"/>
      <c r="AE143" s="4"/>
      <c r="AF143" s="4"/>
      <c r="AG143" s="4"/>
      <c r="AH143" s="4"/>
    </row>
    <row r="144" ht="14.25" customHeight="1">
      <c r="A144" s="24"/>
      <c r="B144" s="4"/>
      <c r="C144" s="4"/>
      <c r="D144" s="4"/>
      <c r="E144" s="4"/>
      <c r="F144" s="4"/>
      <c r="G144" s="4"/>
      <c r="H144" s="4"/>
      <c r="I144" s="4"/>
      <c r="J144" s="4"/>
      <c r="K144" s="4"/>
      <c r="L144" s="4"/>
      <c r="M144" s="4"/>
      <c r="N144" s="4"/>
      <c r="O144" s="4"/>
      <c r="P144" s="4"/>
      <c r="Q144" s="4"/>
      <c r="R144" s="5"/>
      <c r="S144" s="5"/>
      <c r="T144" s="4"/>
      <c r="U144" s="4"/>
      <c r="V144" s="4"/>
      <c r="W144" s="5"/>
      <c r="X144" s="4"/>
      <c r="Y144" s="4"/>
      <c r="Z144" s="4"/>
      <c r="AA144" s="4"/>
      <c r="AB144" s="4"/>
      <c r="AC144" s="4"/>
      <c r="AD144" s="4"/>
      <c r="AE144" s="4"/>
      <c r="AF144" s="4"/>
      <c r="AG144" s="4"/>
      <c r="AH144" s="4"/>
    </row>
    <row r="145" ht="14.25" customHeight="1">
      <c r="A145" s="24"/>
      <c r="B145" s="4"/>
      <c r="C145" s="4"/>
      <c r="D145" s="4"/>
      <c r="E145" s="4"/>
      <c r="F145" s="4"/>
      <c r="G145" s="4"/>
      <c r="H145" s="4"/>
      <c r="I145" s="4"/>
      <c r="J145" s="4"/>
      <c r="K145" s="4"/>
      <c r="L145" s="4"/>
      <c r="M145" s="4"/>
      <c r="N145" s="4"/>
      <c r="O145" s="4"/>
      <c r="P145" s="4"/>
      <c r="Q145" s="4"/>
      <c r="R145" s="5"/>
      <c r="S145" s="5"/>
      <c r="T145" s="4"/>
      <c r="U145" s="4"/>
      <c r="V145" s="4"/>
      <c r="W145" s="5"/>
      <c r="X145" s="4"/>
      <c r="Y145" s="4"/>
      <c r="Z145" s="4"/>
      <c r="AA145" s="4"/>
      <c r="AB145" s="4"/>
      <c r="AC145" s="4"/>
      <c r="AD145" s="4"/>
      <c r="AE145" s="4"/>
      <c r="AF145" s="4"/>
      <c r="AG145" s="4"/>
      <c r="AH145" s="4"/>
    </row>
    <row r="146" ht="14.25" customHeight="1">
      <c r="A146" s="24"/>
      <c r="B146" s="4"/>
      <c r="C146" s="4"/>
      <c r="D146" s="4"/>
      <c r="E146" s="4"/>
      <c r="F146" s="4"/>
      <c r="G146" s="4"/>
      <c r="H146" s="4"/>
      <c r="I146" s="4"/>
      <c r="J146" s="4"/>
      <c r="K146" s="4"/>
      <c r="L146" s="4"/>
      <c r="M146" s="4"/>
      <c r="N146" s="4"/>
      <c r="O146" s="4"/>
      <c r="P146" s="4"/>
      <c r="Q146" s="4"/>
      <c r="R146" s="5"/>
      <c r="S146" s="5"/>
      <c r="T146" s="4"/>
      <c r="U146" s="4"/>
      <c r="V146" s="4"/>
      <c r="W146" s="5"/>
      <c r="X146" s="4"/>
      <c r="Y146" s="4"/>
      <c r="Z146" s="4"/>
      <c r="AA146" s="4"/>
      <c r="AB146" s="4"/>
      <c r="AC146" s="4"/>
      <c r="AD146" s="4"/>
      <c r="AE146" s="4"/>
      <c r="AF146" s="4"/>
      <c r="AG146" s="4"/>
      <c r="AH146" s="4"/>
    </row>
    <row r="147" ht="14.25" customHeight="1">
      <c r="A147" s="24"/>
      <c r="B147" s="4"/>
      <c r="C147" s="4"/>
      <c r="D147" s="4"/>
      <c r="E147" s="4"/>
      <c r="F147" s="4"/>
      <c r="G147" s="4"/>
      <c r="H147" s="4"/>
      <c r="I147" s="4"/>
      <c r="J147" s="4"/>
      <c r="K147" s="4"/>
      <c r="L147" s="4"/>
      <c r="M147" s="4"/>
      <c r="N147" s="4"/>
      <c r="O147" s="4"/>
      <c r="P147" s="4"/>
      <c r="Q147" s="4"/>
      <c r="R147" s="5"/>
      <c r="S147" s="5"/>
      <c r="T147" s="4"/>
      <c r="U147" s="4"/>
      <c r="V147" s="4"/>
      <c r="W147" s="5"/>
      <c r="X147" s="4"/>
      <c r="Y147" s="4"/>
      <c r="Z147" s="4"/>
      <c r="AA147" s="4"/>
      <c r="AB147" s="4"/>
      <c r="AC147" s="4"/>
      <c r="AD147" s="4"/>
      <c r="AE147" s="4"/>
      <c r="AF147" s="4"/>
      <c r="AG147" s="4"/>
      <c r="AH147" s="4"/>
    </row>
    <row r="148" ht="14.25" customHeight="1">
      <c r="A148" s="24"/>
      <c r="B148" s="4"/>
      <c r="C148" s="4"/>
      <c r="D148" s="4"/>
      <c r="E148" s="4"/>
      <c r="F148" s="4"/>
      <c r="G148" s="4"/>
      <c r="H148" s="4"/>
      <c r="I148" s="4"/>
      <c r="J148" s="4"/>
      <c r="K148" s="4"/>
      <c r="L148" s="4"/>
      <c r="M148" s="4"/>
      <c r="N148" s="4"/>
      <c r="O148" s="4"/>
      <c r="P148" s="4"/>
      <c r="Q148" s="4"/>
      <c r="R148" s="5"/>
      <c r="S148" s="5"/>
      <c r="T148" s="4"/>
      <c r="U148" s="4"/>
      <c r="V148" s="4"/>
      <c r="W148" s="5"/>
      <c r="X148" s="4"/>
      <c r="Y148" s="4"/>
      <c r="Z148" s="4"/>
      <c r="AA148" s="4"/>
      <c r="AB148" s="4"/>
      <c r="AC148" s="4"/>
      <c r="AD148" s="4"/>
      <c r="AE148" s="4"/>
      <c r="AF148" s="4"/>
      <c r="AG148" s="4"/>
      <c r="AH148" s="4"/>
    </row>
    <row r="149" ht="14.25" customHeight="1">
      <c r="A149" s="24"/>
      <c r="B149" s="4"/>
      <c r="C149" s="4"/>
      <c r="D149" s="4"/>
      <c r="E149" s="4"/>
      <c r="F149" s="4"/>
      <c r="G149" s="4"/>
      <c r="H149" s="4"/>
      <c r="I149" s="4"/>
      <c r="J149" s="4"/>
      <c r="K149" s="4"/>
      <c r="L149" s="4"/>
      <c r="M149" s="4"/>
      <c r="N149" s="4"/>
      <c r="O149" s="4"/>
      <c r="P149" s="4"/>
      <c r="Q149" s="4"/>
      <c r="R149" s="5"/>
      <c r="S149" s="5"/>
      <c r="T149" s="4"/>
      <c r="U149" s="4"/>
      <c r="V149" s="4"/>
      <c r="W149" s="5"/>
      <c r="X149" s="4"/>
      <c r="Y149" s="4"/>
      <c r="Z149" s="4"/>
      <c r="AA149" s="4"/>
      <c r="AB149" s="4"/>
      <c r="AC149" s="4"/>
      <c r="AD149" s="4"/>
      <c r="AE149" s="4"/>
      <c r="AF149" s="4"/>
      <c r="AG149" s="4"/>
      <c r="AH149" s="4"/>
    </row>
    <row r="150" ht="14.25" customHeight="1">
      <c r="A150" s="24"/>
      <c r="B150" s="4"/>
      <c r="C150" s="4"/>
      <c r="D150" s="4"/>
      <c r="E150" s="4"/>
      <c r="F150" s="4"/>
      <c r="G150" s="4"/>
      <c r="H150" s="4"/>
      <c r="I150" s="4"/>
      <c r="J150" s="4"/>
      <c r="K150" s="4"/>
      <c r="L150" s="4"/>
      <c r="M150" s="4"/>
      <c r="N150" s="4"/>
      <c r="O150" s="4"/>
      <c r="P150" s="4"/>
      <c r="Q150" s="4"/>
      <c r="R150" s="5"/>
      <c r="S150" s="5"/>
      <c r="T150" s="4"/>
      <c r="U150" s="4"/>
      <c r="V150" s="4"/>
      <c r="W150" s="5"/>
      <c r="X150" s="4"/>
      <c r="Y150" s="4"/>
      <c r="Z150" s="4"/>
      <c r="AA150" s="4"/>
      <c r="AB150" s="4"/>
      <c r="AC150" s="4"/>
      <c r="AD150" s="4"/>
      <c r="AE150" s="4"/>
      <c r="AF150" s="4"/>
      <c r="AG150" s="4"/>
      <c r="AH150" s="4"/>
    </row>
    <row r="151" ht="14.25" customHeight="1">
      <c r="A151" s="24"/>
      <c r="B151" s="4"/>
      <c r="C151" s="4"/>
      <c r="D151" s="4"/>
      <c r="E151" s="4"/>
      <c r="F151" s="4"/>
      <c r="G151" s="4"/>
      <c r="H151" s="4"/>
      <c r="I151" s="4"/>
      <c r="J151" s="4"/>
      <c r="K151" s="4"/>
      <c r="L151" s="4"/>
      <c r="M151" s="4"/>
      <c r="N151" s="4"/>
      <c r="O151" s="4"/>
      <c r="P151" s="4"/>
      <c r="Q151" s="4"/>
      <c r="R151" s="5"/>
      <c r="S151" s="5"/>
      <c r="T151" s="4"/>
      <c r="U151" s="4"/>
      <c r="V151" s="4"/>
      <c r="W151" s="5"/>
      <c r="X151" s="4"/>
      <c r="Y151" s="4"/>
      <c r="Z151" s="4"/>
      <c r="AA151" s="4"/>
      <c r="AB151" s="4"/>
      <c r="AC151" s="4"/>
      <c r="AD151" s="4"/>
      <c r="AE151" s="4"/>
      <c r="AF151" s="4"/>
      <c r="AG151" s="4"/>
      <c r="AH151" s="4"/>
    </row>
    <row r="152" ht="14.25" customHeight="1">
      <c r="A152" s="24"/>
      <c r="B152" s="4"/>
      <c r="C152" s="4"/>
      <c r="D152" s="4"/>
      <c r="E152" s="4"/>
      <c r="F152" s="4"/>
      <c r="G152" s="4"/>
      <c r="H152" s="4"/>
      <c r="I152" s="4"/>
      <c r="J152" s="4"/>
      <c r="K152" s="4"/>
      <c r="L152" s="4"/>
      <c r="M152" s="4"/>
      <c r="N152" s="4"/>
      <c r="O152" s="4"/>
      <c r="P152" s="4"/>
      <c r="Q152" s="4"/>
      <c r="R152" s="5"/>
      <c r="S152" s="5"/>
      <c r="T152" s="4"/>
      <c r="U152" s="4"/>
      <c r="V152" s="4"/>
      <c r="W152" s="5"/>
      <c r="X152" s="4"/>
      <c r="Y152" s="4"/>
      <c r="Z152" s="4"/>
      <c r="AA152" s="4"/>
      <c r="AB152" s="4"/>
      <c r="AC152" s="4"/>
      <c r="AD152" s="4"/>
      <c r="AE152" s="4"/>
      <c r="AF152" s="4"/>
      <c r="AG152" s="4"/>
      <c r="AH152" s="4"/>
    </row>
    <row r="153" ht="14.25" customHeight="1">
      <c r="A153" s="24"/>
      <c r="B153" s="4"/>
      <c r="C153" s="4"/>
      <c r="D153" s="4"/>
      <c r="E153" s="4"/>
      <c r="F153" s="4"/>
      <c r="G153" s="4"/>
      <c r="H153" s="4"/>
      <c r="I153" s="4"/>
      <c r="J153" s="4"/>
      <c r="K153" s="4"/>
      <c r="L153" s="4"/>
      <c r="M153" s="4"/>
      <c r="N153" s="4"/>
      <c r="O153" s="4"/>
      <c r="P153" s="4"/>
      <c r="Q153" s="4"/>
      <c r="R153" s="5"/>
      <c r="S153" s="5"/>
      <c r="T153" s="4"/>
      <c r="U153" s="4"/>
      <c r="V153" s="4"/>
      <c r="W153" s="5"/>
      <c r="X153" s="4"/>
      <c r="Y153" s="4"/>
      <c r="Z153" s="4"/>
      <c r="AA153" s="4"/>
      <c r="AB153" s="4"/>
      <c r="AC153" s="4"/>
      <c r="AD153" s="4"/>
      <c r="AE153" s="4"/>
      <c r="AF153" s="4"/>
      <c r="AG153" s="4"/>
      <c r="AH153" s="4"/>
    </row>
    <row r="154" ht="14.25" customHeight="1">
      <c r="A154" s="24"/>
      <c r="B154" s="4"/>
      <c r="C154" s="4"/>
      <c r="D154" s="4"/>
      <c r="E154" s="4"/>
      <c r="F154" s="4"/>
      <c r="G154" s="4"/>
      <c r="H154" s="4"/>
      <c r="I154" s="4"/>
      <c r="J154" s="4"/>
      <c r="K154" s="4"/>
      <c r="L154" s="4"/>
      <c r="M154" s="4"/>
      <c r="N154" s="4"/>
      <c r="O154" s="4"/>
      <c r="P154" s="4"/>
      <c r="Q154" s="4"/>
      <c r="R154" s="5"/>
      <c r="S154" s="5"/>
      <c r="T154" s="4"/>
      <c r="U154" s="4"/>
      <c r="V154" s="4"/>
      <c r="W154" s="5"/>
      <c r="X154" s="4"/>
      <c r="Y154" s="4"/>
      <c r="Z154" s="4"/>
      <c r="AA154" s="4"/>
      <c r="AB154" s="4"/>
      <c r="AC154" s="4"/>
      <c r="AD154" s="4"/>
      <c r="AE154" s="4"/>
      <c r="AF154" s="4"/>
      <c r="AG154" s="4"/>
      <c r="AH154" s="4"/>
    </row>
    <row r="155" ht="14.25" customHeight="1">
      <c r="A155" s="24"/>
      <c r="B155" s="4"/>
      <c r="C155" s="4"/>
      <c r="D155" s="4"/>
      <c r="E155" s="4"/>
      <c r="F155" s="4"/>
      <c r="G155" s="4"/>
      <c r="H155" s="4"/>
      <c r="I155" s="4"/>
      <c r="J155" s="4"/>
      <c r="K155" s="4"/>
      <c r="L155" s="4"/>
      <c r="M155" s="4"/>
      <c r="N155" s="4"/>
      <c r="O155" s="4"/>
      <c r="P155" s="4"/>
      <c r="Q155" s="4"/>
      <c r="R155" s="5"/>
      <c r="S155" s="5"/>
      <c r="T155" s="4"/>
      <c r="U155" s="4"/>
      <c r="V155" s="4"/>
      <c r="W155" s="5"/>
      <c r="X155" s="4"/>
      <c r="Y155" s="4"/>
      <c r="Z155" s="4"/>
      <c r="AA155" s="4"/>
      <c r="AB155" s="4"/>
      <c r="AC155" s="4"/>
      <c r="AD155" s="4"/>
      <c r="AE155" s="4"/>
      <c r="AF155" s="4"/>
      <c r="AG155" s="4"/>
      <c r="AH155" s="4"/>
    </row>
    <row r="156" ht="14.25" customHeight="1">
      <c r="A156" s="24"/>
      <c r="B156" s="4"/>
      <c r="C156" s="4"/>
      <c r="D156" s="4"/>
      <c r="E156" s="4"/>
      <c r="F156" s="4"/>
      <c r="G156" s="4"/>
      <c r="H156" s="4"/>
      <c r="I156" s="4"/>
      <c r="J156" s="4"/>
      <c r="K156" s="4"/>
      <c r="L156" s="4"/>
      <c r="M156" s="4"/>
      <c r="N156" s="4"/>
      <c r="O156" s="4"/>
      <c r="P156" s="4"/>
      <c r="Q156" s="4"/>
      <c r="R156" s="5"/>
      <c r="S156" s="5"/>
      <c r="T156" s="4"/>
      <c r="U156" s="4"/>
      <c r="V156" s="4"/>
      <c r="W156" s="5"/>
      <c r="X156" s="4"/>
      <c r="Y156" s="4"/>
      <c r="Z156" s="4"/>
      <c r="AA156" s="4"/>
      <c r="AB156" s="4"/>
      <c r="AC156" s="4"/>
      <c r="AD156" s="4"/>
      <c r="AE156" s="4"/>
      <c r="AF156" s="4"/>
      <c r="AG156" s="4"/>
      <c r="AH156" s="4"/>
    </row>
    <row r="157" ht="14.25" customHeight="1">
      <c r="A157" s="24"/>
      <c r="B157" s="4"/>
      <c r="C157" s="4"/>
      <c r="D157" s="4"/>
      <c r="E157" s="4"/>
      <c r="F157" s="4"/>
      <c r="G157" s="4"/>
      <c r="H157" s="4"/>
      <c r="I157" s="4"/>
      <c r="J157" s="4"/>
      <c r="K157" s="4"/>
      <c r="L157" s="4"/>
      <c r="M157" s="4"/>
      <c r="N157" s="4"/>
      <c r="O157" s="4"/>
      <c r="P157" s="4"/>
      <c r="Q157" s="4"/>
      <c r="R157" s="5"/>
      <c r="S157" s="5"/>
      <c r="T157" s="4"/>
      <c r="U157" s="4"/>
      <c r="V157" s="4"/>
      <c r="W157" s="5"/>
      <c r="X157" s="4"/>
      <c r="Y157" s="4"/>
      <c r="Z157" s="4"/>
      <c r="AA157" s="4"/>
      <c r="AB157" s="4"/>
      <c r="AC157" s="4"/>
      <c r="AD157" s="4"/>
      <c r="AE157" s="4"/>
      <c r="AF157" s="4"/>
      <c r="AG157" s="4"/>
      <c r="AH157" s="4"/>
    </row>
    <row r="158" ht="14.25" customHeight="1">
      <c r="A158" s="24"/>
      <c r="B158" s="4"/>
      <c r="C158" s="4"/>
      <c r="D158" s="4"/>
      <c r="E158" s="4"/>
      <c r="F158" s="4"/>
      <c r="G158" s="4"/>
      <c r="H158" s="4"/>
      <c r="I158" s="4"/>
      <c r="J158" s="4"/>
      <c r="K158" s="4"/>
      <c r="L158" s="4"/>
      <c r="M158" s="4"/>
      <c r="N158" s="4"/>
      <c r="O158" s="4"/>
      <c r="P158" s="4"/>
      <c r="Q158" s="4"/>
      <c r="R158" s="5"/>
      <c r="S158" s="5"/>
      <c r="T158" s="4"/>
      <c r="U158" s="4"/>
      <c r="V158" s="4"/>
      <c r="W158" s="5"/>
      <c r="X158" s="4"/>
      <c r="Y158" s="4"/>
      <c r="Z158" s="4"/>
      <c r="AA158" s="4"/>
      <c r="AB158" s="4"/>
      <c r="AC158" s="4"/>
      <c r="AD158" s="4"/>
      <c r="AE158" s="4"/>
      <c r="AF158" s="4"/>
      <c r="AG158" s="4"/>
      <c r="AH158" s="4"/>
    </row>
    <row r="159" ht="14.25" customHeight="1">
      <c r="A159" s="24"/>
      <c r="B159" s="4"/>
      <c r="C159" s="4"/>
      <c r="D159" s="4"/>
      <c r="E159" s="4"/>
      <c r="F159" s="4"/>
      <c r="G159" s="4"/>
      <c r="H159" s="4"/>
      <c r="I159" s="4"/>
      <c r="J159" s="4"/>
      <c r="K159" s="4"/>
      <c r="L159" s="4"/>
      <c r="M159" s="4"/>
      <c r="N159" s="4"/>
      <c r="O159" s="4"/>
      <c r="P159" s="4"/>
      <c r="Q159" s="4"/>
      <c r="R159" s="5"/>
      <c r="S159" s="5"/>
      <c r="T159" s="4"/>
      <c r="U159" s="4"/>
      <c r="V159" s="4"/>
      <c r="W159" s="5"/>
      <c r="X159" s="4"/>
      <c r="Y159" s="4"/>
      <c r="Z159" s="4"/>
      <c r="AA159" s="4"/>
      <c r="AB159" s="4"/>
      <c r="AC159" s="4"/>
      <c r="AD159" s="4"/>
      <c r="AE159" s="4"/>
      <c r="AF159" s="4"/>
      <c r="AG159" s="4"/>
      <c r="AH159" s="4"/>
    </row>
    <row r="160" ht="14.25" customHeight="1">
      <c r="A160" s="24"/>
      <c r="B160" s="4"/>
      <c r="C160" s="4"/>
      <c r="D160" s="4"/>
      <c r="E160" s="4"/>
      <c r="F160" s="4"/>
      <c r="G160" s="4"/>
      <c r="H160" s="4"/>
      <c r="I160" s="4"/>
      <c r="J160" s="4"/>
      <c r="K160" s="4"/>
      <c r="L160" s="4"/>
      <c r="M160" s="4"/>
      <c r="N160" s="4"/>
      <c r="O160" s="4"/>
      <c r="P160" s="4"/>
      <c r="Q160" s="4"/>
      <c r="R160" s="5"/>
      <c r="S160" s="5"/>
      <c r="T160" s="4"/>
      <c r="U160" s="4"/>
      <c r="V160" s="4"/>
      <c r="W160" s="5"/>
      <c r="X160" s="4"/>
      <c r="Y160" s="4"/>
      <c r="Z160" s="4"/>
      <c r="AA160" s="4"/>
      <c r="AB160" s="4"/>
      <c r="AC160" s="4"/>
      <c r="AD160" s="4"/>
      <c r="AE160" s="4"/>
      <c r="AF160" s="4"/>
      <c r="AG160" s="4"/>
      <c r="AH160" s="4"/>
    </row>
    <row r="161" ht="14.25" customHeight="1">
      <c r="A161" s="24"/>
      <c r="B161" s="4"/>
      <c r="C161" s="4"/>
      <c r="D161" s="4"/>
      <c r="E161" s="4"/>
      <c r="F161" s="4"/>
      <c r="G161" s="4"/>
      <c r="H161" s="4"/>
      <c r="I161" s="4"/>
      <c r="J161" s="4"/>
      <c r="K161" s="4"/>
      <c r="L161" s="4"/>
      <c r="M161" s="4"/>
      <c r="N161" s="4"/>
      <c r="O161" s="4"/>
      <c r="P161" s="4"/>
      <c r="Q161" s="4"/>
      <c r="R161" s="5"/>
      <c r="S161" s="5"/>
      <c r="T161" s="4"/>
      <c r="U161" s="4"/>
      <c r="V161" s="4"/>
      <c r="W161" s="5"/>
      <c r="X161" s="4"/>
      <c r="Y161" s="4"/>
      <c r="Z161" s="4"/>
      <c r="AA161" s="4"/>
      <c r="AB161" s="4"/>
      <c r="AC161" s="4"/>
      <c r="AD161" s="4"/>
      <c r="AE161" s="4"/>
      <c r="AF161" s="4"/>
      <c r="AG161" s="4"/>
      <c r="AH161" s="4"/>
    </row>
    <row r="162" ht="14.25" customHeight="1">
      <c r="A162" s="24"/>
      <c r="B162" s="4"/>
      <c r="C162" s="4"/>
      <c r="D162" s="4"/>
      <c r="E162" s="4"/>
      <c r="F162" s="4"/>
      <c r="G162" s="4"/>
      <c r="H162" s="4"/>
      <c r="I162" s="4"/>
      <c r="J162" s="4"/>
      <c r="K162" s="4"/>
      <c r="L162" s="4"/>
      <c r="M162" s="4"/>
      <c r="N162" s="4"/>
      <c r="O162" s="4"/>
      <c r="P162" s="4"/>
      <c r="Q162" s="4"/>
      <c r="R162" s="5"/>
      <c r="S162" s="5"/>
      <c r="T162" s="4"/>
      <c r="U162" s="4"/>
      <c r="V162" s="4"/>
      <c r="W162" s="5"/>
      <c r="X162" s="4"/>
      <c r="Y162" s="4"/>
      <c r="Z162" s="4"/>
      <c r="AA162" s="4"/>
      <c r="AB162" s="4"/>
      <c r="AC162" s="4"/>
      <c r="AD162" s="4"/>
      <c r="AE162" s="4"/>
      <c r="AF162" s="4"/>
      <c r="AG162" s="4"/>
      <c r="AH162" s="4"/>
    </row>
    <row r="163" ht="14.25" customHeight="1">
      <c r="A163" s="24"/>
      <c r="B163" s="4"/>
      <c r="C163" s="4"/>
      <c r="D163" s="4"/>
      <c r="E163" s="4"/>
      <c r="F163" s="4"/>
      <c r="G163" s="4"/>
      <c r="H163" s="4"/>
      <c r="I163" s="4"/>
      <c r="J163" s="4"/>
      <c r="K163" s="4"/>
      <c r="L163" s="4"/>
      <c r="M163" s="4"/>
      <c r="N163" s="4"/>
      <c r="O163" s="4"/>
      <c r="P163" s="4"/>
      <c r="Q163" s="4"/>
      <c r="R163" s="5"/>
      <c r="S163" s="5"/>
      <c r="T163" s="4"/>
      <c r="U163" s="4"/>
      <c r="V163" s="4"/>
      <c r="W163" s="5"/>
      <c r="X163" s="4"/>
      <c r="Y163" s="4"/>
      <c r="Z163" s="4"/>
      <c r="AA163" s="4"/>
      <c r="AB163" s="4"/>
      <c r="AC163" s="4"/>
      <c r="AD163" s="4"/>
      <c r="AE163" s="4"/>
      <c r="AF163" s="4"/>
      <c r="AG163" s="4"/>
      <c r="AH163" s="4"/>
    </row>
    <row r="164" ht="14.25" customHeight="1">
      <c r="A164" s="24"/>
      <c r="B164" s="4"/>
      <c r="C164" s="4"/>
      <c r="D164" s="4"/>
      <c r="E164" s="4"/>
      <c r="F164" s="4"/>
      <c r="G164" s="4"/>
      <c r="H164" s="4"/>
      <c r="I164" s="4"/>
      <c r="J164" s="4"/>
      <c r="K164" s="4"/>
      <c r="L164" s="4"/>
      <c r="M164" s="4"/>
      <c r="N164" s="4"/>
      <c r="O164" s="4"/>
      <c r="P164" s="4"/>
      <c r="Q164" s="4"/>
      <c r="R164" s="5"/>
      <c r="S164" s="5"/>
      <c r="T164" s="4"/>
      <c r="U164" s="4"/>
      <c r="V164" s="4"/>
      <c r="W164" s="5"/>
      <c r="X164" s="4"/>
      <c r="Y164" s="4"/>
      <c r="Z164" s="4"/>
      <c r="AA164" s="4"/>
      <c r="AB164" s="4"/>
      <c r="AC164" s="4"/>
      <c r="AD164" s="4"/>
      <c r="AE164" s="4"/>
      <c r="AF164" s="4"/>
      <c r="AG164" s="4"/>
      <c r="AH164" s="4"/>
    </row>
    <row r="165" ht="14.25" customHeight="1">
      <c r="A165" s="24"/>
      <c r="B165" s="4"/>
      <c r="C165" s="4"/>
      <c r="D165" s="4"/>
      <c r="E165" s="4"/>
      <c r="F165" s="4"/>
      <c r="G165" s="4"/>
      <c r="H165" s="4"/>
      <c r="I165" s="4"/>
      <c r="J165" s="4"/>
      <c r="K165" s="4"/>
      <c r="L165" s="4"/>
      <c r="M165" s="4"/>
      <c r="N165" s="4"/>
      <c r="O165" s="4"/>
      <c r="P165" s="4"/>
      <c r="Q165" s="4"/>
      <c r="R165" s="5"/>
      <c r="S165" s="5"/>
      <c r="T165" s="4"/>
      <c r="U165" s="4"/>
      <c r="V165" s="4"/>
      <c r="W165" s="5"/>
      <c r="X165" s="4"/>
      <c r="Y165" s="4"/>
      <c r="Z165" s="4"/>
      <c r="AA165" s="4"/>
      <c r="AB165" s="4"/>
      <c r="AC165" s="4"/>
      <c r="AD165" s="4"/>
      <c r="AE165" s="4"/>
      <c r="AF165" s="4"/>
      <c r="AG165" s="4"/>
      <c r="AH165" s="4"/>
    </row>
    <row r="166" ht="14.25" customHeight="1">
      <c r="A166" s="24"/>
      <c r="B166" s="4"/>
      <c r="C166" s="4"/>
      <c r="D166" s="4"/>
      <c r="E166" s="4"/>
      <c r="F166" s="4"/>
      <c r="G166" s="4"/>
      <c r="H166" s="4"/>
      <c r="I166" s="4"/>
      <c r="J166" s="4"/>
      <c r="K166" s="4"/>
      <c r="L166" s="4"/>
      <c r="M166" s="4"/>
      <c r="N166" s="4"/>
      <c r="O166" s="4"/>
      <c r="P166" s="4"/>
      <c r="Q166" s="4"/>
      <c r="R166" s="5"/>
      <c r="S166" s="5"/>
      <c r="T166" s="4"/>
      <c r="U166" s="4"/>
      <c r="V166" s="4"/>
      <c r="W166" s="5"/>
      <c r="X166" s="4"/>
      <c r="Y166" s="4"/>
      <c r="Z166" s="4"/>
      <c r="AA166" s="4"/>
      <c r="AB166" s="4"/>
      <c r="AC166" s="4"/>
      <c r="AD166" s="4"/>
      <c r="AE166" s="4"/>
      <c r="AF166" s="4"/>
      <c r="AG166" s="4"/>
      <c r="AH166" s="4"/>
    </row>
    <row r="167" ht="14.25" customHeight="1">
      <c r="A167" s="24"/>
      <c r="B167" s="4"/>
      <c r="C167" s="4"/>
      <c r="D167" s="4"/>
      <c r="E167" s="4"/>
      <c r="F167" s="4"/>
      <c r="G167" s="4"/>
      <c r="H167" s="4"/>
      <c r="I167" s="4"/>
      <c r="J167" s="4"/>
      <c r="K167" s="4"/>
      <c r="L167" s="4"/>
      <c r="M167" s="4"/>
      <c r="N167" s="4"/>
      <c r="O167" s="4"/>
      <c r="P167" s="4"/>
      <c r="Q167" s="4"/>
      <c r="R167" s="5"/>
      <c r="S167" s="5"/>
      <c r="T167" s="4"/>
      <c r="U167" s="4"/>
      <c r="V167" s="4"/>
      <c r="W167" s="5"/>
      <c r="X167" s="4"/>
      <c r="Y167" s="4"/>
      <c r="Z167" s="4"/>
      <c r="AA167" s="4"/>
      <c r="AB167" s="4"/>
      <c r="AC167" s="4"/>
      <c r="AD167" s="4"/>
      <c r="AE167" s="4"/>
      <c r="AF167" s="4"/>
      <c r="AG167" s="4"/>
      <c r="AH167" s="4"/>
    </row>
    <row r="168" ht="14.25" customHeight="1">
      <c r="A168" s="24"/>
      <c r="B168" s="4"/>
      <c r="C168" s="4"/>
      <c r="D168" s="4"/>
      <c r="E168" s="4"/>
      <c r="F168" s="4"/>
      <c r="G168" s="4"/>
      <c r="H168" s="4"/>
      <c r="I168" s="4"/>
      <c r="J168" s="4"/>
      <c r="K168" s="4"/>
      <c r="L168" s="4"/>
      <c r="M168" s="4"/>
      <c r="N168" s="4"/>
      <c r="O168" s="4"/>
      <c r="P168" s="4"/>
      <c r="Q168" s="4"/>
      <c r="R168" s="5"/>
      <c r="S168" s="5"/>
      <c r="T168" s="4"/>
      <c r="U168" s="4"/>
      <c r="V168" s="4"/>
      <c r="W168" s="5"/>
      <c r="X168" s="4"/>
      <c r="Y168" s="4"/>
      <c r="Z168" s="4"/>
      <c r="AA168" s="4"/>
      <c r="AB168" s="4"/>
      <c r="AC168" s="4"/>
      <c r="AD168" s="4"/>
      <c r="AE168" s="4"/>
      <c r="AF168" s="4"/>
      <c r="AG168" s="4"/>
      <c r="AH168" s="4"/>
    </row>
    <row r="169" ht="14.25" customHeight="1">
      <c r="A169" s="24"/>
      <c r="B169" s="4"/>
      <c r="C169" s="4"/>
      <c r="D169" s="4"/>
      <c r="E169" s="4"/>
      <c r="F169" s="4"/>
      <c r="G169" s="4"/>
      <c r="H169" s="4"/>
      <c r="I169" s="4"/>
      <c r="J169" s="4"/>
      <c r="K169" s="4"/>
      <c r="L169" s="4"/>
      <c r="M169" s="4"/>
      <c r="N169" s="4"/>
      <c r="O169" s="4"/>
      <c r="P169" s="4"/>
      <c r="Q169" s="4"/>
      <c r="R169" s="5"/>
      <c r="S169" s="5"/>
      <c r="T169" s="4"/>
      <c r="U169" s="4"/>
      <c r="V169" s="4"/>
      <c r="W169" s="5"/>
      <c r="X169" s="4"/>
      <c r="Y169" s="4"/>
      <c r="Z169" s="4"/>
      <c r="AA169" s="4"/>
      <c r="AB169" s="4"/>
      <c r="AC169" s="4"/>
      <c r="AD169" s="4"/>
      <c r="AE169" s="4"/>
      <c r="AF169" s="4"/>
      <c r="AG169" s="4"/>
      <c r="AH169" s="4"/>
    </row>
    <row r="170" ht="14.25" customHeight="1">
      <c r="A170" s="24"/>
      <c r="B170" s="4"/>
      <c r="C170" s="4"/>
      <c r="D170" s="4"/>
      <c r="E170" s="4"/>
      <c r="F170" s="4"/>
      <c r="G170" s="4"/>
      <c r="H170" s="4"/>
      <c r="I170" s="4"/>
      <c r="J170" s="4"/>
      <c r="K170" s="4"/>
      <c r="L170" s="4"/>
      <c r="M170" s="4"/>
      <c r="N170" s="4"/>
      <c r="O170" s="4"/>
      <c r="P170" s="4"/>
      <c r="Q170" s="4"/>
      <c r="R170" s="5"/>
      <c r="S170" s="5"/>
      <c r="T170" s="4"/>
      <c r="U170" s="4"/>
      <c r="V170" s="4"/>
      <c r="W170" s="5"/>
      <c r="X170" s="4"/>
      <c r="Y170" s="4"/>
      <c r="Z170" s="4"/>
      <c r="AA170" s="4"/>
      <c r="AB170" s="4"/>
      <c r="AC170" s="4"/>
      <c r="AD170" s="4"/>
      <c r="AE170" s="4"/>
      <c r="AF170" s="4"/>
      <c r="AG170" s="4"/>
      <c r="AH170" s="4"/>
    </row>
    <row r="171" ht="14.25" customHeight="1">
      <c r="A171" s="24"/>
      <c r="B171" s="4"/>
      <c r="C171" s="4"/>
      <c r="D171" s="4"/>
      <c r="E171" s="4"/>
      <c r="F171" s="4"/>
      <c r="G171" s="4"/>
      <c r="H171" s="4"/>
      <c r="I171" s="4"/>
      <c r="J171" s="4"/>
      <c r="K171" s="4"/>
      <c r="L171" s="4"/>
      <c r="M171" s="4"/>
      <c r="N171" s="4"/>
      <c r="O171" s="4"/>
      <c r="P171" s="4"/>
      <c r="Q171" s="4"/>
      <c r="R171" s="5"/>
      <c r="S171" s="5"/>
      <c r="T171" s="4"/>
      <c r="U171" s="4"/>
      <c r="V171" s="4"/>
      <c r="W171" s="5"/>
      <c r="X171" s="4"/>
      <c r="Y171" s="4"/>
      <c r="Z171" s="4"/>
      <c r="AA171" s="4"/>
      <c r="AB171" s="4"/>
      <c r="AC171" s="4"/>
      <c r="AD171" s="4"/>
      <c r="AE171" s="4"/>
      <c r="AF171" s="4"/>
      <c r="AG171" s="4"/>
      <c r="AH171" s="4"/>
    </row>
    <row r="172" ht="14.25" customHeight="1">
      <c r="A172" s="24"/>
      <c r="B172" s="4"/>
      <c r="C172" s="4"/>
      <c r="D172" s="4"/>
      <c r="E172" s="4"/>
      <c r="F172" s="4"/>
      <c r="G172" s="4"/>
      <c r="H172" s="4"/>
      <c r="I172" s="4"/>
      <c r="J172" s="4"/>
      <c r="K172" s="4"/>
      <c r="L172" s="4"/>
      <c r="M172" s="4"/>
      <c r="N172" s="4"/>
      <c r="O172" s="4"/>
      <c r="P172" s="4"/>
      <c r="Q172" s="4"/>
      <c r="R172" s="5"/>
      <c r="S172" s="5"/>
      <c r="T172" s="4"/>
      <c r="U172" s="4"/>
      <c r="V172" s="4"/>
      <c r="W172" s="5"/>
      <c r="X172" s="4"/>
      <c r="Y172" s="4"/>
      <c r="Z172" s="4"/>
      <c r="AA172" s="4"/>
      <c r="AB172" s="4"/>
      <c r="AC172" s="4"/>
      <c r="AD172" s="4"/>
      <c r="AE172" s="4"/>
      <c r="AF172" s="4"/>
      <c r="AG172" s="4"/>
      <c r="AH172" s="4"/>
    </row>
    <row r="173" ht="14.25" customHeight="1">
      <c r="A173" s="24"/>
      <c r="B173" s="4"/>
      <c r="C173" s="4"/>
      <c r="D173" s="4"/>
      <c r="E173" s="4"/>
      <c r="F173" s="4"/>
      <c r="G173" s="4"/>
      <c r="H173" s="4"/>
      <c r="I173" s="4"/>
      <c r="J173" s="4"/>
      <c r="K173" s="4"/>
      <c r="L173" s="4"/>
      <c r="M173" s="4"/>
      <c r="N173" s="4"/>
      <c r="O173" s="4"/>
      <c r="P173" s="4"/>
      <c r="Q173" s="4"/>
      <c r="R173" s="5"/>
      <c r="S173" s="5"/>
      <c r="T173" s="4"/>
      <c r="U173" s="4"/>
      <c r="V173" s="4"/>
      <c r="W173" s="5"/>
      <c r="X173" s="4"/>
      <c r="Y173" s="4"/>
      <c r="Z173" s="4"/>
      <c r="AA173" s="4"/>
      <c r="AB173" s="4"/>
      <c r="AC173" s="4"/>
      <c r="AD173" s="4"/>
      <c r="AE173" s="4"/>
      <c r="AF173" s="4"/>
      <c r="AG173" s="4"/>
      <c r="AH173" s="4"/>
    </row>
    <row r="174" ht="14.25" customHeight="1">
      <c r="A174" s="24"/>
      <c r="B174" s="4"/>
      <c r="C174" s="4"/>
      <c r="D174" s="4"/>
      <c r="E174" s="4"/>
      <c r="F174" s="4"/>
      <c r="G174" s="4"/>
      <c r="H174" s="4"/>
      <c r="I174" s="4"/>
      <c r="J174" s="4"/>
      <c r="K174" s="4"/>
      <c r="L174" s="4"/>
      <c r="M174" s="4"/>
      <c r="N174" s="4"/>
      <c r="O174" s="4"/>
      <c r="P174" s="4"/>
      <c r="Q174" s="4"/>
      <c r="R174" s="5"/>
      <c r="S174" s="5"/>
      <c r="T174" s="4"/>
      <c r="U174" s="4"/>
      <c r="V174" s="4"/>
      <c r="W174" s="5"/>
      <c r="X174" s="4"/>
      <c r="Y174" s="4"/>
      <c r="Z174" s="4"/>
      <c r="AA174" s="4"/>
      <c r="AB174" s="4"/>
      <c r="AC174" s="4"/>
      <c r="AD174" s="4"/>
      <c r="AE174" s="4"/>
      <c r="AF174" s="4"/>
      <c r="AG174" s="4"/>
      <c r="AH174" s="4"/>
    </row>
    <row r="175" ht="14.25" customHeight="1">
      <c r="A175" s="24"/>
      <c r="B175" s="4"/>
      <c r="C175" s="4"/>
      <c r="D175" s="4"/>
      <c r="E175" s="4"/>
      <c r="F175" s="4"/>
      <c r="G175" s="4"/>
      <c r="H175" s="4"/>
      <c r="I175" s="4"/>
      <c r="J175" s="4"/>
      <c r="K175" s="4"/>
      <c r="L175" s="4"/>
      <c r="M175" s="4"/>
      <c r="N175" s="4"/>
      <c r="O175" s="4"/>
      <c r="P175" s="4"/>
      <c r="Q175" s="4"/>
      <c r="R175" s="5"/>
      <c r="S175" s="5"/>
      <c r="T175" s="4"/>
      <c r="U175" s="4"/>
      <c r="V175" s="4"/>
      <c r="W175" s="5"/>
      <c r="X175" s="4"/>
      <c r="Y175" s="4"/>
      <c r="Z175" s="4"/>
      <c r="AA175" s="4"/>
      <c r="AB175" s="4"/>
      <c r="AC175" s="4"/>
      <c r="AD175" s="4"/>
      <c r="AE175" s="4"/>
      <c r="AF175" s="4"/>
      <c r="AG175" s="4"/>
      <c r="AH175" s="4"/>
    </row>
    <row r="176" ht="14.25" customHeight="1">
      <c r="A176" s="24"/>
      <c r="B176" s="4"/>
      <c r="C176" s="4"/>
      <c r="D176" s="4"/>
      <c r="E176" s="4"/>
      <c r="F176" s="4"/>
      <c r="G176" s="4"/>
      <c r="H176" s="4"/>
      <c r="I176" s="4"/>
      <c r="J176" s="4"/>
      <c r="K176" s="4"/>
      <c r="L176" s="4"/>
      <c r="M176" s="4"/>
      <c r="N176" s="4"/>
      <c r="O176" s="4"/>
      <c r="P176" s="4"/>
      <c r="Q176" s="4"/>
      <c r="R176" s="5"/>
      <c r="S176" s="5"/>
      <c r="T176" s="4"/>
      <c r="U176" s="4"/>
      <c r="V176" s="4"/>
      <c r="W176" s="5"/>
      <c r="X176" s="4"/>
      <c r="Y176" s="4"/>
      <c r="Z176" s="4"/>
      <c r="AA176" s="4"/>
      <c r="AB176" s="4"/>
      <c r="AC176" s="4"/>
      <c r="AD176" s="4"/>
      <c r="AE176" s="4"/>
      <c r="AF176" s="4"/>
      <c r="AG176" s="4"/>
      <c r="AH176" s="4"/>
    </row>
    <row r="177" ht="14.25" customHeight="1">
      <c r="A177" s="24"/>
      <c r="B177" s="4"/>
      <c r="C177" s="4"/>
      <c r="D177" s="4"/>
      <c r="E177" s="4"/>
      <c r="F177" s="4"/>
      <c r="G177" s="4"/>
      <c r="H177" s="4"/>
      <c r="I177" s="4"/>
      <c r="J177" s="4"/>
      <c r="K177" s="4"/>
      <c r="L177" s="4"/>
      <c r="M177" s="4"/>
      <c r="N177" s="4"/>
      <c r="O177" s="4"/>
      <c r="P177" s="4"/>
      <c r="Q177" s="4"/>
      <c r="R177" s="5"/>
      <c r="S177" s="5"/>
      <c r="T177" s="4"/>
      <c r="U177" s="4"/>
      <c r="V177" s="4"/>
      <c r="W177" s="5"/>
      <c r="X177" s="4"/>
      <c r="Y177" s="4"/>
      <c r="Z177" s="4"/>
      <c r="AA177" s="4"/>
      <c r="AB177" s="4"/>
      <c r="AC177" s="4"/>
      <c r="AD177" s="4"/>
      <c r="AE177" s="4"/>
      <c r="AF177" s="4"/>
      <c r="AG177" s="4"/>
      <c r="AH177" s="4"/>
    </row>
    <row r="178" ht="14.25" customHeight="1">
      <c r="A178" s="24"/>
      <c r="B178" s="4"/>
      <c r="C178" s="4"/>
      <c r="D178" s="4"/>
      <c r="E178" s="4"/>
      <c r="F178" s="4"/>
      <c r="G178" s="4"/>
      <c r="H178" s="4"/>
      <c r="I178" s="4"/>
      <c r="J178" s="4"/>
      <c r="K178" s="4"/>
      <c r="L178" s="4"/>
      <c r="M178" s="4"/>
      <c r="N178" s="4"/>
      <c r="O178" s="4"/>
      <c r="P178" s="4"/>
      <c r="Q178" s="4"/>
      <c r="R178" s="5"/>
      <c r="S178" s="5"/>
      <c r="T178" s="4"/>
      <c r="U178" s="4"/>
      <c r="V178" s="4"/>
      <c r="W178" s="5"/>
      <c r="X178" s="4"/>
      <c r="Y178" s="4"/>
      <c r="Z178" s="4"/>
      <c r="AA178" s="4"/>
      <c r="AB178" s="4"/>
      <c r="AC178" s="4"/>
      <c r="AD178" s="4"/>
      <c r="AE178" s="4"/>
      <c r="AF178" s="4"/>
      <c r="AG178" s="4"/>
      <c r="AH178" s="4"/>
    </row>
    <row r="179" ht="14.25" customHeight="1">
      <c r="A179" s="24"/>
      <c r="B179" s="4"/>
      <c r="C179" s="4"/>
      <c r="D179" s="4"/>
      <c r="E179" s="4"/>
      <c r="F179" s="4"/>
      <c r="G179" s="4"/>
      <c r="H179" s="4"/>
      <c r="I179" s="4"/>
      <c r="J179" s="4"/>
      <c r="K179" s="4"/>
      <c r="L179" s="4"/>
      <c r="M179" s="4"/>
      <c r="N179" s="4"/>
      <c r="O179" s="4"/>
      <c r="P179" s="4"/>
      <c r="Q179" s="4"/>
      <c r="R179" s="5"/>
      <c r="S179" s="5"/>
      <c r="T179" s="4"/>
      <c r="U179" s="4"/>
      <c r="V179" s="4"/>
      <c r="W179" s="5"/>
      <c r="X179" s="4"/>
      <c r="Y179" s="4"/>
      <c r="Z179" s="4"/>
      <c r="AA179" s="4"/>
      <c r="AB179" s="4"/>
      <c r="AC179" s="4"/>
      <c r="AD179" s="4"/>
      <c r="AE179" s="4"/>
      <c r="AF179" s="4"/>
      <c r="AG179" s="4"/>
      <c r="AH179" s="4"/>
    </row>
    <row r="180" ht="14.25" customHeight="1">
      <c r="A180" s="24"/>
      <c r="B180" s="4"/>
      <c r="C180" s="4"/>
      <c r="D180" s="4"/>
      <c r="E180" s="4"/>
      <c r="F180" s="4"/>
      <c r="G180" s="4"/>
      <c r="H180" s="4"/>
      <c r="I180" s="4"/>
      <c r="J180" s="4"/>
      <c r="K180" s="4"/>
      <c r="L180" s="4"/>
      <c r="M180" s="4"/>
      <c r="N180" s="4"/>
      <c r="O180" s="4"/>
      <c r="P180" s="4"/>
      <c r="Q180" s="4"/>
      <c r="R180" s="5"/>
      <c r="S180" s="5"/>
      <c r="T180" s="4"/>
      <c r="U180" s="4"/>
      <c r="V180" s="4"/>
      <c r="W180" s="5"/>
      <c r="X180" s="4"/>
      <c r="Y180" s="4"/>
      <c r="Z180" s="4"/>
      <c r="AA180" s="4"/>
      <c r="AB180" s="4"/>
      <c r="AC180" s="4"/>
      <c r="AD180" s="4"/>
      <c r="AE180" s="4"/>
      <c r="AF180" s="4"/>
      <c r="AG180" s="4"/>
      <c r="AH180" s="4"/>
    </row>
    <row r="181" ht="14.25" customHeight="1">
      <c r="A181" s="24"/>
      <c r="B181" s="4"/>
      <c r="C181" s="4"/>
      <c r="D181" s="4"/>
      <c r="E181" s="4"/>
      <c r="F181" s="4"/>
      <c r="G181" s="4"/>
      <c r="H181" s="4"/>
      <c r="I181" s="4"/>
      <c r="J181" s="4"/>
      <c r="K181" s="4"/>
      <c r="L181" s="4"/>
      <c r="M181" s="4"/>
      <c r="N181" s="4"/>
      <c r="O181" s="4"/>
      <c r="P181" s="4"/>
      <c r="Q181" s="4"/>
      <c r="R181" s="5"/>
      <c r="S181" s="5"/>
      <c r="T181" s="4"/>
      <c r="U181" s="4"/>
      <c r="V181" s="4"/>
      <c r="W181" s="5"/>
      <c r="X181" s="4"/>
      <c r="Y181" s="4"/>
      <c r="Z181" s="4"/>
      <c r="AA181" s="4"/>
      <c r="AB181" s="4"/>
      <c r="AC181" s="4"/>
      <c r="AD181" s="4"/>
      <c r="AE181" s="4"/>
      <c r="AF181" s="4"/>
      <c r="AG181" s="4"/>
      <c r="AH181" s="4"/>
    </row>
    <row r="182" ht="14.25" customHeight="1">
      <c r="A182" s="24"/>
      <c r="B182" s="4"/>
      <c r="C182" s="4"/>
      <c r="D182" s="4"/>
      <c r="E182" s="4"/>
      <c r="F182" s="4"/>
      <c r="G182" s="4"/>
      <c r="H182" s="4"/>
      <c r="I182" s="4"/>
      <c r="J182" s="4"/>
      <c r="K182" s="4"/>
      <c r="L182" s="4"/>
      <c r="M182" s="4"/>
      <c r="N182" s="4"/>
      <c r="O182" s="4"/>
      <c r="P182" s="4"/>
      <c r="Q182" s="4"/>
      <c r="R182" s="5"/>
      <c r="S182" s="5"/>
      <c r="T182" s="4"/>
      <c r="U182" s="4"/>
      <c r="V182" s="4"/>
      <c r="W182" s="5"/>
      <c r="X182" s="4"/>
      <c r="Y182" s="4"/>
      <c r="Z182" s="4"/>
      <c r="AA182" s="4"/>
      <c r="AB182" s="4"/>
      <c r="AC182" s="4"/>
      <c r="AD182" s="4"/>
      <c r="AE182" s="4"/>
      <c r="AF182" s="4"/>
      <c r="AG182" s="4"/>
      <c r="AH182" s="4"/>
    </row>
    <row r="183" ht="14.25" customHeight="1">
      <c r="A183" s="24"/>
      <c r="B183" s="4"/>
      <c r="C183" s="4"/>
      <c r="D183" s="4"/>
      <c r="E183" s="4"/>
      <c r="F183" s="4"/>
      <c r="G183" s="4"/>
      <c r="H183" s="4"/>
      <c r="I183" s="4"/>
      <c r="J183" s="4"/>
      <c r="K183" s="4"/>
      <c r="L183" s="4"/>
      <c r="M183" s="4"/>
      <c r="N183" s="4"/>
      <c r="O183" s="4"/>
      <c r="P183" s="4"/>
      <c r="Q183" s="4"/>
      <c r="R183" s="5"/>
      <c r="S183" s="5"/>
      <c r="T183" s="4"/>
      <c r="U183" s="4"/>
      <c r="V183" s="4"/>
      <c r="W183" s="5"/>
      <c r="X183" s="4"/>
      <c r="Y183" s="4"/>
      <c r="Z183" s="4"/>
      <c r="AA183" s="4"/>
      <c r="AB183" s="4"/>
      <c r="AC183" s="4"/>
      <c r="AD183" s="4"/>
      <c r="AE183" s="4"/>
      <c r="AF183" s="4"/>
      <c r="AG183" s="4"/>
      <c r="AH183" s="4"/>
    </row>
    <row r="184" ht="14.25" customHeight="1">
      <c r="A184" s="24"/>
      <c r="B184" s="4"/>
      <c r="C184" s="4"/>
      <c r="D184" s="4"/>
      <c r="E184" s="4"/>
      <c r="F184" s="4"/>
      <c r="G184" s="4"/>
      <c r="H184" s="4"/>
      <c r="I184" s="4"/>
      <c r="J184" s="4"/>
      <c r="K184" s="4"/>
      <c r="L184" s="4"/>
      <c r="M184" s="4"/>
      <c r="N184" s="4"/>
      <c r="O184" s="4"/>
      <c r="P184" s="4"/>
      <c r="Q184" s="4"/>
      <c r="R184" s="5"/>
      <c r="S184" s="5"/>
      <c r="T184" s="4"/>
      <c r="U184" s="4"/>
      <c r="V184" s="4"/>
      <c r="W184" s="5"/>
      <c r="X184" s="4"/>
      <c r="Y184" s="4"/>
      <c r="Z184" s="4"/>
      <c r="AA184" s="4"/>
      <c r="AB184" s="4"/>
      <c r="AC184" s="4"/>
      <c r="AD184" s="4"/>
      <c r="AE184" s="4"/>
      <c r="AF184" s="4"/>
      <c r="AG184" s="4"/>
      <c r="AH184" s="4"/>
    </row>
    <row r="185" ht="14.25" customHeight="1">
      <c r="A185" s="24"/>
      <c r="B185" s="4"/>
      <c r="C185" s="4"/>
      <c r="D185" s="4"/>
      <c r="E185" s="4"/>
      <c r="F185" s="4"/>
      <c r="G185" s="4"/>
      <c r="H185" s="4"/>
      <c r="I185" s="4"/>
      <c r="J185" s="4"/>
      <c r="K185" s="4"/>
      <c r="L185" s="4"/>
      <c r="M185" s="4"/>
      <c r="N185" s="4"/>
      <c r="O185" s="4"/>
      <c r="P185" s="4"/>
      <c r="Q185" s="4"/>
      <c r="R185" s="5"/>
      <c r="S185" s="5"/>
      <c r="T185" s="4"/>
      <c r="U185" s="4"/>
      <c r="V185" s="4"/>
      <c r="W185" s="5"/>
      <c r="X185" s="4"/>
      <c r="Y185" s="4"/>
      <c r="Z185" s="4"/>
      <c r="AA185" s="4"/>
      <c r="AB185" s="4"/>
      <c r="AC185" s="4"/>
      <c r="AD185" s="4"/>
      <c r="AE185" s="4"/>
      <c r="AF185" s="4"/>
      <c r="AG185" s="4"/>
      <c r="AH185" s="4"/>
    </row>
    <row r="186" ht="14.25" customHeight="1">
      <c r="A186" s="24"/>
      <c r="B186" s="4"/>
      <c r="C186" s="4"/>
      <c r="D186" s="4"/>
      <c r="E186" s="4"/>
      <c r="F186" s="4"/>
      <c r="G186" s="4"/>
      <c r="H186" s="4"/>
      <c r="I186" s="4"/>
      <c r="J186" s="4"/>
      <c r="K186" s="4"/>
      <c r="L186" s="4"/>
      <c r="M186" s="4"/>
      <c r="N186" s="4"/>
      <c r="O186" s="4"/>
      <c r="P186" s="4"/>
      <c r="Q186" s="4"/>
      <c r="R186" s="5"/>
      <c r="S186" s="5"/>
      <c r="T186" s="4"/>
      <c r="U186" s="4"/>
      <c r="V186" s="4"/>
      <c r="W186" s="5"/>
      <c r="X186" s="4"/>
      <c r="Y186" s="4"/>
      <c r="Z186" s="4"/>
      <c r="AA186" s="4"/>
      <c r="AB186" s="4"/>
      <c r="AC186" s="4"/>
      <c r="AD186" s="4"/>
      <c r="AE186" s="4"/>
      <c r="AF186" s="4"/>
      <c r="AG186" s="4"/>
      <c r="AH186" s="4"/>
    </row>
    <row r="187" ht="14.25" customHeight="1">
      <c r="A187" s="24"/>
      <c r="B187" s="4"/>
      <c r="C187" s="4"/>
      <c r="D187" s="4"/>
      <c r="E187" s="4"/>
      <c r="F187" s="4"/>
      <c r="G187" s="4"/>
      <c r="H187" s="4"/>
      <c r="I187" s="4"/>
      <c r="J187" s="4"/>
      <c r="K187" s="4"/>
      <c r="L187" s="4"/>
      <c r="M187" s="4"/>
      <c r="N187" s="4"/>
      <c r="O187" s="4"/>
      <c r="P187" s="4"/>
      <c r="Q187" s="4"/>
      <c r="R187" s="5"/>
      <c r="S187" s="5"/>
      <c r="T187" s="4"/>
      <c r="U187" s="4"/>
      <c r="V187" s="4"/>
      <c r="W187" s="5"/>
      <c r="X187" s="4"/>
      <c r="Y187" s="4"/>
      <c r="Z187" s="4"/>
      <c r="AA187" s="4"/>
      <c r="AB187" s="4"/>
      <c r="AC187" s="4"/>
      <c r="AD187" s="4"/>
      <c r="AE187" s="4"/>
      <c r="AF187" s="4"/>
      <c r="AG187" s="4"/>
      <c r="AH187" s="4"/>
    </row>
    <row r="188" ht="14.25" customHeight="1">
      <c r="A188" s="24"/>
      <c r="B188" s="4"/>
      <c r="C188" s="4"/>
      <c r="D188" s="4"/>
      <c r="E188" s="4"/>
      <c r="F188" s="4"/>
      <c r="G188" s="4"/>
      <c r="H188" s="4"/>
      <c r="I188" s="4"/>
      <c r="J188" s="4"/>
      <c r="K188" s="4"/>
      <c r="L188" s="4"/>
      <c r="M188" s="4"/>
      <c r="N188" s="4"/>
      <c r="O188" s="4"/>
      <c r="P188" s="4"/>
      <c r="Q188" s="4"/>
      <c r="R188" s="5"/>
      <c r="S188" s="5"/>
      <c r="T188" s="4"/>
      <c r="U188" s="4"/>
      <c r="V188" s="4"/>
      <c r="W188" s="5"/>
      <c r="X188" s="4"/>
      <c r="Y188" s="4"/>
      <c r="Z188" s="4"/>
      <c r="AA188" s="4"/>
      <c r="AB188" s="4"/>
      <c r="AC188" s="4"/>
      <c r="AD188" s="4"/>
      <c r="AE188" s="4"/>
      <c r="AF188" s="4"/>
      <c r="AG188" s="4"/>
      <c r="AH188" s="4"/>
    </row>
    <row r="189" ht="14.25" customHeight="1">
      <c r="A189" s="24"/>
      <c r="B189" s="4"/>
      <c r="C189" s="4"/>
      <c r="D189" s="4"/>
      <c r="E189" s="4"/>
      <c r="F189" s="4"/>
      <c r="G189" s="4"/>
      <c r="H189" s="4"/>
      <c r="I189" s="4"/>
      <c r="J189" s="4"/>
      <c r="K189" s="4"/>
      <c r="L189" s="4"/>
      <c r="M189" s="4"/>
      <c r="N189" s="4"/>
      <c r="O189" s="4"/>
      <c r="P189" s="4"/>
      <c r="Q189" s="4"/>
      <c r="R189" s="5"/>
      <c r="S189" s="5"/>
      <c r="T189" s="4"/>
      <c r="U189" s="4"/>
      <c r="V189" s="4"/>
      <c r="W189" s="5"/>
      <c r="X189" s="4"/>
      <c r="Y189" s="4"/>
      <c r="Z189" s="4"/>
      <c r="AA189" s="4"/>
      <c r="AB189" s="4"/>
      <c r="AC189" s="4"/>
      <c r="AD189" s="4"/>
      <c r="AE189" s="4"/>
      <c r="AF189" s="4"/>
      <c r="AG189" s="4"/>
      <c r="AH189" s="4"/>
    </row>
    <row r="190" ht="14.25" customHeight="1">
      <c r="A190" s="24"/>
      <c r="B190" s="4"/>
      <c r="C190" s="4"/>
      <c r="D190" s="4"/>
      <c r="E190" s="4"/>
      <c r="F190" s="4"/>
      <c r="G190" s="4"/>
      <c r="H190" s="4"/>
      <c r="I190" s="4"/>
      <c r="J190" s="4"/>
      <c r="K190" s="4"/>
      <c r="L190" s="4"/>
      <c r="M190" s="4"/>
      <c r="N190" s="4"/>
      <c r="O190" s="4"/>
      <c r="P190" s="4"/>
      <c r="Q190" s="4"/>
      <c r="R190" s="5"/>
      <c r="S190" s="5"/>
      <c r="T190" s="4"/>
      <c r="U190" s="4"/>
      <c r="V190" s="4"/>
      <c r="W190" s="5"/>
      <c r="X190" s="4"/>
      <c r="Y190" s="4"/>
      <c r="Z190" s="4"/>
      <c r="AA190" s="4"/>
      <c r="AB190" s="4"/>
      <c r="AC190" s="4"/>
      <c r="AD190" s="4"/>
      <c r="AE190" s="4"/>
      <c r="AF190" s="4"/>
      <c r="AG190" s="4"/>
      <c r="AH190" s="4"/>
    </row>
    <row r="191" ht="14.25" customHeight="1">
      <c r="A191" s="24"/>
      <c r="B191" s="4"/>
      <c r="C191" s="4"/>
      <c r="D191" s="4"/>
      <c r="E191" s="4"/>
      <c r="F191" s="4"/>
      <c r="G191" s="4"/>
      <c r="H191" s="4"/>
      <c r="I191" s="4"/>
      <c r="J191" s="4"/>
      <c r="K191" s="4"/>
      <c r="L191" s="4"/>
      <c r="M191" s="4"/>
      <c r="N191" s="4"/>
      <c r="O191" s="4"/>
      <c r="P191" s="4"/>
      <c r="Q191" s="4"/>
      <c r="R191" s="5"/>
      <c r="S191" s="5"/>
      <c r="T191" s="4"/>
      <c r="U191" s="4"/>
      <c r="V191" s="4"/>
      <c r="W191" s="5"/>
      <c r="X191" s="4"/>
      <c r="Y191" s="4"/>
      <c r="Z191" s="4"/>
      <c r="AA191" s="4"/>
      <c r="AB191" s="4"/>
      <c r="AC191" s="4"/>
      <c r="AD191" s="4"/>
      <c r="AE191" s="4"/>
      <c r="AF191" s="4"/>
      <c r="AG191" s="4"/>
      <c r="AH191" s="4"/>
    </row>
    <row r="192" ht="14.25" customHeight="1">
      <c r="A192" s="24"/>
      <c r="B192" s="4"/>
      <c r="C192" s="4"/>
      <c r="D192" s="4"/>
      <c r="E192" s="4"/>
      <c r="F192" s="4"/>
      <c r="G192" s="4"/>
      <c r="H192" s="4"/>
      <c r="I192" s="4"/>
      <c r="J192" s="4"/>
      <c r="K192" s="4"/>
      <c r="L192" s="4"/>
      <c r="M192" s="4"/>
      <c r="N192" s="4"/>
      <c r="O192" s="4"/>
      <c r="P192" s="4"/>
      <c r="Q192" s="4"/>
      <c r="R192" s="5"/>
      <c r="S192" s="5"/>
      <c r="T192" s="4"/>
      <c r="U192" s="4"/>
      <c r="V192" s="4"/>
      <c r="W192" s="5"/>
      <c r="X192" s="4"/>
      <c r="Y192" s="4"/>
      <c r="Z192" s="4"/>
      <c r="AA192" s="4"/>
      <c r="AB192" s="4"/>
      <c r="AC192" s="4"/>
      <c r="AD192" s="4"/>
      <c r="AE192" s="4"/>
      <c r="AF192" s="4"/>
      <c r="AG192" s="4"/>
      <c r="AH192" s="4"/>
    </row>
    <row r="193" ht="14.25" customHeight="1">
      <c r="A193" s="24"/>
      <c r="B193" s="4"/>
      <c r="C193" s="4"/>
      <c r="D193" s="4"/>
      <c r="E193" s="4"/>
      <c r="F193" s="4"/>
      <c r="G193" s="4"/>
      <c r="H193" s="4"/>
      <c r="I193" s="4"/>
      <c r="J193" s="4"/>
      <c r="K193" s="4"/>
      <c r="L193" s="4"/>
      <c r="M193" s="4"/>
      <c r="N193" s="4"/>
      <c r="O193" s="4"/>
      <c r="P193" s="4"/>
      <c r="Q193" s="4"/>
      <c r="R193" s="5"/>
      <c r="S193" s="5"/>
      <c r="T193" s="4"/>
      <c r="U193" s="4"/>
      <c r="V193" s="4"/>
      <c r="W193" s="5"/>
      <c r="X193" s="4"/>
      <c r="Y193" s="4"/>
      <c r="Z193" s="4"/>
      <c r="AA193" s="4"/>
      <c r="AB193" s="4"/>
      <c r="AC193" s="4"/>
      <c r="AD193" s="4"/>
      <c r="AE193" s="4"/>
      <c r="AF193" s="4"/>
      <c r="AG193" s="4"/>
      <c r="AH193" s="4"/>
    </row>
    <row r="194" ht="14.25" customHeight="1">
      <c r="A194" s="24"/>
      <c r="B194" s="4"/>
      <c r="C194" s="4"/>
      <c r="D194" s="4"/>
      <c r="E194" s="4"/>
      <c r="F194" s="4"/>
      <c r="G194" s="4"/>
      <c r="H194" s="4"/>
      <c r="I194" s="4"/>
      <c r="J194" s="4"/>
      <c r="K194" s="4"/>
      <c r="L194" s="4"/>
      <c r="M194" s="4"/>
      <c r="N194" s="4"/>
      <c r="O194" s="4"/>
      <c r="P194" s="4"/>
      <c r="Q194" s="4"/>
      <c r="R194" s="5"/>
      <c r="S194" s="5"/>
      <c r="T194" s="4"/>
      <c r="U194" s="4"/>
      <c r="V194" s="4"/>
      <c r="W194" s="5"/>
      <c r="X194" s="4"/>
      <c r="Y194" s="4"/>
      <c r="Z194" s="4"/>
      <c r="AA194" s="4"/>
      <c r="AB194" s="4"/>
      <c r="AC194" s="4"/>
      <c r="AD194" s="4"/>
      <c r="AE194" s="4"/>
      <c r="AF194" s="4"/>
      <c r="AG194" s="4"/>
      <c r="AH194" s="4"/>
    </row>
    <row r="195" ht="14.25" customHeight="1">
      <c r="A195" s="24"/>
      <c r="B195" s="4"/>
      <c r="C195" s="4"/>
      <c r="D195" s="4"/>
      <c r="E195" s="4"/>
      <c r="F195" s="4"/>
      <c r="G195" s="4"/>
      <c r="H195" s="4"/>
      <c r="I195" s="4"/>
      <c r="J195" s="4"/>
      <c r="K195" s="4"/>
      <c r="L195" s="4"/>
      <c r="M195" s="4"/>
      <c r="N195" s="4"/>
      <c r="O195" s="4"/>
      <c r="P195" s="4"/>
      <c r="Q195" s="4"/>
      <c r="R195" s="5"/>
      <c r="S195" s="5"/>
      <c r="T195" s="4"/>
      <c r="U195" s="4"/>
      <c r="V195" s="4"/>
      <c r="W195" s="5"/>
      <c r="X195" s="4"/>
      <c r="Y195" s="4"/>
      <c r="Z195" s="4"/>
      <c r="AA195" s="4"/>
      <c r="AB195" s="4"/>
      <c r="AC195" s="4"/>
      <c r="AD195" s="4"/>
      <c r="AE195" s="4"/>
      <c r="AF195" s="4"/>
      <c r="AG195" s="4"/>
      <c r="AH195" s="4"/>
    </row>
    <row r="196" ht="14.25" customHeight="1">
      <c r="A196" s="24"/>
      <c r="B196" s="4"/>
      <c r="C196" s="4"/>
      <c r="D196" s="4"/>
      <c r="E196" s="4"/>
      <c r="F196" s="4"/>
      <c r="G196" s="4"/>
      <c r="H196" s="4"/>
      <c r="I196" s="4"/>
      <c r="J196" s="4"/>
      <c r="K196" s="4"/>
      <c r="L196" s="4"/>
      <c r="M196" s="4"/>
      <c r="N196" s="4"/>
      <c r="O196" s="4"/>
      <c r="P196" s="4"/>
      <c r="Q196" s="4"/>
      <c r="R196" s="5"/>
      <c r="S196" s="5"/>
      <c r="T196" s="4"/>
      <c r="U196" s="4"/>
      <c r="V196" s="4"/>
      <c r="W196" s="5"/>
      <c r="X196" s="4"/>
      <c r="Y196" s="4"/>
      <c r="Z196" s="4"/>
      <c r="AA196" s="4"/>
      <c r="AB196" s="4"/>
      <c r="AC196" s="4"/>
      <c r="AD196" s="4"/>
      <c r="AE196" s="4"/>
      <c r="AF196" s="4"/>
      <c r="AG196" s="4"/>
      <c r="AH196" s="4"/>
    </row>
    <row r="197" ht="14.25" customHeight="1">
      <c r="A197" s="24"/>
      <c r="B197" s="4"/>
      <c r="C197" s="4"/>
      <c r="D197" s="4"/>
      <c r="E197" s="4"/>
      <c r="F197" s="4"/>
      <c r="G197" s="4"/>
      <c r="H197" s="4"/>
      <c r="I197" s="4"/>
      <c r="J197" s="4"/>
      <c r="K197" s="4"/>
      <c r="L197" s="4"/>
      <c r="M197" s="4"/>
      <c r="N197" s="4"/>
      <c r="O197" s="4"/>
      <c r="P197" s="4"/>
      <c r="Q197" s="4"/>
      <c r="R197" s="5"/>
      <c r="S197" s="5"/>
      <c r="T197" s="4"/>
      <c r="U197" s="4"/>
      <c r="V197" s="4"/>
      <c r="W197" s="5"/>
      <c r="X197" s="4"/>
      <c r="Y197" s="4"/>
      <c r="Z197" s="4"/>
      <c r="AA197" s="4"/>
      <c r="AB197" s="4"/>
      <c r="AC197" s="4"/>
      <c r="AD197" s="4"/>
      <c r="AE197" s="4"/>
      <c r="AF197" s="4"/>
      <c r="AG197" s="4"/>
      <c r="AH197" s="4"/>
    </row>
    <row r="198" ht="14.25" customHeight="1">
      <c r="A198" s="24"/>
      <c r="B198" s="4"/>
      <c r="C198" s="4"/>
      <c r="D198" s="4"/>
      <c r="E198" s="4"/>
      <c r="F198" s="4"/>
      <c r="G198" s="4"/>
      <c r="H198" s="4"/>
      <c r="I198" s="4"/>
      <c r="J198" s="4"/>
      <c r="K198" s="4"/>
      <c r="L198" s="4"/>
      <c r="M198" s="4"/>
      <c r="N198" s="4"/>
      <c r="O198" s="4"/>
      <c r="P198" s="4"/>
      <c r="Q198" s="4"/>
      <c r="R198" s="5"/>
      <c r="S198" s="5"/>
      <c r="T198" s="4"/>
      <c r="U198" s="4"/>
      <c r="V198" s="4"/>
      <c r="W198" s="5"/>
      <c r="X198" s="4"/>
      <c r="Y198" s="4"/>
      <c r="Z198" s="4"/>
      <c r="AA198" s="4"/>
      <c r="AB198" s="4"/>
      <c r="AC198" s="4"/>
      <c r="AD198" s="4"/>
      <c r="AE198" s="4"/>
      <c r="AF198" s="4"/>
      <c r="AG198" s="4"/>
      <c r="AH198" s="4"/>
    </row>
    <row r="199" ht="14.25" customHeight="1">
      <c r="A199" s="24"/>
      <c r="B199" s="4"/>
      <c r="C199" s="4"/>
      <c r="D199" s="4"/>
      <c r="E199" s="4"/>
      <c r="F199" s="4"/>
      <c r="G199" s="4"/>
      <c r="H199" s="4"/>
      <c r="I199" s="4"/>
      <c r="J199" s="4"/>
      <c r="K199" s="4"/>
      <c r="L199" s="4"/>
      <c r="M199" s="4"/>
      <c r="N199" s="4"/>
      <c r="O199" s="4"/>
      <c r="P199" s="4"/>
      <c r="Q199" s="4"/>
      <c r="R199" s="5"/>
      <c r="S199" s="5"/>
      <c r="T199" s="4"/>
      <c r="U199" s="4"/>
      <c r="V199" s="4"/>
      <c r="W199" s="5"/>
      <c r="X199" s="4"/>
      <c r="Y199" s="4"/>
      <c r="Z199" s="4"/>
      <c r="AA199" s="4"/>
      <c r="AB199" s="4"/>
      <c r="AC199" s="4"/>
      <c r="AD199" s="4"/>
      <c r="AE199" s="4"/>
      <c r="AF199" s="4"/>
      <c r="AG199" s="4"/>
      <c r="AH199" s="4"/>
    </row>
    <row r="200" ht="14.25" customHeight="1">
      <c r="A200" s="24"/>
      <c r="B200" s="4"/>
      <c r="C200" s="4"/>
      <c r="D200" s="4"/>
      <c r="E200" s="4"/>
      <c r="F200" s="4"/>
      <c r="G200" s="4"/>
      <c r="H200" s="4"/>
      <c r="I200" s="4"/>
      <c r="J200" s="4"/>
      <c r="K200" s="4"/>
      <c r="L200" s="4"/>
      <c r="M200" s="4"/>
      <c r="N200" s="4"/>
      <c r="O200" s="4"/>
      <c r="P200" s="4"/>
      <c r="Q200" s="4"/>
      <c r="R200" s="5"/>
      <c r="S200" s="5"/>
      <c r="T200" s="4"/>
      <c r="U200" s="4"/>
      <c r="V200" s="4"/>
      <c r="W200" s="5"/>
      <c r="X200" s="4"/>
      <c r="Y200" s="4"/>
      <c r="Z200" s="4"/>
      <c r="AA200" s="4"/>
      <c r="AB200" s="4"/>
      <c r="AC200" s="4"/>
      <c r="AD200" s="4"/>
      <c r="AE200" s="4"/>
      <c r="AF200" s="4"/>
      <c r="AG200" s="4"/>
      <c r="AH200" s="4"/>
    </row>
    <row r="201" ht="14.25" customHeight="1">
      <c r="A201" s="24"/>
      <c r="B201" s="4"/>
      <c r="C201" s="4"/>
      <c r="D201" s="4"/>
      <c r="E201" s="4"/>
      <c r="F201" s="4"/>
      <c r="G201" s="4"/>
      <c r="H201" s="4"/>
      <c r="I201" s="4"/>
      <c r="J201" s="4"/>
      <c r="K201" s="4"/>
      <c r="L201" s="4"/>
      <c r="M201" s="4"/>
      <c r="N201" s="4"/>
      <c r="O201" s="4"/>
      <c r="P201" s="4"/>
      <c r="Q201" s="4"/>
      <c r="R201" s="5"/>
      <c r="S201" s="5"/>
      <c r="T201" s="4"/>
      <c r="U201" s="4"/>
      <c r="V201" s="4"/>
      <c r="W201" s="5"/>
      <c r="X201" s="4"/>
      <c r="Y201" s="4"/>
      <c r="Z201" s="4"/>
      <c r="AA201" s="4"/>
      <c r="AB201" s="4"/>
      <c r="AC201" s="4"/>
      <c r="AD201" s="4"/>
      <c r="AE201" s="4"/>
      <c r="AF201" s="4"/>
      <c r="AG201" s="4"/>
      <c r="AH201" s="4"/>
    </row>
    <row r="202" ht="14.25" customHeight="1">
      <c r="A202" s="24"/>
      <c r="B202" s="4"/>
      <c r="C202" s="4"/>
      <c r="D202" s="4"/>
      <c r="E202" s="4"/>
      <c r="F202" s="4"/>
      <c r="G202" s="4"/>
      <c r="H202" s="4"/>
      <c r="I202" s="4"/>
      <c r="J202" s="4"/>
      <c r="K202" s="4"/>
      <c r="L202" s="4"/>
      <c r="M202" s="4"/>
      <c r="N202" s="4"/>
      <c r="O202" s="4"/>
      <c r="P202" s="4"/>
      <c r="Q202" s="4"/>
      <c r="R202" s="5"/>
      <c r="S202" s="5"/>
      <c r="T202" s="4"/>
      <c r="U202" s="4"/>
      <c r="V202" s="4"/>
      <c r="W202" s="5"/>
      <c r="X202" s="4"/>
      <c r="Y202" s="4"/>
      <c r="Z202" s="4"/>
      <c r="AA202" s="4"/>
      <c r="AB202" s="4"/>
      <c r="AC202" s="4"/>
      <c r="AD202" s="4"/>
      <c r="AE202" s="4"/>
      <c r="AF202" s="4"/>
      <c r="AG202" s="4"/>
      <c r="AH202" s="4"/>
    </row>
    <row r="203" ht="14.25" customHeight="1">
      <c r="A203" s="24"/>
      <c r="B203" s="4"/>
      <c r="C203" s="4"/>
      <c r="D203" s="4"/>
      <c r="E203" s="4"/>
      <c r="F203" s="4"/>
      <c r="G203" s="4"/>
      <c r="H203" s="4"/>
      <c r="I203" s="4"/>
      <c r="J203" s="4"/>
      <c r="K203" s="4"/>
      <c r="L203" s="4"/>
      <c r="M203" s="4"/>
      <c r="N203" s="4"/>
      <c r="O203" s="4"/>
      <c r="P203" s="4"/>
      <c r="Q203" s="4"/>
      <c r="R203" s="5"/>
      <c r="S203" s="5"/>
      <c r="T203" s="4"/>
      <c r="U203" s="4"/>
      <c r="V203" s="4"/>
      <c r="W203" s="5"/>
      <c r="X203" s="4"/>
      <c r="Y203" s="4"/>
      <c r="Z203" s="4"/>
      <c r="AA203" s="4"/>
      <c r="AB203" s="4"/>
      <c r="AC203" s="4"/>
      <c r="AD203" s="4"/>
      <c r="AE203" s="4"/>
      <c r="AF203" s="4"/>
      <c r="AG203" s="4"/>
      <c r="AH203" s="4"/>
    </row>
    <row r="204" ht="14.25" customHeight="1">
      <c r="A204" s="24"/>
      <c r="B204" s="4"/>
      <c r="C204" s="4"/>
      <c r="D204" s="4"/>
      <c r="E204" s="4"/>
      <c r="F204" s="4"/>
      <c r="G204" s="4"/>
      <c r="H204" s="4"/>
      <c r="I204" s="4"/>
      <c r="J204" s="4"/>
      <c r="K204" s="4"/>
      <c r="L204" s="4"/>
      <c r="M204" s="4"/>
      <c r="N204" s="4"/>
      <c r="O204" s="4"/>
      <c r="P204" s="4"/>
      <c r="Q204" s="4"/>
      <c r="R204" s="5"/>
      <c r="S204" s="5"/>
      <c r="T204" s="4"/>
      <c r="U204" s="4"/>
      <c r="V204" s="4"/>
      <c r="W204" s="5"/>
      <c r="X204" s="4"/>
      <c r="Y204" s="4"/>
      <c r="Z204" s="4"/>
      <c r="AA204" s="4"/>
      <c r="AB204" s="4"/>
      <c r="AC204" s="4"/>
      <c r="AD204" s="4"/>
      <c r="AE204" s="4"/>
      <c r="AF204" s="4"/>
      <c r="AG204" s="4"/>
      <c r="AH204" s="4"/>
    </row>
    <row r="205" ht="14.25" customHeight="1">
      <c r="A205" s="24"/>
      <c r="B205" s="4"/>
      <c r="C205" s="4"/>
      <c r="D205" s="4"/>
      <c r="E205" s="4"/>
      <c r="F205" s="4"/>
      <c r="G205" s="4"/>
      <c r="H205" s="4"/>
      <c r="I205" s="4"/>
      <c r="J205" s="4"/>
      <c r="K205" s="4"/>
      <c r="L205" s="4"/>
      <c r="M205" s="4"/>
      <c r="N205" s="4"/>
      <c r="O205" s="4"/>
      <c r="P205" s="4"/>
      <c r="Q205" s="4"/>
      <c r="R205" s="5"/>
      <c r="S205" s="5"/>
      <c r="T205" s="4"/>
      <c r="U205" s="4"/>
      <c r="V205" s="4"/>
      <c r="W205" s="5"/>
      <c r="X205" s="4"/>
      <c r="Y205" s="4"/>
      <c r="Z205" s="4"/>
      <c r="AA205" s="4"/>
      <c r="AB205" s="4"/>
      <c r="AC205" s="4"/>
      <c r="AD205" s="4"/>
      <c r="AE205" s="4"/>
      <c r="AF205" s="4"/>
      <c r="AG205" s="4"/>
      <c r="AH205" s="4"/>
    </row>
    <row r="206" ht="14.25" customHeight="1">
      <c r="A206" s="24"/>
      <c r="B206" s="4"/>
      <c r="C206" s="4"/>
      <c r="D206" s="4"/>
      <c r="E206" s="4"/>
      <c r="F206" s="4"/>
      <c r="G206" s="4"/>
      <c r="H206" s="4"/>
      <c r="I206" s="4"/>
      <c r="J206" s="4"/>
      <c r="K206" s="4"/>
      <c r="L206" s="4"/>
      <c r="M206" s="4"/>
      <c r="N206" s="4"/>
      <c r="O206" s="4"/>
      <c r="P206" s="4"/>
      <c r="Q206" s="4"/>
      <c r="R206" s="5"/>
      <c r="S206" s="5"/>
      <c r="T206" s="4"/>
      <c r="U206" s="4"/>
      <c r="V206" s="4"/>
      <c r="W206" s="5"/>
      <c r="X206" s="4"/>
      <c r="Y206" s="4"/>
      <c r="Z206" s="4"/>
      <c r="AA206" s="4"/>
      <c r="AB206" s="4"/>
      <c r="AC206" s="4"/>
      <c r="AD206" s="4"/>
      <c r="AE206" s="4"/>
      <c r="AF206" s="4"/>
      <c r="AG206" s="4"/>
      <c r="AH206" s="4"/>
    </row>
    <row r="207" ht="14.25" customHeight="1">
      <c r="A207" s="24"/>
      <c r="B207" s="4"/>
      <c r="C207" s="4"/>
      <c r="D207" s="4"/>
      <c r="E207" s="4"/>
      <c r="F207" s="4"/>
      <c r="G207" s="4"/>
      <c r="H207" s="4"/>
      <c r="I207" s="4"/>
      <c r="J207" s="4"/>
      <c r="K207" s="4"/>
      <c r="L207" s="4"/>
      <c r="M207" s="4"/>
      <c r="N207" s="4"/>
      <c r="O207" s="4"/>
      <c r="P207" s="4"/>
      <c r="Q207" s="4"/>
      <c r="R207" s="5"/>
      <c r="S207" s="5"/>
      <c r="T207" s="4"/>
      <c r="U207" s="4"/>
      <c r="V207" s="4"/>
      <c r="W207" s="5"/>
      <c r="X207" s="4"/>
      <c r="Y207" s="4"/>
      <c r="Z207" s="4"/>
      <c r="AA207" s="4"/>
      <c r="AB207" s="4"/>
      <c r="AC207" s="4"/>
      <c r="AD207" s="4"/>
      <c r="AE207" s="4"/>
      <c r="AF207" s="4"/>
      <c r="AG207" s="4"/>
      <c r="AH207" s="4"/>
    </row>
    <row r="208" ht="14.25" customHeight="1">
      <c r="A208" s="24"/>
      <c r="B208" s="4"/>
      <c r="C208" s="4"/>
      <c r="D208" s="4"/>
      <c r="E208" s="4"/>
      <c r="F208" s="4"/>
      <c r="G208" s="4"/>
      <c r="H208" s="4"/>
      <c r="I208" s="4"/>
      <c r="J208" s="4"/>
      <c r="K208" s="4"/>
      <c r="L208" s="4"/>
      <c r="M208" s="4"/>
      <c r="N208" s="4"/>
      <c r="O208" s="4"/>
      <c r="P208" s="4"/>
      <c r="Q208" s="4"/>
      <c r="R208" s="5"/>
      <c r="S208" s="5"/>
      <c r="T208" s="4"/>
      <c r="U208" s="4"/>
      <c r="V208" s="4"/>
      <c r="W208" s="5"/>
      <c r="X208" s="4"/>
      <c r="Y208" s="4"/>
      <c r="Z208" s="4"/>
      <c r="AA208" s="4"/>
      <c r="AB208" s="4"/>
      <c r="AC208" s="4"/>
      <c r="AD208" s="4"/>
      <c r="AE208" s="4"/>
      <c r="AF208" s="4"/>
      <c r="AG208" s="4"/>
      <c r="AH208" s="4"/>
    </row>
    <row r="209" ht="14.25" customHeight="1">
      <c r="A209" s="24"/>
      <c r="B209" s="4"/>
      <c r="C209" s="4"/>
      <c r="D209" s="4"/>
      <c r="E209" s="4"/>
      <c r="F209" s="4"/>
      <c r="G209" s="4"/>
      <c r="H209" s="4"/>
      <c r="I209" s="4"/>
      <c r="J209" s="4"/>
      <c r="K209" s="4"/>
      <c r="L209" s="4"/>
      <c r="M209" s="4"/>
      <c r="N209" s="4"/>
      <c r="O209" s="4"/>
      <c r="P209" s="4"/>
      <c r="Q209" s="4"/>
      <c r="R209" s="5"/>
      <c r="S209" s="5"/>
      <c r="T209" s="4"/>
      <c r="U209" s="4"/>
      <c r="V209" s="4"/>
      <c r="W209" s="5"/>
      <c r="X209" s="4"/>
      <c r="Y209" s="4"/>
      <c r="Z209" s="4"/>
      <c r="AA209" s="4"/>
      <c r="AB209" s="4"/>
      <c r="AC209" s="4"/>
      <c r="AD209" s="4"/>
      <c r="AE209" s="4"/>
      <c r="AF209" s="4"/>
      <c r="AG209" s="4"/>
      <c r="AH209" s="4"/>
    </row>
    <row r="210" ht="14.25" customHeight="1">
      <c r="A210" s="24"/>
      <c r="B210" s="4"/>
      <c r="C210" s="4"/>
      <c r="D210" s="4"/>
      <c r="E210" s="4"/>
      <c r="F210" s="4"/>
      <c r="G210" s="4"/>
      <c r="H210" s="4"/>
      <c r="I210" s="4"/>
      <c r="J210" s="4"/>
      <c r="K210" s="4"/>
      <c r="L210" s="4"/>
      <c r="M210" s="4"/>
      <c r="N210" s="4"/>
      <c r="O210" s="4"/>
      <c r="P210" s="4"/>
      <c r="Q210" s="4"/>
      <c r="R210" s="5"/>
      <c r="S210" s="5"/>
      <c r="T210" s="4"/>
      <c r="U210" s="4"/>
      <c r="V210" s="4"/>
      <c r="W210" s="5"/>
      <c r="X210" s="4"/>
      <c r="Y210" s="4"/>
      <c r="Z210" s="4"/>
      <c r="AA210" s="4"/>
      <c r="AB210" s="4"/>
      <c r="AC210" s="4"/>
      <c r="AD210" s="4"/>
      <c r="AE210" s="4"/>
      <c r="AF210" s="4"/>
      <c r="AG210" s="4"/>
      <c r="AH210" s="4"/>
    </row>
    <row r="211" ht="14.25" customHeight="1">
      <c r="A211" s="24"/>
      <c r="B211" s="4"/>
      <c r="C211" s="4"/>
      <c r="D211" s="4"/>
      <c r="E211" s="4"/>
      <c r="F211" s="4"/>
      <c r="G211" s="4"/>
      <c r="H211" s="4"/>
      <c r="I211" s="4"/>
      <c r="J211" s="4"/>
      <c r="K211" s="4"/>
      <c r="L211" s="4"/>
      <c r="M211" s="4"/>
      <c r="N211" s="4"/>
      <c r="O211" s="4"/>
      <c r="P211" s="4"/>
      <c r="Q211" s="4"/>
      <c r="R211" s="5"/>
      <c r="S211" s="5"/>
      <c r="T211" s="4"/>
      <c r="U211" s="4"/>
      <c r="V211" s="4"/>
      <c r="W211" s="5"/>
      <c r="X211" s="4"/>
      <c r="Y211" s="4"/>
      <c r="Z211" s="4"/>
      <c r="AA211" s="4"/>
      <c r="AB211" s="4"/>
      <c r="AC211" s="4"/>
      <c r="AD211" s="4"/>
      <c r="AE211" s="4"/>
      <c r="AF211" s="4"/>
      <c r="AG211" s="4"/>
      <c r="AH211" s="4"/>
    </row>
    <row r="212" ht="14.25" customHeight="1">
      <c r="A212" s="24"/>
      <c r="B212" s="4"/>
      <c r="C212" s="4"/>
      <c r="D212" s="4"/>
      <c r="E212" s="4"/>
      <c r="F212" s="4"/>
      <c r="G212" s="4"/>
      <c r="H212" s="4"/>
      <c r="I212" s="4"/>
      <c r="J212" s="4"/>
      <c r="K212" s="4"/>
      <c r="L212" s="4"/>
      <c r="M212" s="4"/>
      <c r="N212" s="4"/>
      <c r="O212" s="4"/>
      <c r="P212" s="4"/>
      <c r="Q212" s="4"/>
      <c r="R212" s="5"/>
      <c r="S212" s="5"/>
      <c r="T212" s="4"/>
      <c r="U212" s="4"/>
      <c r="V212" s="4"/>
      <c r="W212" s="5"/>
      <c r="X212" s="4"/>
      <c r="Y212" s="4"/>
      <c r="Z212" s="4"/>
      <c r="AA212" s="4"/>
      <c r="AB212" s="4"/>
      <c r="AC212" s="4"/>
      <c r="AD212" s="4"/>
      <c r="AE212" s="4"/>
      <c r="AF212" s="4"/>
      <c r="AG212" s="4"/>
      <c r="AH212" s="4"/>
    </row>
    <row r="213" ht="14.25" customHeight="1">
      <c r="A213" s="24"/>
      <c r="B213" s="4"/>
      <c r="C213" s="4"/>
      <c r="D213" s="4"/>
      <c r="E213" s="4"/>
      <c r="F213" s="4"/>
      <c r="G213" s="4"/>
      <c r="H213" s="4"/>
      <c r="I213" s="4"/>
      <c r="J213" s="4"/>
      <c r="K213" s="4"/>
      <c r="L213" s="4"/>
      <c r="M213" s="4"/>
      <c r="N213" s="4"/>
      <c r="O213" s="4"/>
      <c r="P213" s="4"/>
      <c r="Q213" s="4"/>
      <c r="R213" s="5"/>
      <c r="S213" s="5"/>
      <c r="T213" s="4"/>
      <c r="U213" s="4"/>
      <c r="V213" s="4"/>
      <c r="W213" s="5"/>
      <c r="X213" s="4"/>
      <c r="Y213" s="4"/>
      <c r="Z213" s="4"/>
      <c r="AA213" s="4"/>
      <c r="AB213" s="4"/>
      <c r="AC213" s="4"/>
      <c r="AD213" s="4"/>
      <c r="AE213" s="4"/>
      <c r="AF213" s="4"/>
      <c r="AG213" s="4"/>
      <c r="AH213" s="4"/>
    </row>
    <row r="214" ht="14.25" customHeight="1">
      <c r="A214" s="24"/>
      <c r="B214" s="4"/>
      <c r="C214" s="4"/>
      <c r="D214" s="4"/>
      <c r="E214" s="4"/>
      <c r="F214" s="4"/>
      <c r="G214" s="4"/>
      <c r="H214" s="4"/>
      <c r="I214" s="4"/>
      <c r="J214" s="4"/>
      <c r="K214" s="4"/>
      <c r="L214" s="4"/>
      <c r="M214" s="4"/>
      <c r="N214" s="4"/>
      <c r="O214" s="4"/>
      <c r="P214" s="4"/>
      <c r="Q214" s="4"/>
      <c r="R214" s="5"/>
      <c r="S214" s="5"/>
      <c r="T214" s="4"/>
      <c r="U214" s="4"/>
      <c r="V214" s="4"/>
      <c r="W214" s="5"/>
      <c r="X214" s="4"/>
      <c r="Y214" s="4"/>
      <c r="Z214" s="4"/>
      <c r="AA214" s="4"/>
      <c r="AB214" s="4"/>
      <c r="AC214" s="4"/>
      <c r="AD214" s="4"/>
      <c r="AE214" s="4"/>
      <c r="AF214" s="4"/>
      <c r="AG214" s="4"/>
      <c r="AH214" s="4"/>
    </row>
    <row r="215" ht="14.25" customHeight="1">
      <c r="A215" s="24"/>
      <c r="B215" s="4"/>
      <c r="C215" s="4"/>
      <c r="D215" s="4"/>
      <c r="E215" s="4"/>
      <c r="F215" s="4"/>
      <c r="G215" s="4"/>
      <c r="H215" s="4"/>
      <c r="I215" s="4"/>
      <c r="J215" s="4"/>
      <c r="K215" s="4"/>
      <c r="L215" s="4"/>
      <c r="M215" s="4"/>
      <c r="N215" s="4"/>
      <c r="O215" s="4"/>
      <c r="P215" s="4"/>
      <c r="Q215" s="4"/>
      <c r="R215" s="5"/>
      <c r="S215" s="5"/>
      <c r="T215" s="4"/>
      <c r="U215" s="4"/>
      <c r="V215" s="4"/>
      <c r="W215" s="5"/>
      <c r="X215" s="4"/>
      <c r="Y215" s="4"/>
      <c r="Z215" s="4"/>
      <c r="AA215" s="4"/>
      <c r="AB215" s="4"/>
      <c r="AC215" s="4"/>
      <c r="AD215" s="4"/>
      <c r="AE215" s="4"/>
      <c r="AF215" s="4"/>
      <c r="AG215" s="4"/>
      <c r="AH215" s="4"/>
    </row>
    <row r="216" ht="14.25" customHeight="1">
      <c r="A216" s="24"/>
      <c r="B216" s="4"/>
      <c r="C216" s="4"/>
      <c r="D216" s="4"/>
      <c r="E216" s="4"/>
      <c r="F216" s="4"/>
      <c r="G216" s="4"/>
      <c r="H216" s="4"/>
      <c r="I216" s="4"/>
      <c r="J216" s="4"/>
      <c r="K216" s="4"/>
      <c r="L216" s="4"/>
      <c r="M216" s="4"/>
      <c r="N216" s="4"/>
      <c r="O216" s="4"/>
      <c r="P216" s="4"/>
      <c r="Q216" s="4"/>
      <c r="R216" s="5"/>
      <c r="S216" s="5"/>
      <c r="T216" s="4"/>
      <c r="U216" s="4"/>
      <c r="V216" s="4"/>
      <c r="W216" s="5"/>
      <c r="X216" s="4"/>
      <c r="Y216" s="4"/>
      <c r="Z216" s="4"/>
      <c r="AA216" s="4"/>
      <c r="AB216" s="4"/>
      <c r="AC216" s="4"/>
      <c r="AD216" s="4"/>
      <c r="AE216" s="4"/>
      <c r="AF216" s="4"/>
      <c r="AG216" s="4"/>
      <c r="AH216" s="4"/>
    </row>
    <row r="217" ht="14.25" customHeight="1">
      <c r="A217" s="24"/>
      <c r="B217" s="4"/>
      <c r="C217" s="4"/>
      <c r="D217" s="4"/>
      <c r="E217" s="4"/>
      <c r="F217" s="4"/>
      <c r="G217" s="4"/>
      <c r="H217" s="4"/>
      <c r="I217" s="4"/>
      <c r="J217" s="4"/>
      <c r="K217" s="4"/>
      <c r="L217" s="4"/>
      <c r="M217" s="4"/>
      <c r="N217" s="4"/>
      <c r="O217" s="4"/>
      <c r="P217" s="4"/>
      <c r="Q217" s="4"/>
      <c r="R217" s="5"/>
      <c r="S217" s="5"/>
      <c r="T217" s="4"/>
      <c r="U217" s="4"/>
      <c r="V217" s="4"/>
      <c r="W217" s="5"/>
      <c r="X217" s="4"/>
      <c r="Y217" s="4"/>
      <c r="Z217" s="4"/>
      <c r="AA217" s="4"/>
      <c r="AB217" s="4"/>
      <c r="AC217" s="4"/>
      <c r="AD217" s="4"/>
      <c r="AE217" s="4"/>
      <c r="AF217" s="4"/>
      <c r="AG217" s="4"/>
      <c r="AH217" s="4"/>
    </row>
    <row r="218" ht="14.25" customHeight="1">
      <c r="A218" s="24"/>
      <c r="B218" s="4"/>
      <c r="C218" s="4"/>
      <c r="D218" s="4"/>
      <c r="E218" s="4"/>
      <c r="F218" s="4"/>
      <c r="G218" s="4"/>
      <c r="H218" s="4"/>
      <c r="I218" s="4"/>
      <c r="J218" s="4"/>
      <c r="K218" s="4"/>
      <c r="L218" s="4"/>
      <c r="M218" s="4"/>
      <c r="N218" s="4"/>
      <c r="O218" s="4"/>
      <c r="P218" s="4"/>
      <c r="Q218" s="4"/>
      <c r="R218" s="5"/>
      <c r="S218" s="5"/>
      <c r="T218" s="4"/>
      <c r="U218" s="4"/>
      <c r="V218" s="4"/>
      <c r="W218" s="5"/>
      <c r="X218" s="4"/>
      <c r="Y218" s="4"/>
      <c r="Z218" s="4"/>
      <c r="AA218" s="4"/>
      <c r="AB218" s="4"/>
      <c r="AC218" s="4"/>
      <c r="AD218" s="4"/>
      <c r="AE218" s="4"/>
      <c r="AF218" s="4"/>
      <c r="AG218" s="4"/>
      <c r="AH218" s="4"/>
    </row>
    <row r="219" ht="14.25" customHeight="1">
      <c r="A219" s="24"/>
      <c r="B219" s="4"/>
      <c r="C219" s="4"/>
      <c r="D219" s="4"/>
      <c r="E219" s="4"/>
      <c r="F219" s="4"/>
      <c r="G219" s="4"/>
      <c r="H219" s="4"/>
      <c r="I219" s="4"/>
      <c r="J219" s="4"/>
      <c r="K219" s="4"/>
      <c r="L219" s="4"/>
      <c r="M219" s="4"/>
      <c r="N219" s="4"/>
      <c r="O219" s="4"/>
      <c r="P219" s="4"/>
      <c r="Q219" s="4"/>
      <c r="R219" s="5"/>
      <c r="S219" s="5"/>
      <c r="T219" s="4"/>
      <c r="U219" s="4"/>
      <c r="V219" s="4"/>
      <c r="W219" s="5"/>
      <c r="X219" s="4"/>
      <c r="Y219" s="4"/>
      <c r="Z219" s="4"/>
      <c r="AA219" s="4"/>
      <c r="AB219" s="4"/>
      <c r="AC219" s="4"/>
      <c r="AD219" s="4"/>
      <c r="AE219" s="4"/>
      <c r="AF219" s="4"/>
      <c r="AG219" s="4"/>
      <c r="AH219" s="4"/>
    </row>
    <row r="220" ht="14.25" customHeight="1">
      <c r="A220" s="24"/>
      <c r="B220" s="4"/>
      <c r="C220" s="4"/>
      <c r="D220" s="4"/>
      <c r="E220" s="4"/>
      <c r="F220" s="4"/>
      <c r="G220" s="4"/>
      <c r="H220" s="4"/>
      <c r="I220" s="4"/>
      <c r="J220" s="4"/>
      <c r="K220" s="4"/>
      <c r="L220" s="4"/>
      <c r="M220" s="4"/>
      <c r="N220" s="4"/>
      <c r="O220" s="4"/>
      <c r="P220" s="4"/>
      <c r="Q220" s="4"/>
      <c r="R220" s="5"/>
      <c r="S220" s="5"/>
      <c r="T220" s="4"/>
      <c r="U220" s="4"/>
      <c r="V220" s="4"/>
      <c r="W220" s="5"/>
      <c r="X220" s="4"/>
      <c r="Y220" s="4"/>
      <c r="Z220" s="4"/>
      <c r="AA220" s="4"/>
      <c r="AB220" s="4"/>
      <c r="AC220" s="4"/>
      <c r="AD220" s="4"/>
      <c r="AE220" s="4"/>
      <c r="AF220" s="4"/>
      <c r="AG220" s="4"/>
      <c r="AH220" s="4"/>
    </row>
    <row r="221" ht="14.25" customHeight="1">
      <c r="A221" s="24"/>
      <c r="B221" s="4"/>
      <c r="C221" s="4"/>
      <c r="D221" s="4"/>
      <c r="E221" s="4"/>
      <c r="F221" s="4"/>
      <c r="G221" s="4"/>
      <c r="H221" s="4"/>
      <c r="I221" s="4"/>
      <c r="J221" s="4"/>
      <c r="K221" s="4"/>
      <c r="L221" s="4"/>
      <c r="M221" s="4"/>
      <c r="N221" s="4"/>
      <c r="O221" s="4"/>
      <c r="P221" s="4"/>
      <c r="Q221" s="4"/>
      <c r="R221" s="5"/>
      <c r="S221" s="5"/>
      <c r="T221" s="4"/>
      <c r="U221" s="4"/>
      <c r="V221" s="4"/>
      <c r="W221" s="5"/>
      <c r="X221" s="4"/>
      <c r="Y221" s="4"/>
      <c r="Z221" s="4"/>
      <c r="AA221" s="4"/>
      <c r="AB221" s="4"/>
      <c r="AC221" s="4"/>
      <c r="AD221" s="4"/>
      <c r="AE221" s="4"/>
      <c r="AF221" s="4"/>
      <c r="AG221" s="4"/>
      <c r="AH221" s="4"/>
    </row>
    <row r="222" ht="14.25" customHeight="1">
      <c r="A222" s="24"/>
      <c r="B222" s="4"/>
      <c r="C222" s="4"/>
      <c r="D222" s="4"/>
      <c r="E222" s="4"/>
      <c r="F222" s="4"/>
      <c r="G222" s="4"/>
      <c r="H222" s="4"/>
      <c r="I222" s="4"/>
      <c r="J222" s="4"/>
      <c r="K222" s="4"/>
      <c r="L222" s="4"/>
      <c r="M222" s="4"/>
      <c r="N222" s="4"/>
      <c r="O222" s="4"/>
      <c r="P222" s="4"/>
      <c r="Q222" s="4"/>
      <c r="R222" s="5"/>
      <c r="S222" s="5"/>
      <c r="T222" s="4"/>
      <c r="U222" s="4"/>
      <c r="V222" s="4"/>
      <c r="W222" s="5"/>
      <c r="X222" s="4"/>
      <c r="Y222" s="4"/>
      <c r="Z222" s="4"/>
      <c r="AA222" s="4"/>
      <c r="AB222" s="4"/>
      <c r="AC222" s="4"/>
      <c r="AD222" s="4"/>
      <c r="AE222" s="4"/>
      <c r="AF222" s="4"/>
      <c r="AG222" s="4"/>
      <c r="AH222" s="4"/>
    </row>
    <row r="223" ht="14.25" customHeight="1">
      <c r="A223" s="24"/>
      <c r="B223" s="4"/>
      <c r="C223" s="4"/>
      <c r="D223" s="4"/>
      <c r="E223" s="4"/>
      <c r="F223" s="4"/>
      <c r="G223" s="4"/>
      <c r="H223" s="4"/>
      <c r="I223" s="4"/>
      <c r="J223" s="4"/>
      <c r="K223" s="4"/>
      <c r="L223" s="4"/>
      <c r="M223" s="4"/>
      <c r="N223" s="4"/>
      <c r="O223" s="4"/>
      <c r="P223" s="4"/>
      <c r="Q223" s="4"/>
      <c r="R223" s="5"/>
      <c r="S223" s="5"/>
      <c r="T223" s="4"/>
      <c r="U223" s="4"/>
      <c r="V223" s="4"/>
      <c r="W223" s="5"/>
      <c r="X223" s="4"/>
      <c r="Y223" s="4"/>
      <c r="Z223" s="4"/>
      <c r="AA223" s="4"/>
      <c r="AB223" s="4"/>
      <c r="AC223" s="4"/>
      <c r="AD223" s="4"/>
      <c r="AE223" s="4"/>
      <c r="AF223" s="4"/>
      <c r="AG223" s="4"/>
      <c r="AH223" s="4"/>
    </row>
    <row r="224" ht="14.25" customHeight="1">
      <c r="A224" s="24"/>
      <c r="B224" s="4"/>
      <c r="C224" s="4"/>
      <c r="D224" s="4"/>
      <c r="E224" s="4"/>
      <c r="F224" s="4"/>
      <c r="G224" s="4"/>
      <c r="H224" s="4"/>
      <c r="I224" s="4"/>
      <c r="J224" s="4"/>
      <c r="K224" s="4"/>
      <c r="L224" s="4"/>
      <c r="M224" s="4"/>
      <c r="N224" s="4"/>
      <c r="O224" s="4"/>
      <c r="P224" s="4"/>
      <c r="Q224" s="4"/>
      <c r="R224" s="5"/>
      <c r="S224" s="5"/>
      <c r="T224" s="4"/>
      <c r="U224" s="4"/>
      <c r="V224" s="4"/>
      <c r="W224" s="5"/>
      <c r="X224" s="4"/>
      <c r="Y224" s="4"/>
      <c r="Z224" s="4"/>
      <c r="AA224" s="4"/>
      <c r="AB224" s="4"/>
      <c r="AC224" s="4"/>
      <c r="AD224" s="4"/>
      <c r="AE224" s="4"/>
      <c r="AF224" s="4"/>
      <c r="AG224" s="4"/>
      <c r="AH224" s="4"/>
    </row>
    <row r="225" ht="14.25" customHeight="1">
      <c r="A225" s="24"/>
      <c r="B225" s="4"/>
      <c r="C225" s="4"/>
      <c r="D225" s="4"/>
      <c r="E225" s="4"/>
      <c r="F225" s="4"/>
      <c r="G225" s="4"/>
      <c r="H225" s="4"/>
      <c r="I225" s="4"/>
      <c r="J225" s="4"/>
      <c r="K225" s="4"/>
      <c r="L225" s="4"/>
      <c r="M225" s="4"/>
      <c r="N225" s="4"/>
      <c r="O225" s="4"/>
      <c r="P225" s="4"/>
      <c r="Q225" s="4"/>
      <c r="R225" s="5"/>
      <c r="S225" s="5"/>
      <c r="T225" s="4"/>
      <c r="U225" s="4"/>
      <c r="V225" s="4"/>
      <c r="W225" s="5"/>
      <c r="X225" s="4"/>
      <c r="Y225" s="4"/>
      <c r="Z225" s="4"/>
      <c r="AA225" s="4"/>
      <c r="AB225" s="4"/>
      <c r="AC225" s="4"/>
      <c r="AD225" s="4"/>
      <c r="AE225" s="4"/>
      <c r="AF225" s="4"/>
      <c r="AG225" s="4"/>
      <c r="AH225" s="4"/>
    </row>
    <row r="226" ht="14.25" customHeight="1">
      <c r="A226" s="24"/>
      <c r="B226" s="4"/>
      <c r="C226" s="4"/>
      <c r="D226" s="4"/>
      <c r="E226" s="4"/>
      <c r="F226" s="4"/>
      <c r="G226" s="4"/>
      <c r="H226" s="4"/>
      <c r="I226" s="4"/>
      <c r="J226" s="4"/>
      <c r="K226" s="4"/>
      <c r="L226" s="4"/>
      <c r="M226" s="4"/>
      <c r="N226" s="4"/>
      <c r="O226" s="4"/>
      <c r="P226" s="4"/>
      <c r="Q226" s="4"/>
      <c r="R226" s="5"/>
      <c r="S226" s="5"/>
      <c r="T226" s="4"/>
      <c r="U226" s="4"/>
      <c r="V226" s="4"/>
      <c r="W226" s="5"/>
      <c r="X226" s="4"/>
      <c r="Y226" s="4"/>
      <c r="Z226" s="4"/>
      <c r="AA226" s="4"/>
      <c r="AB226" s="4"/>
      <c r="AC226" s="4"/>
      <c r="AD226" s="4"/>
      <c r="AE226" s="4"/>
      <c r="AF226" s="4"/>
      <c r="AG226" s="4"/>
      <c r="AH226" s="4"/>
    </row>
    <row r="227" ht="14.25" customHeight="1">
      <c r="A227" s="24"/>
      <c r="B227" s="4"/>
      <c r="C227" s="4"/>
      <c r="D227" s="4"/>
      <c r="E227" s="4"/>
      <c r="F227" s="4"/>
      <c r="G227" s="4"/>
      <c r="H227" s="4"/>
      <c r="I227" s="4"/>
      <c r="J227" s="4"/>
      <c r="K227" s="4"/>
      <c r="L227" s="4"/>
      <c r="M227" s="4"/>
      <c r="N227" s="4"/>
      <c r="O227" s="4"/>
      <c r="P227" s="4"/>
      <c r="Q227" s="4"/>
      <c r="R227" s="5"/>
      <c r="S227" s="5"/>
      <c r="T227" s="4"/>
      <c r="U227" s="4"/>
      <c r="V227" s="4"/>
      <c r="W227" s="5"/>
      <c r="X227" s="4"/>
      <c r="Y227" s="4"/>
      <c r="Z227" s="4"/>
      <c r="AA227" s="4"/>
      <c r="AB227" s="4"/>
      <c r="AC227" s="4"/>
      <c r="AD227" s="4"/>
      <c r="AE227" s="4"/>
      <c r="AF227" s="4"/>
      <c r="AG227" s="4"/>
      <c r="AH227" s="4"/>
    </row>
    <row r="228" ht="14.25" customHeight="1">
      <c r="A228" s="24"/>
      <c r="B228" s="4"/>
      <c r="C228" s="4"/>
      <c r="D228" s="4"/>
      <c r="E228" s="4"/>
      <c r="F228" s="4"/>
      <c r="G228" s="4"/>
      <c r="H228" s="4"/>
      <c r="I228" s="4"/>
      <c r="J228" s="4"/>
      <c r="K228" s="4"/>
      <c r="L228" s="4"/>
      <c r="M228" s="4"/>
      <c r="N228" s="4"/>
      <c r="O228" s="4"/>
      <c r="P228" s="4"/>
      <c r="Q228" s="4"/>
      <c r="R228" s="5"/>
      <c r="S228" s="5"/>
      <c r="T228" s="4"/>
      <c r="U228" s="4"/>
      <c r="V228" s="4"/>
      <c r="W228" s="5"/>
      <c r="X228" s="4"/>
      <c r="Y228" s="4"/>
      <c r="Z228" s="4"/>
      <c r="AA228" s="4"/>
      <c r="AB228" s="4"/>
      <c r="AC228" s="4"/>
      <c r="AD228" s="4"/>
      <c r="AE228" s="4"/>
      <c r="AF228" s="4"/>
      <c r="AG228" s="4"/>
      <c r="AH228" s="4"/>
    </row>
    <row r="229" ht="14.25" customHeight="1">
      <c r="A229" s="24"/>
      <c r="B229" s="4"/>
      <c r="C229" s="4"/>
      <c r="D229" s="4"/>
      <c r="E229" s="4"/>
      <c r="F229" s="4"/>
      <c r="G229" s="4"/>
      <c r="H229" s="4"/>
      <c r="I229" s="4"/>
      <c r="J229" s="4"/>
      <c r="K229" s="4"/>
      <c r="L229" s="4"/>
      <c r="M229" s="4"/>
      <c r="N229" s="4"/>
      <c r="O229" s="4"/>
      <c r="P229" s="4"/>
      <c r="Q229" s="4"/>
      <c r="R229" s="5"/>
      <c r="S229" s="5"/>
      <c r="T229" s="4"/>
      <c r="U229" s="4"/>
      <c r="V229" s="4"/>
      <c r="W229" s="5"/>
      <c r="X229" s="4"/>
      <c r="Y229" s="4"/>
      <c r="Z229" s="4"/>
      <c r="AA229" s="4"/>
      <c r="AB229" s="4"/>
      <c r="AC229" s="4"/>
      <c r="AD229" s="4"/>
      <c r="AE229" s="4"/>
      <c r="AF229" s="4"/>
      <c r="AG229" s="4"/>
      <c r="AH229" s="4"/>
    </row>
    <row r="230" ht="14.25" customHeight="1">
      <c r="A230" s="24"/>
      <c r="B230" s="4"/>
      <c r="C230" s="4"/>
      <c r="D230" s="4"/>
      <c r="E230" s="4"/>
      <c r="F230" s="4"/>
      <c r="G230" s="4"/>
      <c r="H230" s="4"/>
      <c r="I230" s="4"/>
      <c r="J230" s="4"/>
      <c r="K230" s="4"/>
      <c r="L230" s="4"/>
      <c r="M230" s="4"/>
      <c r="N230" s="4"/>
      <c r="O230" s="4"/>
      <c r="P230" s="4"/>
      <c r="Q230" s="4"/>
      <c r="R230" s="5"/>
      <c r="S230" s="5"/>
      <c r="T230" s="4"/>
      <c r="U230" s="4"/>
      <c r="V230" s="4"/>
      <c r="W230" s="5"/>
      <c r="X230" s="4"/>
      <c r="Y230" s="4"/>
      <c r="Z230" s="4"/>
      <c r="AA230" s="4"/>
      <c r="AB230" s="4"/>
      <c r="AC230" s="4"/>
      <c r="AD230" s="4"/>
      <c r="AE230" s="4"/>
      <c r="AF230" s="4"/>
      <c r="AG230" s="4"/>
      <c r="AH230" s="4"/>
    </row>
    <row r="231" ht="14.25" customHeight="1">
      <c r="A231" s="24"/>
      <c r="B231" s="4"/>
      <c r="C231" s="4"/>
      <c r="D231" s="4"/>
      <c r="E231" s="4"/>
      <c r="F231" s="4"/>
      <c r="G231" s="4"/>
      <c r="H231" s="4"/>
      <c r="I231" s="4"/>
      <c r="J231" s="4"/>
      <c r="K231" s="4"/>
      <c r="L231" s="4"/>
      <c r="M231" s="4"/>
      <c r="N231" s="4"/>
      <c r="O231" s="4"/>
      <c r="P231" s="4"/>
      <c r="Q231" s="4"/>
      <c r="R231" s="5"/>
      <c r="S231" s="5"/>
      <c r="T231" s="4"/>
      <c r="U231" s="4"/>
      <c r="V231" s="4"/>
      <c r="W231" s="5"/>
      <c r="X231" s="4"/>
      <c r="Y231" s="4"/>
      <c r="Z231" s="4"/>
      <c r="AA231" s="4"/>
      <c r="AB231" s="4"/>
      <c r="AC231" s="4"/>
      <c r="AD231" s="4"/>
      <c r="AE231" s="4"/>
      <c r="AF231" s="4"/>
      <c r="AG231" s="4"/>
      <c r="AH231" s="4"/>
    </row>
    <row r="232" ht="14.25" customHeight="1">
      <c r="A232" s="24"/>
      <c r="B232" s="4"/>
      <c r="C232" s="4"/>
      <c r="D232" s="4"/>
      <c r="E232" s="4"/>
      <c r="F232" s="4"/>
      <c r="G232" s="4"/>
      <c r="H232" s="4"/>
      <c r="I232" s="4"/>
      <c r="J232" s="4"/>
      <c r="K232" s="4"/>
      <c r="L232" s="4"/>
      <c r="M232" s="4"/>
      <c r="N232" s="4"/>
      <c r="O232" s="4"/>
      <c r="P232" s="4"/>
      <c r="Q232" s="4"/>
      <c r="R232" s="5"/>
      <c r="S232" s="5"/>
      <c r="T232" s="4"/>
      <c r="U232" s="4"/>
      <c r="V232" s="4"/>
      <c r="W232" s="5"/>
      <c r="X232" s="4"/>
      <c r="Y232" s="4"/>
      <c r="Z232" s="4"/>
      <c r="AA232" s="4"/>
      <c r="AB232" s="4"/>
      <c r="AC232" s="4"/>
      <c r="AD232" s="4"/>
      <c r="AE232" s="4"/>
      <c r="AF232" s="4"/>
      <c r="AG232" s="4"/>
      <c r="AH232" s="4"/>
    </row>
    <row r="233" ht="14.25" customHeight="1">
      <c r="A233" s="24"/>
      <c r="B233" s="4"/>
      <c r="C233" s="4"/>
      <c r="D233" s="4"/>
      <c r="E233" s="4"/>
      <c r="F233" s="4"/>
      <c r="G233" s="4"/>
      <c r="H233" s="4"/>
      <c r="I233" s="4"/>
      <c r="J233" s="4"/>
      <c r="K233" s="4"/>
      <c r="L233" s="4"/>
      <c r="M233" s="4"/>
      <c r="N233" s="4"/>
      <c r="O233" s="4"/>
      <c r="P233" s="4"/>
      <c r="Q233" s="4"/>
      <c r="R233" s="5"/>
      <c r="S233" s="5"/>
      <c r="T233" s="4"/>
      <c r="U233" s="4"/>
      <c r="V233" s="4"/>
      <c r="W233" s="5"/>
      <c r="X233" s="4"/>
      <c r="Y233" s="4"/>
      <c r="Z233" s="4"/>
      <c r="AA233" s="4"/>
      <c r="AB233" s="4"/>
      <c r="AC233" s="4"/>
      <c r="AD233" s="4"/>
      <c r="AE233" s="4"/>
      <c r="AF233" s="4"/>
      <c r="AG233" s="4"/>
      <c r="AH233" s="4"/>
    </row>
    <row r="234" ht="14.25" customHeight="1">
      <c r="A234" s="24"/>
      <c r="B234" s="4"/>
      <c r="C234" s="4"/>
      <c r="D234" s="4"/>
      <c r="E234" s="4"/>
      <c r="F234" s="4"/>
      <c r="G234" s="4"/>
      <c r="H234" s="4"/>
      <c r="I234" s="4"/>
      <c r="J234" s="4"/>
      <c r="K234" s="4"/>
      <c r="L234" s="4"/>
      <c r="M234" s="4"/>
      <c r="N234" s="4"/>
      <c r="O234" s="4"/>
      <c r="P234" s="4"/>
      <c r="Q234" s="4"/>
      <c r="R234" s="5"/>
      <c r="S234" s="5"/>
      <c r="T234" s="4"/>
      <c r="U234" s="4"/>
      <c r="V234" s="4"/>
      <c r="W234" s="5"/>
      <c r="X234" s="4"/>
      <c r="Y234" s="4"/>
      <c r="Z234" s="4"/>
      <c r="AA234" s="4"/>
      <c r="AB234" s="4"/>
      <c r="AC234" s="4"/>
      <c r="AD234" s="4"/>
      <c r="AE234" s="4"/>
      <c r="AF234" s="4"/>
      <c r="AG234" s="4"/>
      <c r="AH234" s="4"/>
    </row>
    <row r="235" ht="14.25" customHeight="1">
      <c r="A235" s="24"/>
      <c r="B235" s="4"/>
      <c r="C235" s="4"/>
      <c r="D235" s="4"/>
      <c r="E235" s="4"/>
      <c r="F235" s="4"/>
      <c r="G235" s="4"/>
      <c r="H235" s="4"/>
      <c r="I235" s="4"/>
      <c r="J235" s="4"/>
      <c r="K235" s="4"/>
      <c r="L235" s="4"/>
      <c r="M235" s="4"/>
      <c r="N235" s="4"/>
      <c r="O235" s="4"/>
      <c r="P235" s="4"/>
      <c r="Q235" s="4"/>
      <c r="R235" s="5"/>
      <c r="S235" s="5"/>
      <c r="T235" s="4"/>
      <c r="U235" s="4"/>
      <c r="V235" s="4"/>
      <c r="W235" s="5"/>
      <c r="X235" s="4"/>
      <c r="Y235" s="4"/>
      <c r="Z235" s="4"/>
      <c r="AA235" s="4"/>
      <c r="AB235" s="4"/>
      <c r="AC235" s="4"/>
      <c r="AD235" s="4"/>
      <c r="AE235" s="4"/>
      <c r="AF235" s="4"/>
      <c r="AG235" s="4"/>
      <c r="AH235" s="4"/>
    </row>
    <row r="236" ht="14.25" customHeight="1">
      <c r="A236" s="24"/>
      <c r="B236" s="4"/>
      <c r="C236" s="4"/>
      <c r="D236" s="4"/>
      <c r="E236" s="4"/>
      <c r="F236" s="4"/>
      <c r="G236" s="4"/>
      <c r="H236" s="4"/>
      <c r="I236" s="4"/>
      <c r="J236" s="4"/>
      <c r="K236" s="4"/>
      <c r="L236" s="4"/>
      <c r="M236" s="4"/>
      <c r="N236" s="4"/>
      <c r="O236" s="4"/>
      <c r="P236" s="4"/>
      <c r="Q236" s="4"/>
      <c r="R236" s="5"/>
      <c r="S236" s="5"/>
      <c r="T236" s="4"/>
      <c r="U236" s="4"/>
      <c r="V236" s="4"/>
      <c r="W236" s="5"/>
      <c r="X236" s="4"/>
      <c r="Y236" s="4"/>
      <c r="Z236" s="4"/>
      <c r="AA236" s="4"/>
      <c r="AB236" s="4"/>
      <c r="AC236" s="4"/>
      <c r="AD236" s="4"/>
      <c r="AE236" s="4"/>
      <c r="AF236" s="4"/>
      <c r="AG236" s="4"/>
      <c r="AH236" s="4"/>
    </row>
    <row r="237" ht="14.25" customHeight="1">
      <c r="A237" s="24"/>
      <c r="B237" s="4"/>
      <c r="C237" s="4"/>
      <c r="D237" s="4"/>
      <c r="E237" s="4"/>
      <c r="F237" s="4"/>
      <c r="G237" s="4"/>
      <c r="H237" s="4"/>
      <c r="I237" s="4"/>
      <c r="J237" s="4"/>
      <c r="K237" s="4"/>
      <c r="L237" s="4"/>
      <c r="M237" s="4"/>
      <c r="N237" s="4"/>
      <c r="O237" s="4"/>
      <c r="P237" s="4"/>
      <c r="Q237" s="4"/>
      <c r="R237" s="5"/>
      <c r="S237" s="5"/>
      <c r="T237" s="4"/>
      <c r="U237" s="4"/>
      <c r="V237" s="4"/>
      <c r="W237" s="5"/>
      <c r="X237" s="4"/>
      <c r="Y237" s="4"/>
      <c r="Z237" s="4"/>
      <c r="AA237" s="4"/>
      <c r="AB237" s="4"/>
      <c r="AC237" s="4"/>
      <c r="AD237" s="4"/>
      <c r="AE237" s="4"/>
      <c r="AF237" s="4"/>
      <c r="AG237" s="4"/>
      <c r="AH237" s="4"/>
    </row>
    <row r="238" ht="14.25" customHeight="1">
      <c r="A238" s="24"/>
      <c r="B238" s="4"/>
      <c r="C238" s="4"/>
      <c r="D238" s="4"/>
      <c r="E238" s="4"/>
      <c r="F238" s="4"/>
      <c r="G238" s="4"/>
      <c r="H238" s="4"/>
      <c r="I238" s="4"/>
      <c r="J238" s="4"/>
      <c r="K238" s="4"/>
      <c r="L238" s="4"/>
      <c r="M238" s="4"/>
      <c r="N238" s="4"/>
      <c r="O238" s="4"/>
      <c r="P238" s="4"/>
      <c r="Q238" s="4"/>
      <c r="R238" s="5"/>
      <c r="S238" s="5"/>
      <c r="T238" s="4"/>
      <c r="U238" s="4"/>
      <c r="V238" s="4"/>
      <c r="W238" s="5"/>
      <c r="X238" s="4"/>
      <c r="Y238" s="4"/>
      <c r="Z238" s="4"/>
      <c r="AA238" s="4"/>
      <c r="AB238" s="4"/>
      <c r="AC238" s="4"/>
      <c r="AD238" s="4"/>
      <c r="AE238" s="4"/>
      <c r="AF238" s="4"/>
      <c r="AG238" s="4"/>
      <c r="AH238" s="4"/>
    </row>
    <row r="239" ht="14.25" customHeight="1">
      <c r="A239" s="24"/>
      <c r="B239" s="4"/>
      <c r="C239" s="4"/>
      <c r="D239" s="4"/>
      <c r="E239" s="4"/>
      <c r="F239" s="4"/>
      <c r="G239" s="4"/>
      <c r="H239" s="4"/>
      <c r="I239" s="4"/>
      <c r="J239" s="4"/>
      <c r="K239" s="4"/>
      <c r="L239" s="4"/>
      <c r="M239" s="4"/>
      <c r="N239" s="4"/>
      <c r="O239" s="4"/>
      <c r="P239" s="4"/>
      <c r="Q239" s="4"/>
      <c r="R239" s="5"/>
      <c r="S239" s="5"/>
      <c r="T239" s="4"/>
      <c r="U239" s="4"/>
      <c r="V239" s="4"/>
      <c r="W239" s="5"/>
      <c r="X239" s="4"/>
      <c r="Y239" s="4"/>
      <c r="Z239" s="4"/>
      <c r="AA239" s="4"/>
      <c r="AB239" s="4"/>
      <c r="AC239" s="4"/>
      <c r="AD239" s="4"/>
      <c r="AE239" s="4"/>
      <c r="AF239" s="4"/>
      <c r="AG239" s="4"/>
      <c r="AH239" s="4"/>
    </row>
    <row r="240" ht="14.25" customHeight="1">
      <c r="A240" s="24"/>
      <c r="B240" s="4"/>
      <c r="C240" s="4"/>
      <c r="D240" s="4"/>
      <c r="E240" s="4"/>
      <c r="F240" s="4"/>
      <c r="G240" s="4"/>
      <c r="H240" s="4"/>
      <c r="I240" s="4"/>
      <c r="J240" s="4"/>
      <c r="K240" s="4"/>
      <c r="L240" s="4"/>
      <c r="M240" s="4"/>
      <c r="N240" s="4"/>
      <c r="O240" s="4"/>
      <c r="P240" s="4"/>
      <c r="Q240" s="4"/>
      <c r="R240" s="5"/>
      <c r="S240" s="5"/>
      <c r="T240" s="4"/>
      <c r="U240" s="4"/>
      <c r="V240" s="4"/>
      <c r="W240" s="5"/>
      <c r="X240" s="4"/>
      <c r="Y240" s="4"/>
      <c r="Z240" s="4"/>
      <c r="AA240" s="4"/>
      <c r="AB240" s="4"/>
      <c r="AC240" s="4"/>
      <c r="AD240" s="4"/>
      <c r="AE240" s="4"/>
      <c r="AF240" s="4"/>
      <c r="AG240" s="4"/>
      <c r="AH240" s="4"/>
    </row>
    <row r="241" ht="14.25" customHeight="1">
      <c r="A241" s="24"/>
      <c r="B241" s="4"/>
      <c r="C241" s="4"/>
      <c r="D241" s="4"/>
      <c r="E241" s="4"/>
      <c r="F241" s="4"/>
      <c r="G241" s="4"/>
      <c r="H241" s="4"/>
      <c r="I241" s="4"/>
      <c r="J241" s="4"/>
      <c r="K241" s="4"/>
      <c r="L241" s="4"/>
      <c r="M241" s="4"/>
      <c r="N241" s="4"/>
      <c r="O241" s="4"/>
      <c r="P241" s="4"/>
      <c r="Q241" s="4"/>
      <c r="R241" s="5"/>
      <c r="S241" s="5"/>
      <c r="T241" s="4"/>
      <c r="U241" s="4"/>
      <c r="V241" s="4"/>
      <c r="W241" s="5"/>
      <c r="X241" s="4"/>
      <c r="Y241" s="4"/>
      <c r="Z241" s="4"/>
      <c r="AA241" s="4"/>
      <c r="AB241" s="4"/>
      <c r="AC241" s="4"/>
      <c r="AD241" s="4"/>
      <c r="AE241" s="4"/>
      <c r="AF241" s="4"/>
      <c r="AG241" s="4"/>
      <c r="AH241" s="4"/>
    </row>
    <row r="242" ht="14.25" customHeight="1">
      <c r="A242" s="24"/>
      <c r="B242" s="4"/>
      <c r="C242" s="4"/>
      <c r="D242" s="4"/>
      <c r="E242" s="4"/>
      <c r="F242" s="4"/>
      <c r="G242" s="4"/>
      <c r="H242" s="4"/>
      <c r="I242" s="4"/>
      <c r="J242" s="4"/>
      <c r="K242" s="4"/>
      <c r="L242" s="4"/>
      <c r="M242" s="4"/>
      <c r="N242" s="4"/>
      <c r="O242" s="4"/>
      <c r="P242" s="4"/>
      <c r="Q242" s="4"/>
      <c r="R242" s="5"/>
      <c r="S242" s="5"/>
      <c r="T242" s="4"/>
      <c r="U242" s="4"/>
      <c r="V242" s="4"/>
      <c r="W242" s="5"/>
      <c r="X242" s="4"/>
      <c r="Y242" s="4"/>
      <c r="Z242" s="4"/>
      <c r="AA242" s="4"/>
      <c r="AB242" s="4"/>
      <c r="AC242" s="4"/>
      <c r="AD242" s="4"/>
      <c r="AE242" s="4"/>
      <c r="AF242" s="4"/>
      <c r="AG242" s="4"/>
      <c r="AH242" s="4"/>
    </row>
    <row r="243" ht="14.25" customHeight="1">
      <c r="A243" s="24"/>
      <c r="B243" s="4"/>
      <c r="C243" s="4"/>
      <c r="D243" s="4"/>
      <c r="E243" s="4"/>
      <c r="F243" s="4"/>
      <c r="G243" s="4"/>
      <c r="H243" s="4"/>
      <c r="I243" s="4"/>
      <c r="J243" s="4"/>
      <c r="K243" s="4"/>
      <c r="L243" s="4"/>
      <c r="M243" s="4"/>
      <c r="N243" s="4"/>
      <c r="O243" s="4"/>
      <c r="P243" s="4"/>
      <c r="Q243" s="4"/>
      <c r="R243" s="5"/>
      <c r="S243" s="5"/>
      <c r="T243" s="4"/>
      <c r="U243" s="4"/>
      <c r="V243" s="4"/>
      <c r="W243" s="5"/>
      <c r="X243" s="4"/>
      <c r="Y243" s="4"/>
      <c r="Z243" s="4"/>
      <c r="AA243" s="4"/>
      <c r="AB243" s="4"/>
      <c r="AC243" s="4"/>
      <c r="AD243" s="4"/>
      <c r="AE243" s="4"/>
      <c r="AF243" s="4"/>
      <c r="AG243" s="4"/>
      <c r="AH243" s="4"/>
    </row>
    <row r="244" ht="14.25" customHeight="1">
      <c r="A244" s="24"/>
      <c r="B244" s="4"/>
      <c r="C244" s="4"/>
      <c r="D244" s="4"/>
      <c r="E244" s="4"/>
      <c r="F244" s="4"/>
      <c r="G244" s="4"/>
      <c r="H244" s="4"/>
      <c r="I244" s="4"/>
      <c r="J244" s="4"/>
      <c r="K244" s="4"/>
      <c r="L244" s="4"/>
      <c r="M244" s="4"/>
      <c r="N244" s="4"/>
      <c r="O244" s="4"/>
      <c r="P244" s="4"/>
      <c r="Q244" s="4"/>
      <c r="R244" s="5"/>
      <c r="S244" s="5"/>
      <c r="T244" s="4"/>
      <c r="U244" s="4"/>
      <c r="V244" s="4"/>
      <c r="W244" s="5"/>
      <c r="X244" s="4"/>
      <c r="Y244" s="4"/>
      <c r="Z244" s="4"/>
      <c r="AA244" s="4"/>
      <c r="AB244" s="4"/>
      <c r="AC244" s="4"/>
      <c r="AD244" s="4"/>
      <c r="AE244" s="4"/>
      <c r="AF244" s="4"/>
      <c r="AG244" s="4"/>
      <c r="AH244" s="4"/>
    </row>
    <row r="245" ht="14.25" customHeight="1">
      <c r="A245" s="24"/>
      <c r="B245" s="4"/>
      <c r="C245" s="4"/>
      <c r="D245" s="4"/>
      <c r="E245" s="4"/>
      <c r="F245" s="4"/>
      <c r="G245" s="4"/>
      <c r="H245" s="4"/>
      <c r="I245" s="4"/>
      <c r="J245" s="4"/>
      <c r="K245" s="4"/>
      <c r="L245" s="4"/>
      <c r="M245" s="4"/>
      <c r="N245" s="4"/>
      <c r="O245" s="4"/>
      <c r="P245" s="4"/>
      <c r="Q245" s="4"/>
      <c r="R245" s="5"/>
      <c r="S245" s="5"/>
      <c r="T245" s="4"/>
      <c r="U245" s="4"/>
      <c r="V245" s="4"/>
      <c r="W245" s="5"/>
      <c r="X245" s="4"/>
      <c r="Y245" s="4"/>
      <c r="Z245" s="4"/>
      <c r="AA245" s="4"/>
      <c r="AB245" s="4"/>
      <c r="AC245" s="4"/>
      <c r="AD245" s="4"/>
      <c r="AE245" s="4"/>
      <c r="AF245" s="4"/>
      <c r="AG245" s="4"/>
      <c r="AH245" s="4"/>
    </row>
    <row r="246" ht="14.25" customHeight="1">
      <c r="A246" s="24"/>
      <c r="B246" s="4"/>
      <c r="C246" s="4"/>
      <c r="D246" s="4"/>
      <c r="E246" s="4"/>
      <c r="F246" s="4"/>
      <c r="G246" s="4"/>
      <c r="H246" s="4"/>
      <c r="I246" s="4"/>
      <c r="J246" s="4"/>
      <c r="K246" s="4"/>
      <c r="L246" s="4"/>
      <c r="M246" s="4"/>
      <c r="N246" s="4"/>
      <c r="O246" s="4"/>
      <c r="P246" s="4"/>
      <c r="Q246" s="4"/>
      <c r="R246" s="5"/>
      <c r="S246" s="5"/>
      <c r="T246" s="4"/>
      <c r="U246" s="4"/>
      <c r="V246" s="4"/>
      <c r="W246" s="5"/>
      <c r="X246" s="4"/>
      <c r="Y246" s="4"/>
      <c r="Z246" s="4"/>
      <c r="AA246" s="4"/>
      <c r="AB246" s="4"/>
      <c r="AC246" s="4"/>
      <c r="AD246" s="4"/>
      <c r="AE246" s="4"/>
      <c r="AF246" s="4"/>
      <c r="AG246" s="4"/>
      <c r="AH246" s="4"/>
    </row>
    <row r="247" ht="14.25" customHeight="1">
      <c r="A247" s="24"/>
      <c r="B247" s="4"/>
      <c r="C247" s="4"/>
      <c r="D247" s="4"/>
      <c r="E247" s="4"/>
      <c r="F247" s="4"/>
      <c r="G247" s="4"/>
      <c r="H247" s="4"/>
      <c r="I247" s="4"/>
      <c r="J247" s="4"/>
      <c r="K247" s="4"/>
      <c r="L247" s="4"/>
      <c r="M247" s="4"/>
      <c r="N247" s="4"/>
      <c r="O247" s="4"/>
      <c r="P247" s="4"/>
      <c r="Q247" s="4"/>
      <c r="R247" s="5"/>
      <c r="S247" s="5"/>
      <c r="T247" s="4"/>
      <c r="U247" s="4"/>
      <c r="V247" s="4"/>
      <c r="W247" s="5"/>
      <c r="X247" s="4"/>
      <c r="Y247" s="4"/>
      <c r="Z247" s="4"/>
      <c r="AA247" s="4"/>
      <c r="AB247" s="4"/>
      <c r="AC247" s="4"/>
      <c r="AD247" s="4"/>
      <c r="AE247" s="4"/>
      <c r="AF247" s="4"/>
      <c r="AG247" s="4"/>
      <c r="AH247" s="4"/>
    </row>
    <row r="248" ht="14.25" customHeight="1">
      <c r="A248" s="24"/>
      <c r="B248" s="4"/>
      <c r="C248" s="4"/>
      <c r="D248" s="4"/>
      <c r="E248" s="4"/>
      <c r="F248" s="4"/>
      <c r="G248" s="4"/>
      <c r="H248" s="4"/>
      <c r="I248" s="4"/>
      <c r="J248" s="4"/>
      <c r="K248" s="4"/>
      <c r="L248" s="4"/>
      <c r="M248" s="4"/>
      <c r="N248" s="4"/>
      <c r="O248" s="4"/>
      <c r="P248" s="4"/>
      <c r="Q248" s="4"/>
      <c r="R248" s="5"/>
      <c r="S248" s="5"/>
      <c r="T248" s="4"/>
      <c r="U248" s="4"/>
      <c r="V248" s="4"/>
      <c r="W248" s="5"/>
      <c r="X248" s="4"/>
      <c r="Y248" s="4"/>
      <c r="Z248" s="4"/>
      <c r="AA248" s="4"/>
      <c r="AB248" s="4"/>
      <c r="AC248" s="4"/>
      <c r="AD248" s="4"/>
      <c r="AE248" s="4"/>
      <c r="AF248" s="4"/>
      <c r="AG248" s="4"/>
      <c r="AH248" s="4"/>
    </row>
    <row r="249" ht="14.25" customHeight="1">
      <c r="A249" s="24"/>
      <c r="B249" s="4"/>
      <c r="C249" s="4"/>
      <c r="D249" s="4"/>
      <c r="E249" s="4"/>
      <c r="F249" s="4"/>
      <c r="G249" s="4"/>
      <c r="H249" s="4"/>
      <c r="I249" s="4"/>
      <c r="J249" s="4"/>
      <c r="K249" s="4"/>
      <c r="L249" s="4"/>
      <c r="M249" s="4"/>
      <c r="N249" s="4"/>
      <c r="O249" s="4"/>
      <c r="P249" s="4"/>
      <c r="Q249" s="4"/>
      <c r="R249" s="5"/>
      <c r="S249" s="5"/>
      <c r="T249" s="4"/>
      <c r="U249" s="4"/>
      <c r="V249" s="4"/>
      <c r="W249" s="5"/>
      <c r="X249" s="4"/>
      <c r="Y249" s="4"/>
      <c r="Z249" s="4"/>
      <c r="AA249" s="4"/>
      <c r="AB249" s="4"/>
      <c r="AC249" s="4"/>
      <c r="AD249" s="4"/>
      <c r="AE249" s="4"/>
      <c r="AF249" s="4"/>
      <c r="AG249" s="4"/>
      <c r="AH249" s="4"/>
    </row>
    <row r="250" ht="14.25" customHeight="1">
      <c r="A250" s="24"/>
      <c r="B250" s="4"/>
      <c r="C250" s="4"/>
      <c r="D250" s="4"/>
      <c r="E250" s="4"/>
      <c r="F250" s="4"/>
      <c r="G250" s="4"/>
      <c r="H250" s="4"/>
      <c r="I250" s="4"/>
      <c r="J250" s="4"/>
      <c r="K250" s="4"/>
      <c r="L250" s="4"/>
      <c r="M250" s="4"/>
      <c r="N250" s="4"/>
      <c r="O250" s="4"/>
      <c r="P250" s="4"/>
      <c r="Q250" s="4"/>
      <c r="R250" s="5"/>
      <c r="S250" s="5"/>
      <c r="T250" s="4"/>
      <c r="U250" s="4"/>
      <c r="V250" s="4"/>
      <c r="W250" s="5"/>
      <c r="X250" s="4"/>
      <c r="Y250" s="4"/>
      <c r="Z250" s="4"/>
      <c r="AA250" s="4"/>
      <c r="AB250" s="4"/>
      <c r="AC250" s="4"/>
      <c r="AD250" s="4"/>
      <c r="AE250" s="4"/>
      <c r="AF250" s="4"/>
      <c r="AG250" s="4"/>
      <c r="AH250" s="4"/>
    </row>
    <row r="251" ht="14.25" customHeight="1">
      <c r="A251" s="24"/>
      <c r="B251" s="4"/>
      <c r="C251" s="4"/>
      <c r="D251" s="4"/>
      <c r="E251" s="4"/>
      <c r="F251" s="4"/>
      <c r="G251" s="4"/>
      <c r="H251" s="4"/>
      <c r="I251" s="4"/>
      <c r="J251" s="4"/>
      <c r="K251" s="4"/>
      <c r="L251" s="4"/>
      <c r="M251" s="4"/>
      <c r="N251" s="4"/>
      <c r="O251" s="4"/>
      <c r="P251" s="4"/>
      <c r="Q251" s="4"/>
      <c r="R251" s="5"/>
      <c r="S251" s="5"/>
      <c r="T251" s="4"/>
      <c r="U251" s="4"/>
      <c r="V251" s="4"/>
      <c r="W251" s="5"/>
      <c r="X251" s="4"/>
      <c r="Y251" s="4"/>
      <c r="Z251" s="4"/>
      <c r="AA251" s="4"/>
      <c r="AB251" s="4"/>
      <c r="AC251" s="4"/>
      <c r="AD251" s="4"/>
      <c r="AE251" s="4"/>
      <c r="AF251" s="4"/>
      <c r="AG251" s="4"/>
      <c r="AH251" s="4"/>
    </row>
    <row r="252" ht="14.25" customHeight="1">
      <c r="A252" s="24"/>
      <c r="B252" s="4"/>
      <c r="C252" s="4"/>
      <c r="D252" s="4"/>
      <c r="E252" s="4"/>
      <c r="F252" s="4"/>
      <c r="G252" s="4"/>
      <c r="H252" s="4"/>
      <c r="I252" s="4"/>
      <c r="J252" s="4"/>
      <c r="K252" s="4"/>
      <c r="L252" s="4"/>
      <c r="M252" s="4"/>
      <c r="N252" s="4"/>
      <c r="O252" s="4"/>
      <c r="P252" s="4"/>
      <c r="Q252" s="4"/>
      <c r="R252" s="5"/>
      <c r="S252" s="5"/>
      <c r="T252" s="4"/>
      <c r="U252" s="4"/>
      <c r="V252" s="4"/>
      <c r="W252" s="5"/>
      <c r="X252" s="4"/>
      <c r="Y252" s="4"/>
      <c r="Z252" s="4"/>
      <c r="AA252" s="4"/>
      <c r="AB252" s="4"/>
      <c r="AC252" s="4"/>
      <c r="AD252" s="4"/>
      <c r="AE252" s="4"/>
      <c r="AF252" s="4"/>
      <c r="AG252" s="4"/>
      <c r="AH252" s="4"/>
    </row>
    <row r="253" ht="14.25" customHeight="1">
      <c r="A253" s="24"/>
      <c r="B253" s="4"/>
      <c r="C253" s="4"/>
      <c r="D253" s="4"/>
      <c r="E253" s="4"/>
      <c r="F253" s="4"/>
      <c r="G253" s="4"/>
      <c r="H253" s="4"/>
      <c r="I253" s="4"/>
      <c r="J253" s="4"/>
      <c r="K253" s="4"/>
      <c r="L253" s="4"/>
      <c r="M253" s="4"/>
      <c r="N253" s="4"/>
      <c r="O253" s="4"/>
      <c r="P253" s="4"/>
      <c r="Q253" s="4"/>
      <c r="R253" s="5"/>
      <c r="S253" s="5"/>
      <c r="T253" s="4"/>
      <c r="U253" s="4"/>
      <c r="V253" s="4"/>
      <c r="W253" s="5"/>
      <c r="X253" s="4"/>
      <c r="Y253" s="4"/>
      <c r="Z253" s="4"/>
      <c r="AA253" s="4"/>
      <c r="AB253" s="4"/>
      <c r="AC253" s="4"/>
      <c r="AD253" s="4"/>
      <c r="AE253" s="4"/>
      <c r="AF253" s="4"/>
      <c r="AG253" s="4"/>
      <c r="AH253" s="4"/>
    </row>
    <row r="254" ht="14.25" customHeight="1">
      <c r="A254" s="24"/>
      <c r="B254" s="4"/>
      <c r="C254" s="4"/>
      <c r="D254" s="4"/>
      <c r="E254" s="4"/>
      <c r="F254" s="4"/>
      <c r="G254" s="4"/>
      <c r="H254" s="4"/>
      <c r="I254" s="4"/>
      <c r="J254" s="4"/>
      <c r="K254" s="4"/>
      <c r="L254" s="4"/>
      <c r="M254" s="4"/>
      <c r="N254" s="4"/>
      <c r="O254" s="4"/>
      <c r="P254" s="4"/>
      <c r="Q254" s="4"/>
      <c r="R254" s="5"/>
      <c r="S254" s="5"/>
      <c r="T254" s="4"/>
      <c r="U254" s="4"/>
      <c r="V254" s="4"/>
      <c r="W254" s="5"/>
      <c r="X254" s="4"/>
      <c r="Y254" s="4"/>
      <c r="Z254" s="4"/>
      <c r="AA254" s="4"/>
      <c r="AB254" s="4"/>
      <c r="AC254" s="4"/>
      <c r="AD254" s="4"/>
      <c r="AE254" s="4"/>
      <c r="AF254" s="4"/>
      <c r="AG254" s="4"/>
      <c r="AH254" s="4"/>
    </row>
    <row r="255" ht="14.25" customHeight="1">
      <c r="A255" s="24"/>
      <c r="B255" s="4"/>
      <c r="C255" s="4"/>
      <c r="D255" s="4"/>
      <c r="E255" s="4"/>
      <c r="F255" s="4"/>
      <c r="G255" s="4"/>
      <c r="H255" s="4"/>
      <c r="I255" s="4"/>
      <c r="J255" s="4"/>
      <c r="K255" s="4"/>
      <c r="L255" s="4"/>
      <c r="M255" s="4"/>
      <c r="N255" s="4"/>
      <c r="O255" s="4"/>
      <c r="P255" s="4"/>
      <c r="Q255" s="4"/>
      <c r="R255" s="5"/>
      <c r="S255" s="5"/>
      <c r="T255" s="4"/>
      <c r="U255" s="4"/>
      <c r="V255" s="4"/>
      <c r="W255" s="5"/>
      <c r="X255" s="4"/>
      <c r="Y255" s="4"/>
      <c r="Z255" s="4"/>
      <c r="AA255" s="4"/>
      <c r="AB255" s="4"/>
      <c r="AC255" s="4"/>
      <c r="AD255" s="4"/>
      <c r="AE255" s="4"/>
      <c r="AF255" s="4"/>
      <c r="AG255" s="4"/>
      <c r="AH255" s="4"/>
    </row>
    <row r="256" ht="14.25" customHeight="1">
      <c r="A256" s="24"/>
      <c r="B256" s="4"/>
      <c r="C256" s="4"/>
      <c r="D256" s="4"/>
      <c r="E256" s="4"/>
      <c r="F256" s="4"/>
      <c r="G256" s="4"/>
      <c r="H256" s="4"/>
      <c r="I256" s="4"/>
      <c r="J256" s="4"/>
      <c r="K256" s="4"/>
      <c r="L256" s="4"/>
      <c r="M256" s="4"/>
      <c r="N256" s="4"/>
      <c r="O256" s="4"/>
      <c r="P256" s="4"/>
      <c r="Q256" s="4"/>
      <c r="R256" s="5"/>
      <c r="S256" s="5"/>
      <c r="T256" s="4"/>
      <c r="U256" s="4"/>
      <c r="V256" s="4"/>
      <c r="W256" s="5"/>
      <c r="X256" s="4"/>
      <c r="Y256" s="4"/>
      <c r="Z256" s="4"/>
      <c r="AA256" s="4"/>
      <c r="AB256" s="4"/>
      <c r="AC256" s="4"/>
      <c r="AD256" s="4"/>
      <c r="AE256" s="4"/>
      <c r="AF256" s="4"/>
      <c r="AG256" s="4"/>
      <c r="AH256" s="4"/>
    </row>
    <row r="257" ht="14.25" customHeight="1">
      <c r="A257" s="24"/>
      <c r="B257" s="4"/>
      <c r="C257" s="4"/>
      <c r="D257" s="4"/>
      <c r="E257" s="4"/>
      <c r="F257" s="4"/>
      <c r="G257" s="4"/>
      <c r="H257" s="4"/>
      <c r="I257" s="4"/>
      <c r="J257" s="4"/>
      <c r="K257" s="4"/>
      <c r="L257" s="4"/>
      <c r="M257" s="4"/>
      <c r="N257" s="4"/>
      <c r="O257" s="4"/>
      <c r="P257" s="4"/>
      <c r="Q257" s="4"/>
      <c r="R257" s="5"/>
      <c r="S257" s="5"/>
      <c r="T257" s="4"/>
      <c r="U257" s="4"/>
      <c r="V257" s="4"/>
      <c r="W257" s="5"/>
      <c r="X257" s="4"/>
      <c r="Y257" s="4"/>
      <c r="Z257" s="4"/>
      <c r="AA257" s="4"/>
      <c r="AB257" s="4"/>
      <c r="AC257" s="4"/>
      <c r="AD257" s="4"/>
      <c r="AE257" s="4"/>
      <c r="AF257" s="4"/>
      <c r="AG257" s="4"/>
      <c r="AH257" s="4"/>
    </row>
    <row r="258" ht="14.25" customHeight="1">
      <c r="A258" s="24"/>
      <c r="B258" s="4"/>
      <c r="C258" s="4"/>
      <c r="D258" s="4"/>
      <c r="E258" s="4"/>
      <c r="F258" s="4"/>
      <c r="G258" s="4"/>
      <c r="H258" s="4"/>
      <c r="I258" s="4"/>
      <c r="J258" s="4"/>
      <c r="K258" s="4"/>
      <c r="L258" s="4"/>
      <c r="M258" s="4"/>
      <c r="N258" s="4"/>
      <c r="O258" s="4"/>
      <c r="P258" s="4"/>
      <c r="Q258" s="4"/>
      <c r="R258" s="5"/>
      <c r="S258" s="5"/>
      <c r="T258" s="4"/>
      <c r="U258" s="4"/>
      <c r="V258" s="4"/>
      <c r="W258" s="5"/>
      <c r="X258" s="4"/>
      <c r="Y258" s="4"/>
      <c r="Z258" s="4"/>
      <c r="AA258" s="4"/>
      <c r="AB258" s="4"/>
      <c r="AC258" s="4"/>
      <c r="AD258" s="4"/>
      <c r="AE258" s="4"/>
      <c r="AF258" s="4"/>
      <c r="AG258" s="4"/>
      <c r="AH258" s="4"/>
    </row>
    <row r="259" ht="14.25" customHeight="1">
      <c r="A259" s="24"/>
      <c r="B259" s="4"/>
      <c r="C259" s="4"/>
      <c r="D259" s="4"/>
      <c r="E259" s="4"/>
      <c r="F259" s="4"/>
      <c r="G259" s="4"/>
      <c r="H259" s="4"/>
      <c r="I259" s="4"/>
      <c r="J259" s="4"/>
      <c r="K259" s="4"/>
      <c r="L259" s="4"/>
      <c r="M259" s="4"/>
      <c r="N259" s="4"/>
      <c r="O259" s="4"/>
      <c r="P259" s="4"/>
      <c r="Q259" s="4"/>
      <c r="R259" s="5"/>
      <c r="S259" s="5"/>
      <c r="T259" s="4"/>
      <c r="U259" s="4"/>
      <c r="V259" s="4"/>
      <c r="W259" s="5"/>
      <c r="X259" s="4"/>
      <c r="Y259" s="4"/>
      <c r="Z259" s="4"/>
      <c r="AA259" s="4"/>
      <c r="AB259" s="4"/>
      <c r="AC259" s="4"/>
      <c r="AD259" s="4"/>
      <c r="AE259" s="4"/>
      <c r="AF259" s="4"/>
      <c r="AG259" s="4"/>
      <c r="AH259" s="4"/>
    </row>
    <row r="260" ht="14.25" customHeight="1">
      <c r="A260" s="24"/>
      <c r="B260" s="4"/>
      <c r="C260" s="4"/>
      <c r="D260" s="4"/>
      <c r="E260" s="4"/>
      <c r="F260" s="4"/>
      <c r="G260" s="4"/>
      <c r="H260" s="4"/>
      <c r="I260" s="4"/>
      <c r="J260" s="4"/>
      <c r="K260" s="4"/>
      <c r="L260" s="4"/>
      <c r="M260" s="4"/>
      <c r="N260" s="4"/>
      <c r="O260" s="4"/>
      <c r="P260" s="4"/>
      <c r="Q260" s="4"/>
      <c r="R260" s="5"/>
      <c r="S260" s="5"/>
      <c r="T260" s="4"/>
      <c r="U260" s="4"/>
      <c r="V260" s="4"/>
      <c r="W260" s="5"/>
      <c r="X260" s="4"/>
      <c r="Y260" s="4"/>
      <c r="Z260" s="4"/>
      <c r="AA260" s="4"/>
      <c r="AB260" s="4"/>
      <c r="AC260" s="4"/>
      <c r="AD260" s="4"/>
      <c r="AE260" s="4"/>
      <c r="AF260" s="4"/>
      <c r="AG260" s="4"/>
      <c r="AH260" s="4"/>
    </row>
    <row r="261" ht="14.25" customHeight="1">
      <c r="A261" s="24"/>
      <c r="B261" s="4"/>
      <c r="C261" s="4"/>
      <c r="D261" s="4"/>
      <c r="E261" s="4"/>
      <c r="F261" s="4"/>
      <c r="G261" s="4"/>
      <c r="H261" s="4"/>
      <c r="I261" s="4"/>
      <c r="J261" s="4"/>
      <c r="K261" s="4"/>
      <c r="L261" s="4"/>
      <c r="M261" s="4"/>
      <c r="N261" s="4"/>
      <c r="O261" s="4"/>
      <c r="P261" s="4"/>
      <c r="Q261" s="4"/>
      <c r="R261" s="5"/>
      <c r="S261" s="5"/>
      <c r="T261" s="4"/>
      <c r="U261" s="4"/>
      <c r="V261" s="4"/>
      <c r="W261" s="5"/>
      <c r="X261" s="4"/>
      <c r="Y261" s="4"/>
      <c r="Z261" s="4"/>
      <c r="AA261" s="4"/>
      <c r="AB261" s="4"/>
      <c r="AC261" s="4"/>
      <c r="AD261" s="4"/>
      <c r="AE261" s="4"/>
      <c r="AF261" s="4"/>
      <c r="AG261" s="4"/>
      <c r="AH261" s="4"/>
    </row>
    <row r="262" ht="14.25" customHeight="1">
      <c r="A262" s="24"/>
      <c r="B262" s="4"/>
      <c r="C262" s="4"/>
      <c r="D262" s="4"/>
      <c r="E262" s="4"/>
      <c r="F262" s="4"/>
      <c r="G262" s="4"/>
      <c r="H262" s="4"/>
      <c r="I262" s="4"/>
      <c r="J262" s="4"/>
      <c r="K262" s="4"/>
      <c r="L262" s="4"/>
      <c r="M262" s="4"/>
      <c r="N262" s="4"/>
      <c r="O262" s="4"/>
      <c r="P262" s="4"/>
      <c r="Q262" s="4"/>
      <c r="R262" s="5"/>
      <c r="S262" s="5"/>
      <c r="T262" s="4"/>
      <c r="U262" s="4"/>
      <c r="V262" s="4"/>
      <c r="W262" s="5"/>
      <c r="X262" s="4"/>
      <c r="Y262" s="4"/>
      <c r="Z262" s="4"/>
      <c r="AA262" s="4"/>
      <c r="AB262" s="4"/>
      <c r="AC262" s="4"/>
      <c r="AD262" s="4"/>
      <c r="AE262" s="4"/>
      <c r="AF262" s="4"/>
      <c r="AG262" s="4"/>
      <c r="AH262" s="4"/>
    </row>
    <row r="263" ht="14.25" customHeight="1">
      <c r="A263" s="24"/>
      <c r="B263" s="4"/>
      <c r="C263" s="4"/>
      <c r="D263" s="4"/>
      <c r="E263" s="4"/>
      <c r="F263" s="4"/>
      <c r="G263" s="4"/>
      <c r="H263" s="4"/>
      <c r="I263" s="4"/>
      <c r="J263" s="4"/>
      <c r="K263" s="4"/>
      <c r="L263" s="4"/>
      <c r="M263" s="4"/>
      <c r="N263" s="4"/>
      <c r="O263" s="4"/>
      <c r="P263" s="4"/>
      <c r="Q263" s="4"/>
      <c r="R263" s="5"/>
      <c r="S263" s="5"/>
      <c r="T263" s="4"/>
      <c r="U263" s="4"/>
      <c r="V263" s="4"/>
      <c r="W263" s="5"/>
      <c r="X263" s="4"/>
      <c r="Y263" s="4"/>
      <c r="Z263" s="4"/>
      <c r="AA263" s="4"/>
      <c r="AB263" s="4"/>
      <c r="AC263" s="4"/>
      <c r="AD263" s="4"/>
      <c r="AE263" s="4"/>
      <c r="AF263" s="4"/>
      <c r="AG263" s="4"/>
      <c r="AH263" s="4"/>
    </row>
    <row r="264" ht="14.25" customHeight="1">
      <c r="A264" s="24"/>
      <c r="B264" s="4"/>
      <c r="C264" s="4"/>
      <c r="D264" s="4"/>
      <c r="E264" s="4"/>
      <c r="F264" s="4"/>
      <c r="G264" s="4"/>
      <c r="H264" s="4"/>
      <c r="I264" s="4"/>
      <c r="J264" s="4"/>
      <c r="K264" s="4"/>
      <c r="L264" s="4"/>
      <c r="M264" s="4"/>
      <c r="N264" s="4"/>
      <c r="O264" s="4"/>
      <c r="P264" s="4"/>
      <c r="Q264" s="4"/>
      <c r="R264" s="5"/>
      <c r="S264" s="5"/>
      <c r="T264" s="4"/>
      <c r="U264" s="4"/>
      <c r="V264" s="4"/>
      <c r="W264" s="5"/>
      <c r="X264" s="4"/>
      <c r="Y264" s="4"/>
      <c r="Z264" s="4"/>
      <c r="AA264" s="4"/>
      <c r="AB264" s="4"/>
      <c r="AC264" s="4"/>
      <c r="AD264" s="4"/>
      <c r="AE264" s="4"/>
      <c r="AF264" s="4"/>
      <c r="AG264" s="4"/>
      <c r="AH264" s="4"/>
    </row>
    <row r="265" ht="14.25" customHeight="1">
      <c r="A265" s="24"/>
      <c r="B265" s="4"/>
      <c r="C265" s="4"/>
      <c r="D265" s="4"/>
      <c r="E265" s="4"/>
      <c r="F265" s="4"/>
      <c r="G265" s="4"/>
      <c r="H265" s="4"/>
      <c r="I265" s="4"/>
      <c r="J265" s="4"/>
      <c r="K265" s="4"/>
      <c r="L265" s="4"/>
      <c r="M265" s="4"/>
      <c r="N265" s="4"/>
      <c r="O265" s="4"/>
      <c r="P265" s="4"/>
      <c r="Q265" s="4"/>
      <c r="R265" s="5"/>
      <c r="S265" s="5"/>
      <c r="T265" s="4"/>
      <c r="U265" s="4"/>
      <c r="V265" s="4"/>
      <c r="W265" s="5"/>
      <c r="X265" s="4"/>
      <c r="Y265" s="4"/>
      <c r="Z265" s="4"/>
      <c r="AA265" s="4"/>
      <c r="AB265" s="4"/>
      <c r="AC265" s="4"/>
      <c r="AD265" s="4"/>
      <c r="AE265" s="4"/>
      <c r="AF265" s="4"/>
      <c r="AG265" s="4"/>
      <c r="AH265" s="4"/>
    </row>
    <row r="266" ht="14.25" customHeight="1">
      <c r="A266" s="24"/>
      <c r="B266" s="4"/>
      <c r="C266" s="4"/>
      <c r="D266" s="4"/>
      <c r="E266" s="4"/>
      <c r="F266" s="4"/>
      <c r="G266" s="4"/>
      <c r="H266" s="4"/>
      <c r="I266" s="4"/>
      <c r="J266" s="4"/>
      <c r="K266" s="4"/>
      <c r="L266" s="4"/>
      <c r="M266" s="4"/>
      <c r="N266" s="4"/>
      <c r="O266" s="4"/>
      <c r="P266" s="4"/>
      <c r="Q266" s="4"/>
      <c r="R266" s="5"/>
      <c r="S266" s="5"/>
      <c r="T266" s="4"/>
      <c r="U266" s="4"/>
      <c r="V266" s="4"/>
      <c r="W266" s="5"/>
      <c r="X266" s="4"/>
      <c r="Y266" s="4"/>
      <c r="Z266" s="4"/>
      <c r="AA266" s="4"/>
      <c r="AB266" s="4"/>
      <c r="AC266" s="4"/>
      <c r="AD266" s="4"/>
      <c r="AE266" s="4"/>
      <c r="AF266" s="4"/>
      <c r="AG266" s="4"/>
      <c r="AH266" s="4"/>
    </row>
    <row r="267" ht="14.25" customHeight="1">
      <c r="A267" s="24"/>
      <c r="B267" s="4"/>
      <c r="C267" s="4"/>
      <c r="D267" s="4"/>
      <c r="E267" s="4"/>
      <c r="F267" s="4"/>
      <c r="G267" s="4"/>
      <c r="H267" s="4"/>
      <c r="I267" s="4"/>
      <c r="J267" s="4"/>
      <c r="K267" s="4"/>
      <c r="L267" s="4"/>
      <c r="M267" s="4"/>
      <c r="N267" s="4"/>
      <c r="O267" s="4"/>
      <c r="P267" s="4"/>
      <c r="Q267" s="4"/>
      <c r="R267" s="5"/>
      <c r="S267" s="5"/>
      <c r="T267" s="4"/>
      <c r="U267" s="4"/>
      <c r="V267" s="4"/>
      <c r="W267" s="5"/>
      <c r="X267" s="4"/>
      <c r="Y267" s="4"/>
      <c r="Z267" s="4"/>
      <c r="AA267" s="4"/>
      <c r="AB267" s="4"/>
      <c r="AC267" s="4"/>
      <c r="AD267" s="4"/>
      <c r="AE267" s="4"/>
      <c r="AF267" s="4"/>
      <c r="AG267" s="4"/>
      <c r="AH267" s="4"/>
    </row>
    <row r="268" ht="14.25" customHeight="1">
      <c r="A268" s="24"/>
      <c r="B268" s="4"/>
      <c r="C268" s="4"/>
      <c r="D268" s="4"/>
      <c r="E268" s="4"/>
      <c r="F268" s="4"/>
      <c r="G268" s="4"/>
      <c r="H268" s="4"/>
      <c r="I268" s="4"/>
      <c r="J268" s="4"/>
      <c r="K268" s="4"/>
      <c r="L268" s="4"/>
      <c r="M268" s="4"/>
      <c r="N268" s="4"/>
      <c r="O268" s="4"/>
      <c r="P268" s="4"/>
      <c r="Q268" s="4"/>
      <c r="R268" s="5"/>
      <c r="S268" s="5"/>
      <c r="T268" s="4"/>
      <c r="U268" s="4"/>
      <c r="V268" s="4"/>
      <c r="W268" s="5"/>
      <c r="X268" s="4"/>
      <c r="Y268" s="4"/>
      <c r="Z268" s="4"/>
      <c r="AA268" s="4"/>
      <c r="AB268" s="4"/>
      <c r="AC268" s="4"/>
      <c r="AD268" s="4"/>
      <c r="AE268" s="4"/>
      <c r="AF268" s="4"/>
      <c r="AG268" s="4"/>
      <c r="AH268" s="4"/>
    </row>
    <row r="269" ht="14.25" customHeight="1">
      <c r="A269" s="24"/>
      <c r="B269" s="4"/>
      <c r="C269" s="4"/>
      <c r="D269" s="4"/>
      <c r="E269" s="4"/>
      <c r="F269" s="4"/>
      <c r="G269" s="4"/>
      <c r="H269" s="4"/>
      <c r="I269" s="4"/>
      <c r="J269" s="4"/>
      <c r="K269" s="4"/>
      <c r="L269" s="4"/>
      <c r="M269" s="4"/>
      <c r="N269" s="4"/>
      <c r="O269" s="4"/>
      <c r="P269" s="4"/>
      <c r="Q269" s="4"/>
      <c r="R269" s="5"/>
      <c r="S269" s="5"/>
      <c r="T269" s="4"/>
      <c r="U269" s="4"/>
      <c r="V269" s="4"/>
      <c r="W269" s="5"/>
      <c r="X269" s="4"/>
      <c r="Y269" s="4"/>
      <c r="Z269" s="4"/>
      <c r="AA269" s="4"/>
      <c r="AB269" s="4"/>
      <c r="AC269" s="4"/>
      <c r="AD269" s="4"/>
      <c r="AE269" s="4"/>
      <c r="AF269" s="4"/>
      <c r="AG269" s="4"/>
      <c r="AH269" s="4"/>
    </row>
    <row r="270" ht="14.25" customHeight="1">
      <c r="A270" s="24"/>
      <c r="B270" s="4"/>
      <c r="C270" s="4"/>
      <c r="D270" s="4"/>
      <c r="E270" s="4"/>
      <c r="F270" s="4"/>
      <c r="G270" s="4"/>
      <c r="H270" s="4"/>
      <c r="I270" s="4"/>
      <c r="J270" s="4"/>
      <c r="K270" s="4"/>
      <c r="L270" s="4"/>
      <c r="M270" s="4"/>
      <c r="N270" s="4"/>
      <c r="O270" s="4"/>
      <c r="P270" s="4"/>
      <c r="Q270" s="4"/>
      <c r="R270" s="5"/>
      <c r="S270" s="5"/>
      <c r="T270" s="4"/>
      <c r="U270" s="4"/>
      <c r="V270" s="4"/>
      <c r="W270" s="5"/>
      <c r="X270" s="4"/>
      <c r="Y270" s="4"/>
      <c r="Z270" s="4"/>
      <c r="AA270" s="4"/>
      <c r="AB270" s="4"/>
      <c r="AC270" s="4"/>
      <c r="AD270" s="4"/>
      <c r="AE270" s="4"/>
      <c r="AF270" s="4"/>
      <c r="AG270" s="4"/>
      <c r="AH270" s="4"/>
    </row>
    <row r="271" ht="14.25" customHeight="1">
      <c r="A271" s="24"/>
      <c r="B271" s="4"/>
      <c r="C271" s="4"/>
      <c r="D271" s="4"/>
      <c r="E271" s="4"/>
      <c r="F271" s="4"/>
      <c r="G271" s="4"/>
      <c r="H271" s="4"/>
      <c r="I271" s="4"/>
      <c r="J271" s="4"/>
      <c r="K271" s="4"/>
      <c r="L271" s="4"/>
      <c r="M271" s="4"/>
      <c r="N271" s="4"/>
      <c r="O271" s="4"/>
      <c r="P271" s="4"/>
      <c r="Q271" s="4"/>
      <c r="R271" s="5"/>
      <c r="S271" s="5"/>
      <c r="T271" s="4"/>
      <c r="U271" s="4"/>
      <c r="V271" s="4"/>
      <c r="W271" s="5"/>
      <c r="X271" s="4"/>
      <c r="Y271" s="4"/>
      <c r="Z271" s="4"/>
      <c r="AA271" s="4"/>
      <c r="AB271" s="4"/>
      <c r="AC271" s="4"/>
      <c r="AD271" s="4"/>
      <c r="AE271" s="4"/>
      <c r="AF271" s="4"/>
      <c r="AG271" s="4"/>
      <c r="AH271" s="4"/>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G1"/>
    <mergeCell ref="I34:N34"/>
    <mergeCell ref="O34:Q34"/>
    <mergeCell ref="I45:K45"/>
    <mergeCell ref="I48:N48"/>
    <mergeCell ref="P57:R57"/>
  </mergeCells>
  <printOptions gridLines="1"/>
  <pageMargins bottom="0.25" footer="0.0" header="0.0" left="0.25" right="0.2" top="0.2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1.75"/>
    <col customWidth="1" min="2" max="2" width="25.25"/>
    <col customWidth="1" min="3" max="3" width="5.75"/>
    <col customWidth="1" min="4" max="4" width="9.25"/>
    <col customWidth="1" min="5" max="5" width="21.13"/>
    <col customWidth="1" min="6" max="6" width="39.0"/>
  </cols>
  <sheetData>
    <row r="1" ht="15.75" customHeight="1">
      <c r="A1" s="156" t="s">
        <v>670</v>
      </c>
      <c r="B1" s="134"/>
      <c r="C1" s="134"/>
      <c r="D1" s="134"/>
      <c r="E1" s="160"/>
      <c r="F1" s="134"/>
    </row>
    <row r="2" ht="15.75" customHeight="1">
      <c r="A2" s="156"/>
      <c r="B2" s="134"/>
      <c r="C2" s="134"/>
      <c r="D2" s="134"/>
      <c r="E2" s="160"/>
      <c r="F2" s="134"/>
    </row>
    <row r="3" ht="15.75" customHeight="1">
      <c r="A3" s="156" t="s">
        <v>871</v>
      </c>
      <c r="B3" s="134"/>
      <c r="C3" s="134"/>
      <c r="D3" s="134"/>
      <c r="E3" s="160"/>
      <c r="F3" s="134"/>
    </row>
    <row r="4" ht="15.75" customHeight="1">
      <c r="A4" s="157"/>
      <c r="B4" s="134"/>
      <c r="C4" s="134"/>
      <c r="D4" s="134"/>
      <c r="E4" s="160"/>
      <c r="F4" s="134"/>
    </row>
    <row r="5" ht="15.75" customHeight="1">
      <c r="A5" s="157" t="s">
        <v>672</v>
      </c>
      <c r="B5" s="134"/>
      <c r="C5" s="134"/>
      <c r="D5" s="134"/>
      <c r="E5" s="160"/>
      <c r="F5" s="134"/>
    </row>
    <row r="6" ht="15.75" customHeight="1">
      <c r="A6" s="157"/>
      <c r="B6" s="134"/>
      <c r="C6" s="134"/>
      <c r="D6" s="134"/>
      <c r="E6" s="160"/>
      <c r="F6" s="134"/>
    </row>
    <row r="7" ht="15.75" customHeight="1">
      <c r="A7" s="157" t="s">
        <v>872</v>
      </c>
      <c r="B7" s="134"/>
      <c r="C7" s="134"/>
      <c r="D7" s="134"/>
      <c r="E7" s="160"/>
      <c r="F7" s="134"/>
    </row>
    <row r="8" ht="15.75" customHeight="1">
      <c r="A8" s="157"/>
      <c r="B8" s="134"/>
      <c r="C8" s="134"/>
      <c r="D8" s="134"/>
      <c r="E8" s="160"/>
      <c r="F8" s="134"/>
    </row>
    <row r="9" ht="15.75" customHeight="1">
      <c r="A9" s="157" t="s">
        <v>674</v>
      </c>
      <c r="B9" s="134"/>
      <c r="C9" s="134"/>
      <c r="D9" s="134"/>
      <c r="E9" s="160"/>
      <c r="F9" s="134"/>
    </row>
    <row r="10" ht="15.75" customHeight="1">
      <c r="A10" s="7" t="s">
        <v>552</v>
      </c>
      <c r="B10" s="127" t="s">
        <v>569</v>
      </c>
      <c r="C10" s="127" t="s">
        <v>570</v>
      </c>
      <c r="D10" s="127" t="s">
        <v>571</v>
      </c>
      <c r="E10" s="161" t="s">
        <v>675</v>
      </c>
      <c r="F10" s="127" t="s">
        <v>676</v>
      </c>
    </row>
    <row r="11" ht="15.75" customHeight="1">
      <c r="A11" s="157" t="s">
        <v>677</v>
      </c>
      <c r="B11" s="133" t="s">
        <v>577</v>
      </c>
      <c r="C11" s="133" t="s">
        <v>62</v>
      </c>
      <c r="D11" s="162">
        <v>20000.0</v>
      </c>
      <c r="E11" s="163">
        <v>1.5</v>
      </c>
      <c r="F11" s="158">
        <v>30000.0</v>
      </c>
    </row>
    <row r="12" ht="15.75" customHeight="1">
      <c r="A12" s="157"/>
      <c r="B12" s="133" t="s">
        <v>579</v>
      </c>
      <c r="C12" s="133" t="s">
        <v>62</v>
      </c>
      <c r="D12" s="162">
        <v>20000.0</v>
      </c>
      <c r="E12" s="163">
        <v>2.5</v>
      </c>
      <c r="F12" s="158">
        <v>50000.0</v>
      </c>
    </row>
    <row r="13" ht="15.75" customHeight="1">
      <c r="A13" s="157"/>
      <c r="B13" s="133" t="s">
        <v>581</v>
      </c>
      <c r="C13" s="133" t="s">
        <v>582</v>
      </c>
      <c r="D13" s="133">
        <v>1.0</v>
      </c>
      <c r="E13" s="164">
        <v>50000.0</v>
      </c>
      <c r="F13" s="158">
        <v>50000.0</v>
      </c>
    </row>
    <row r="14" ht="15.75" customHeight="1">
      <c r="A14" s="157"/>
      <c r="B14" s="133" t="s">
        <v>584</v>
      </c>
      <c r="C14" s="133" t="s">
        <v>582</v>
      </c>
      <c r="D14" s="133">
        <v>1.0</v>
      </c>
      <c r="E14" s="164">
        <v>100000.0</v>
      </c>
      <c r="F14" s="158">
        <v>100000.0</v>
      </c>
    </row>
    <row r="15" ht="15.75" customHeight="1">
      <c r="A15" s="157" t="s">
        <v>678</v>
      </c>
      <c r="B15" s="133" t="s">
        <v>586</v>
      </c>
      <c r="C15" s="133" t="s">
        <v>587</v>
      </c>
      <c r="D15" s="133">
        <v>70.0</v>
      </c>
      <c r="E15" s="164">
        <v>10000.0</v>
      </c>
      <c r="F15" s="158">
        <v>700000.0</v>
      </c>
    </row>
    <row r="16" ht="15.75" customHeight="1">
      <c r="A16" s="157"/>
      <c r="B16" s="133" t="s">
        <v>589</v>
      </c>
      <c r="C16" s="133" t="s">
        <v>590</v>
      </c>
      <c r="D16" s="162">
        <v>3920.0</v>
      </c>
      <c r="E16" s="164">
        <v>160.0</v>
      </c>
      <c r="F16" s="158">
        <v>627200.0</v>
      </c>
    </row>
    <row r="17" ht="15.75" customHeight="1">
      <c r="A17" s="157"/>
      <c r="B17" s="133" t="s">
        <v>679</v>
      </c>
      <c r="C17" s="133" t="s">
        <v>593</v>
      </c>
      <c r="D17" s="133">
        <v>392.0</v>
      </c>
      <c r="E17" s="164">
        <v>1200.0</v>
      </c>
      <c r="F17" s="158">
        <v>470400.0</v>
      </c>
    </row>
    <row r="18" ht="15.75" customHeight="1">
      <c r="A18" s="157"/>
      <c r="B18" s="133" t="s">
        <v>595</v>
      </c>
      <c r="C18" s="133" t="s">
        <v>62</v>
      </c>
      <c r="D18" s="162">
        <v>20000.0</v>
      </c>
      <c r="E18" s="164">
        <v>6.0</v>
      </c>
      <c r="F18" s="158">
        <v>120000.0</v>
      </c>
    </row>
    <row r="19" ht="15.75" customHeight="1">
      <c r="A19" s="157" t="s">
        <v>680</v>
      </c>
      <c r="B19" s="133" t="s">
        <v>681</v>
      </c>
      <c r="C19" s="133" t="s">
        <v>590</v>
      </c>
      <c r="D19" s="162">
        <v>1800.0</v>
      </c>
      <c r="E19" s="164">
        <v>160.0</v>
      </c>
      <c r="F19" s="158">
        <v>288000.0</v>
      </c>
    </row>
    <row r="20" ht="15.75" customHeight="1">
      <c r="A20" s="157"/>
      <c r="B20" s="133" t="s">
        <v>679</v>
      </c>
      <c r="C20" s="133" t="s">
        <v>593</v>
      </c>
      <c r="D20" s="133">
        <v>270.0</v>
      </c>
      <c r="E20" s="164">
        <v>1200.0</v>
      </c>
      <c r="F20" s="158">
        <v>324000.0</v>
      </c>
    </row>
    <row r="21" ht="15.75" customHeight="1">
      <c r="A21" s="157"/>
      <c r="B21" s="133" t="s">
        <v>682</v>
      </c>
      <c r="C21" s="133" t="s">
        <v>62</v>
      </c>
      <c r="D21" s="162">
        <v>70600.0</v>
      </c>
      <c r="E21" s="164">
        <v>6.0</v>
      </c>
      <c r="F21" s="158">
        <v>423600.0</v>
      </c>
    </row>
    <row r="22" ht="15.75" customHeight="1">
      <c r="A22" s="157" t="s">
        <v>683</v>
      </c>
      <c r="B22" s="133" t="s">
        <v>603</v>
      </c>
      <c r="C22" s="133" t="s">
        <v>582</v>
      </c>
      <c r="D22" s="133">
        <v>1.0</v>
      </c>
      <c r="E22" s="164">
        <v>50000.0</v>
      </c>
      <c r="F22" s="158">
        <v>50000.0</v>
      </c>
    </row>
    <row r="23" ht="15.75" customHeight="1">
      <c r="A23" s="157"/>
      <c r="B23" s="133" t="s">
        <v>605</v>
      </c>
      <c r="C23" s="133" t="s">
        <v>582</v>
      </c>
      <c r="D23" s="133">
        <v>1.0</v>
      </c>
      <c r="E23" s="164">
        <v>50000.0</v>
      </c>
      <c r="F23" s="158">
        <v>50000.0</v>
      </c>
    </row>
    <row r="24" ht="15.75" customHeight="1">
      <c r="A24" s="157"/>
      <c r="B24" s="133" t="s">
        <v>606</v>
      </c>
      <c r="C24" s="133" t="s">
        <v>582</v>
      </c>
      <c r="D24" s="133">
        <v>1.0</v>
      </c>
      <c r="E24" s="164">
        <v>75000.0</v>
      </c>
      <c r="F24" s="158">
        <v>75000.0</v>
      </c>
    </row>
    <row r="25" ht="15.75" customHeight="1">
      <c r="A25" s="157"/>
      <c r="B25" s="133" t="s">
        <v>607</v>
      </c>
      <c r="C25" s="133" t="s">
        <v>582</v>
      </c>
      <c r="D25" s="133">
        <v>1.0</v>
      </c>
      <c r="E25" s="164">
        <v>30000.0</v>
      </c>
      <c r="F25" s="158">
        <v>30000.0</v>
      </c>
    </row>
    <row r="26" ht="15.75" customHeight="1">
      <c r="A26" s="157"/>
      <c r="B26" s="133" t="s">
        <v>608</v>
      </c>
      <c r="C26" s="133" t="s">
        <v>62</v>
      </c>
      <c r="D26" s="162">
        <v>20000.0</v>
      </c>
      <c r="E26" s="164">
        <v>3.0</v>
      </c>
      <c r="F26" s="158">
        <v>60000.0</v>
      </c>
    </row>
    <row r="27" ht="15.75" customHeight="1">
      <c r="A27" s="157" t="s">
        <v>684</v>
      </c>
      <c r="B27" s="133" t="s">
        <v>610</v>
      </c>
      <c r="C27" s="133" t="s">
        <v>587</v>
      </c>
      <c r="D27" s="133">
        <v>2.0</v>
      </c>
      <c r="E27" s="164">
        <v>250000.0</v>
      </c>
      <c r="F27" s="158">
        <v>500000.0</v>
      </c>
    </row>
    <row r="28" ht="15.75" customHeight="1">
      <c r="A28" s="157"/>
      <c r="B28" s="133" t="s">
        <v>612</v>
      </c>
      <c r="C28" s="133" t="s">
        <v>587</v>
      </c>
      <c r="D28" s="133">
        <v>230.0</v>
      </c>
      <c r="E28" s="164">
        <v>2000.0</v>
      </c>
      <c r="F28" s="158">
        <v>460000.0</v>
      </c>
    </row>
    <row r="29" ht="15.75" customHeight="1">
      <c r="A29" s="157"/>
      <c r="B29" s="133" t="s">
        <v>614</v>
      </c>
      <c r="C29" s="133" t="s">
        <v>590</v>
      </c>
      <c r="D29" s="162">
        <v>8700.0</v>
      </c>
      <c r="E29" s="164">
        <v>160.0</v>
      </c>
      <c r="F29" s="158">
        <v>1392000.0</v>
      </c>
    </row>
    <row r="30" ht="15.75" customHeight="1">
      <c r="A30" s="157"/>
      <c r="B30" s="133" t="s">
        <v>679</v>
      </c>
      <c r="C30" s="133" t="s">
        <v>593</v>
      </c>
      <c r="D30" s="162">
        <v>1305.0</v>
      </c>
      <c r="E30" s="164">
        <v>1200.0</v>
      </c>
      <c r="F30" s="158">
        <v>1566000.0</v>
      </c>
    </row>
    <row r="31" ht="15.75" customHeight="1">
      <c r="A31" s="157"/>
      <c r="B31" s="133" t="s">
        <v>682</v>
      </c>
      <c r="C31" s="133" t="s">
        <v>62</v>
      </c>
      <c r="D31" s="162">
        <v>260685.0</v>
      </c>
      <c r="E31" s="164">
        <v>6.0</v>
      </c>
      <c r="F31" s="158">
        <v>1564110.0</v>
      </c>
    </row>
    <row r="32" ht="15.75" customHeight="1">
      <c r="A32" s="157"/>
      <c r="B32" s="133" t="s">
        <v>617</v>
      </c>
      <c r="C32" s="133" t="s">
        <v>618</v>
      </c>
      <c r="D32" s="165">
        <v>1790.4</v>
      </c>
      <c r="E32" s="164">
        <v>60.0</v>
      </c>
      <c r="F32" s="158">
        <v>107424.0</v>
      </c>
    </row>
    <row r="33" ht="15.75" customHeight="1">
      <c r="A33" s="157"/>
      <c r="B33" s="133" t="s">
        <v>620</v>
      </c>
      <c r="C33" s="133" t="s">
        <v>618</v>
      </c>
      <c r="D33" s="162">
        <v>18270.0</v>
      </c>
      <c r="E33" s="164">
        <v>60.0</v>
      </c>
      <c r="F33" s="158">
        <v>1096200.0</v>
      </c>
    </row>
    <row r="34" ht="15.75" customHeight="1">
      <c r="A34" s="157"/>
      <c r="B34" s="133" t="s">
        <v>622</v>
      </c>
      <c r="C34" s="133" t="s">
        <v>618</v>
      </c>
      <c r="D34" s="162">
        <v>1840.0</v>
      </c>
      <c r="E34" s="164">
        <v>60.0</v>
      </c>
      <c r="F34" s="158">
        <v>110400.0</v>
      </c>
    </row>
    <row r="35" ht="15.75" customHeight="1">
      <c r="A35" s="157"/>
      <c r="B35" s="133" t="s">
        <v>623</v>
      </c>
      <c r="C35" s="133" t="s">
        <v>582</v>
      </c>
      <c r="D35" s="133">
        <v>1.0</v>
      </c>
      <c r="E35" s="164">
        <v>100000.0</v>
      </c>
      <c r="F35" s="158">
        <v>100000.0</v>
      </c>
    </row>
    <row r="36" ht="15.75" customHeight="1">
      <c r="A36" s="157" t="s">
        <v>873</v>
      </c>
      <c r="B36" s="133" t="s">
        <v>691</v>
      </c>
      <c r="C36" s="133" t="s">
        <v>590</v>
      </c>
      <c r="D36" s="133">
        <v>605.0</v>
      </c>
      <c r="E36" s="164">
        <v>160.0</v>
      </c>
      <c r="F36" s="158">
        <v>96800.0</v>
      </c>
    </row>
    <row r="37" ht="15.75" customHeight="1">
      <c r="A37" s="157"/>
      <c r="B37" s="133" t="s">
        <v>679</v>
      </c>
      <c r="C37" s="133" t="s">
        <v>593</v>
      </c>
      <c r="D37" s="133">
        <v>90.8</v>
      </c>
      <c r="E37" s="164">
        <v>1200.0</v>
      </c>
      <c r="F37" s="158">
        <v>108960.0</v>
      </c>
    </row>
    <row r="38" ht="15.75" customHeight="1">
      <c r="A38" s="157"/>
      <c r="B38" s="133" t="s">
        <v>682</v>
      </c>
      <c r="C38" s="133" t="s">
        <v>62</v>
      </c>
      <c r="D38" s="162">
        <v>13125.0</v>
      </c>
      <c r="E38" s="164">
        <v>6.0</v>
      </c>
      <c r="F38" s="158">
        <v>78750.0</v>
      </c>
    </row>
    <row r="39" ht="15.75" customHeight="1">
      <c r="A39" s="157"/>
      <c r="B39" s="133" t="s">
        <v>692</v>
      </c>
      <c r="C39" s="133" t="s">
        <v>618</v>
      </c>
      <c r="D39" s="133">
        <v>908.0</v>
      </c>
      <c r="E39" s="164">
        <v>60.0</v>
      </c>
      <c r="F39" s="158">
        <v>54480.0</v>
      </c>
    </row>
    <row r="40" ht="15.75" customHeight="1">
      <c r="A40" s="157" t="s">
        <v>874</v>
      </c>
      <c r="B40" s="133" t="s">
        <v>875</v>
      </c>
      <c r="C40" s="133" t="s">
        <v>590</v>
      </c>
      <c r="D40" s="162">
        <v>8075.0</v>
      </c>
      <c r="E40" s="164">
        <v>160.0</v>
      </c>
      <c r="F40" s="158">
        <v>1292000.0</v>
      </c>
    </row>
    <row r="41" ht="15.75" customHeight="1">
      <c r="A41" s="157"/>
      <c r="B41" s="133" t="s">
        <v>679</v>
      </c>
      <c r="C41" s="133" t="s">
        <v>593</v>
      </c>
      <c r="D41" s="165">
        <v>1211.3</v>
      </c>
      <c r="E41" s="164">
        <v>1200.0</v>
      </c>
      <c r="F41" s="158">
        <v>1453560.0</v>
      </c>
    </row>
    <row r="42" ht="15.75" customHeight="1">
      <c r="A42" s="157"/>
      <c r="B42" s="133" t="s">
        <v>682</v>
      </c>
      <c r="C42" s="133" t="s">
        <v>62</v>
      </c>
      <c r="D42" s="162">
        <v>238950.0</v>
      </c>
      <c r="E42" s="164">
        <v>6.0</v>
      </c>
      <c r="F42" s="158">
        <v>1433700.0</v>
      </c>
    </row>
    <row r="43" ht="15.75" customHeight="1">
      <c r="A43" s="157"/>
      <c r="B43" s="133" t="s">
        <v>631</v>
      </c>
      <c r="C43" s="133" t="s">
        <v>618</v>
      </c>
      <c r="D43" s="162">
        <v>1350.0</v>
      </c>
      <c r="E43" s="164">
        <v>60.0</v>
      </c>
      <c r="F43" s="158">
        <v>81000.0</v>
      </c>
    </row>
    <row r="44" ht="15.75" customHeight="1">
      <c r="A44" s="157"/>
      <c r="B44" s="133" t="s">
        <v>632</v>
      </c>
      <c r="C44" s="133" t="s">
        <v>618</v>
      </c>
      <c r="D44" s="133">
        <v>932.0</v>
      </c>
      <c r="E44" s="164">
        <v>60.0</v>
      </c>
      <c r="F44" s="158">
        <v>55920.0</v>
      </c>
    </row>
    <row r="45" ht="15.75" customHeight="1">
      <c r="A45" s="157"/>
      <c r="B45" s="133" t="s">
        <v>633</v>
      </c>
      <c r="C45" s="133" t="s">
        <v>618</v>
      </c>
      <c r="D45" s="133">
        <v>762.0</v>
      </c>
      <c r="E45" s="164">
        <v>60.0</v>
      </c>
      <c r="F45" s="158">
        <v>45720.0</v>
      </c>
    </row>
    <row r="46" ht="15.75" customHeight="1">
      <c r="A46" s="157" t="s">
        <v>876</v>
      </c>
      <c r="B46" s="133" t="s">
        <v>691</v>
      </c>
      <c r="C46" s="133" t="s">
        <v>590</v>
      </c>
      <c r="D46" s="133">
        <v>368.0</v>
      </c>
      <c r="E46" s="164">
        <v>160.0</v>
      </c>
      <c r="F46" s="158">
        <v>58880.0</v>
      </c>
    </row>
    <row r="47" ht="15.75" customHeight="1">
      <c r="A47" s="157"/>
      <c r="B47" s="133" t="s">
        <v>679</v>
      </c>
      <c r="C47" s="133" t="s">
        <v>593</v>
      </c>
      <c r="D47" s="133">
        <v>55.2</v>
      </c>
      <c r="E47" s="164">
        <v>1200.0</v>
      </c>
      <c r="F47" s="158">
        <v>66240.0</v>
      </c>
    </row>
    <row r="48" ht="15.75" customHeight="1">
      <c r="A48" s="157"/>
      <c r="B48" s="133" t="s">
        <v>682</v>
      </c>
      <c r="C48" s="133" t="s">
        <v>62</v>
      </c>
      <c r="D48" s="162">
        <v>8700.0</v>
      </c>
      <c r="E48" s="164">
        <v>6.0</v>
      </c>
      <c r="F48" s="158">
        <v>52200.0</v>
      </c>
    </row>
    <row r="49" ht="15.75" customHeight="1">
      <c r="A49" s="157"/>
      <c r="B49" s="133" t="s">
        <v>692</v>
      </c>
      <c r="C49" s="133" t="s">
        <v>618</v>
      </c>
      <c r="D49" s="133">
        <v>600.0</v>
      </c>
      <c r="E49" s="164">
        <v>60.0</v>
      </c>
      <c r="F49" s="158">
        <v>36000.0</v>
      </c>
    </row>
    <row r="50" ht="15.75" customHeight="1">
      <c r="A50" s="157" t="s">
        <v>669</v>
      </c>
      <c r="B50" s="133"/>
      <c r="C50" s="133"/>
      <c r="D50" s="133"/>
      <c r="E50" s="161"/>
      <c r="F50" s="158">
        <v>9558650.0</v>
      </c>
    </row>
    <row r="51" ht="15.75" customHeight="1">
      <c r="A51" s="157" t="s">
        <v>693</v>
      </c>
      <c r="B51" s="134"/>
      <c r="C51" s="134"/>
      <c r="D51" s="134"/>
      <c r="E51" s="160"/>
      <c r="F51" s="134"/>
    </row>
    <row r="52" ht="15.75" customHeight="1">
      <c r="A52" s="7" t="s">
        <v>694</v>
      </c>
      <c r="B52" s="127" t="s">
        <v>695</v>
      </c>
      <c r="C52" s="127" t="s">
        <v>696</v>
      </c>
      <c r="D52" s="127" t="s">
        <v>697</v>
      </c>
      <c r="E52" s="161" t="s">
        <v>698</v>
      </c>
      <c r="F52" s="127" t="s">
        <v>190</v>
      </c>
    </row>
    <row r="53" ht="15.75" customHeight="1">
      <c r="A53" s="157" t="s">
        <v>699</v>
      </c>
      <c r="B53" s="133" t="s">
        <v>700</v>
      </c>
      <c r="C53" s="133">
        <v>100.0</v>
      </c>
      <c r="D53" s="133">
        <v>200.0</v>
      </c>
      <c r="E53" s="166">
        <v>20000.0</v>
      </c>
      <c r="F53" s="133" t="s">
        <v>701</v>
      </c>
    </row>
    <row r="54" ht="15.75" customHeight="1">
      <c r="A54" s="157" t="s">
        <v>702</v>
      </c>
      <c r="B54" s="133">
        <v>20.0</v>
      </c>
      <c r="C54" s="133">
        <v>75.0</v>
      </c>
      <c r="D54" s="133">
        <v>175.0</v>
      </c>
      <c r="E54" s="166">
        <v>13125.0</v>
      </c>
      <c r="F54" s="133" t="s">
        <v>703</v>
      </c>
    </row>
    <row r="55" ht="15.75" customHeight="1">
      <c r="A55" s="157" t="s">
        <v>704</v>
      </c>
      <c r="B55" s="133">
        <v>12.0</v>
      </c>
      <c r="C55" s="133">
        <v>90.0</v>
      </c>
      <c r="D55" s="133">
        <v>175.0</v>
      </c>
      <c r="E55" s="166">
        <v>15750.0</v>
      </c>
      <c r="F55" s="133" t="s">
        <v>705</v>
      </c>
    </row>
    <row r="56" ht="15.75" customHeight="1">
      <c r="A56" s="157" t="s">
        <v>706</v>
      </c>
      <c r="B56" s="133">
        <v>8.25</v>
      </c>
      <c r="C56" s="133">
        <v>90.0</v>
      </c>
      <c r="D56" s="133">
        <v>175.0</v>
      </c>
      <c r="E56" s="161" t="s">
        <v>707</v>
      </c>
      <c r="F56" s="133" t="s">
        <v>708</v>
      </c>
    </row>
    <row r="57" ht="15.75" customHeight="1">
      <c r="A57" s="157" t="s">
        <v>709</v>
      </c>
      <c r="B57" s="133">
        <v>10.0</v>
      </c>
      <c r="C57" s="133">
        <v>70.0</v>
      </c>
      <c r="D57" s="133">
        <v>155.0</v>
      </c>
      <c r="E57" s="166">
        <v>10850.0</v>
      </c>
      <c r="F57" s="133" t="s">
        <v>710</v>
      </c>
    </row>
    <row r="58" ht="15.75" customHeight="1">
      <c r="A58" s="157" t="s">
        <v>711</v>
      </c>
      <c r="B58" s="133">
        <v>10.0</v>
      </c>
      <c r="C58" s="133">
        <v>70.0</v>
      </c>
      <c r="D58" s="133">
        <v>155.0</v>
      </c>
      <c r="E58" s="161" t="s">
        <v>712</v>
      </c>
      <c r="F58" s="133" t="s">
        <v>713</v>
      </c>
    </row>
    <row r="59" ht="15.75" customHeight="1">
      <c r="A59" s="157" t="s">
        <v>714</v>
      </c>
      <c r="B59" s="133">
        <v>10.0</v>
      </c>
      <c r="C59" s="133">
        <v>60.0</v>
      </c>
      <c r="D59" s="133">
        <v>145.0</v>
      </c>
      <c r="E59" s="161" t="s">
        <v>715</v>
      </c>
      <c r="F59" s="133" t="s">
        <v>716</v>
      </c>
    </row>
    <row r="60" ht="15.75" customHeight="1">
      <c r="A60" s="157" t="s">
        <v>717</v>
      </c>
      <c r="B60" s="133">
        <v>13.25</v>
      </c>
      <c r="C60" s="133">
        <v>60.0</v>
      </c>
      <c r="D60" s="133">
        <v>145.0</v>
      </c>
      <c r="E60" s="166">
        <v>8700.0</v>
      </c>
      <c r="F60" s="133" t="s">
        <v>718</v>
      </c>
    </row>
    <row r="61" ht="15.75" customHeight="1">
      <c r="A61" s="157" t="s">
        <v>719</v>
      </c>
      <c r="B61" s="133" t="s">
        <v>700</v>
      </c>
      <c r="C61" s="133">
        <v>60.0</v>
      </c>
      <c r="D61" s="133">
        <v>145.0</v>
      </c>
      <c r="E61" s="166">
        <v>8700.0</v>
      </c>
      <c r="F61" s="133" t="s">
        <v>720</v>
      </c>
    </row>
    <row r="62" ht="15.75" customHeight="1">
      <c r="A62" s="157" t="s">
        <v>721</v>
      </c>
      <c r="B62" s="133">
        <v>240.0</v>
      </c>
      <c r="C62" s="133" t="s">
        <v>197</v>
      </c>
      <c r="D62" s="133" t="s">
        <v>197</v>
      </c>
      <c r="E62" s="161" t="s">
        <v>197</v>
      </c>
      <c r="F62" s="133" t="s">
        <v>722</v>
      </c>
    </row>
    <row r="63" ht="15.75" customHeight="1">
      <c r="A63" s="157" t="s">
        <v>723</v>
      </c>
      <c r="B63" s="134"/>
      <c r="C63" s="134"/>
      <c r="D63" s="134"/>
      <c r="E63" s="160"/>
      <c r="F63" s="134"/>
    </row>
    <row r="64" ht="15.75" customHeight="1">
      <c r="A64" s="157"/>
      <c r="B64" s="134"/>
      <c r="C64" s="134"/>
      <c r="D64" s="134"/>
      <c r="E64" s="160"/>
      <c r="F64" s="134"/>
    </row>
    <row r="65" ht="15.75" customHeight="1">
      <c r="A65" s="157" t="s">
        <v>877</v>
      </c>
      <c r="B65" s="134"/>
      <c r="C65" s="134"/>
      <c r="D65" s="134"/>
      <c r="E65" s="160"/>
      <c r="F65" s="134"/>
    </row>
    <row r="66" ht="15.75" customHeight="1">
      <c r="A66" s="157"/>
      <c r="B66" s="134"/>
      <c r="C66" s="134"/>
      <c r="D66" s="134"/>
      <c r="E66" s="160"/>
      <c r="F66" s="134"/>
    </row>
    <row r="67" ht="15.75" customHeight="1">
      <c r="A67" s="157" t="s">
        <v>725</v>
      </c>
      <c r="B67" s="134"/>
      <c r="C67" s="134"/>
      <c r="D67" s="134"/>
      <c r="E67" s="160"/>
      <c r="F67" s="134"/>
    </row>
    <row r="68" ht="15.75" customHeight="1">
      <c r="A68" s="7" t="s">
        <v>726</v>
      </c>
      <c r="B68" s="127" t="s">
        <v>727</v>
      </c>
      <c r="C68" s="127" t="s">
        <v>728</v>
      </c>
      <c r="D68" s="127" t="s">
        <v>729</v>
      </c>
      <c r="E68" s="161" t="s">
        <v>730</v>
      </c>
      <c r="F68" s="127" t="s">
        <v>731</v>
      </c>
    </row>
    <row r="69" ht="15.75" customHeight="1">
      <c r="A69" s="157" t="s">
        <v>732</v>
      </c>
      <c r="B69" s="133" t="s">
        <v>733</v>
      </c>
      <c r="C69" s="133" t="s">
        <v>62</v>
      </c>
      <c r="D69" s="162">
        <v>20000.0</v>
      </c>
      <c r="E69" s="163">
        <v>1.5</v>
      </c>
      <c r="F69" s="158">
        <v>30000.0</v>
      </c>
    </row>
    <row r="70" ht="15.75" customHeight="1">
      <c r="A70" s="157"/>
      <c r="B70" s="133" t="s">
        <v>734</v>
      </c>
      <c r="C70" s="133" t="s">
        <v>62</v>
      </c>
      <c r="D70" s="162">
        <v>20000.0</v>
      </c>
      <c r="E70" s="163">
        <v>2.5</v>
      </c>
      <c r="F70" s="158">
        <v>50000.0</v>
      </c>
    </row>
    <row r="71" ht="15.75" customHeight="1">
      <c r="A71" s="157"/>
      <c r="B71" s="133" t="s">
        <v>735</v>
      </c>
      <c r="C71" s="133" t="s">
        <v>736</v>
      </c>
      <c r="D71" s="133">
        <v>1.0</v>
      </c>
      <c r="E71" s="164">
        <v>50000.0</v>
      </c>
      <c r="F71" s="158">
        <v>50000.0</v>
      </c>
    </row>
    <row r="72" ht="15.75" customHeight="1">
      <c r="A72" s="157"/>
      <c r="B72" s="133" t="s">
        <v>737</v>
      </c>
      <c r="C72" s="133" t="s">
        <v>736</v>
      </c>
      <c r="D72" s="133">
        <v>1.0</v>
      </c>
      <c r="E72" s="164">
        <v>100000.0</v>
      </c>
      <c r="F72" s="158">
        <v>100000.0</v>
      </c>
    </row>
    <row r="73" ht="15.75" customHeight="1">
      <c r="A73" s="157" t="s">
        <v>738</v>
      </c>
      <c r="B73" s="133" t="s">
        <v>739</v>
      </c>
      <c r="C73" s="133" t="s">
        <v>740</v>
      </c>
      <c r="D73" s="133">
        <v>70.0</v>
      </c>
      <c r="E73" s="164">
        <v>10000.0</v>
      </c>
      <c r="F73" s="158">
        <v>700000.0</v>
      </c>
    </row>
    <row r="74" ht="15.75" customHeight="1">
      <c r="A74" s="157"/>
      <c r="B74" s="133" t="s">
        <v>741</v>
      </c>
      <c r="C74" s="133" t="s">
        <v>590</v>
      </c>
      <c r="D74" s="162">
        <v>3920.0</v>
      </c>
      <c r="E74" s="164">
        <v>160.0</v>
      </c>
      <c r="F74" s="158">
        <v>627200.0</v>
      </c>
    </row>
    <row r="75" ht="15.75" customHeight="1">
      <c r="A75" s="157"/>
      <c r="B75" s="133" t="s">
        <v>742</v>
      </c>
      <c r="C75" s="133" t="s">
        <v>743</v>
      </c>
      <c r="D75" s="133">
        <v>392.0</v>
      </c>
      <c r="E75" s="164">
        <v>1200.0</v>
      </c>
      <c r="F75" s="158">
        <v>470400.0</v>
      </c>
    </row>
    <row r="76" ht="15.75" customHeight="1">
      <c r="A76" s="157"/>
      <c r="B76" s="133" t="s">
        <v>744</v>
      </c>
      <c r="C76" s="133" t="s">
        <v>62</v>
      </c>
      <c r="D76" s="162">
        <v>20000.0</v>
      </c>
      <c r="E76" s="164">
        <v>6.0</v>
      </c>
      <c r="F76" s="158">
        <v>120000.0</v>
      </c>
    </row>
    <row r="77" ht="15.75" customHeight="1">
      <c r="A77" s="157" t="s">
        <v>745</v>
      </c>
      <c r="B77" s="133" t="s">
        <v>746</v>
      </c>
      <c r="C77" s="133" t="s">
        <v>590</v>
      </c>
      <c r="D77" s="162">
        <v>1800.0</v>
      </c>
      <c r="E77" s="164">
        <v>160.0</v>
      </c>
      <c r="F77" s="158">
        <v>288000.0</v>
      </c>
    </row>
    <row r="78" ht="15.75" customHeight="1">
      <c r="A78" s="157"/>
      <c r="B78" s="133" t="s">
        <v>742</v>
      </c>
      <c r="C78" s="133" t="s">
        <v>743</v>
      </c>
      <c r="D78" s="133">
        <v>270.0</v>
      </c>
      <c r="E78" s="164">
        <v>1200.0</v>
      </c>
      <c r="F78" s="158">
        <v>324000.0</v>
      </c>
    </row>
    <row r="79" ht="15.75" customHeight="1">
      <c r="A79" s="157"/>
      <c r="B79" s="133" t="s">
        <v>747</v>
      </c>
      <c r="C79" s="133" t="s">
        <v>62</v>
      </c>
      <c r="D79" s="162">
        <v>70600.0</v>
      </c>
      <c r="E79" s="164">
        <v>6.0</v>
      </c>
      <c r="F79" s="158">
        <v>423600.0</v>
      </c>
    </row>
    <row r="80" ht="15.75" customHeight="1">
      <c r="A80" s="157" t="s">
        <v>748</v>
      </c>
      <c r="B80" s="133" t="s">
        <v>749</v>
      </c>
      <c r="C80" s="133" t="s">
        <v>736</v>
      </c>
      <c r="D80" s="133">
        <v>1.0</v>
      </c>
      <c r="E80" s="164">
        <v>50000.0</v>
      </c>
      <c r="F80" s="158">
        <v>50000.0</v>
      </c>
    </row>
    <row r="81" ht="15.75" customHeight="1">
      <c r="A81" s="157"/>
      <c r="B81" s="133" t="s">
        <v>750</v>
      </c>
      <c r="C81" s="133" t="s">
        <v>736</v>
      </c>
      <c r="D81" s="133">
        <v>1.0</v>
      </c>
      <c r="E81" s="164">
        <v>50000.0</v>
      </c>
      <c r="F81" s="158">
        <v>50000.0</v>
      </c>
    </row>
    <row r="82" ht="15.75" customHeight="1">
      <c r="A82" s="157"/>
      <c r="B82" s="133" t="s">
        <v>751</v>
      </c>
      <c r="C82" s="133" t="s">
        <v>736</v>
      </c>
      <c r="D82" s="133">
        <v>1.0</v>
      </c>
      <c r="E82" s="164">
        <v>75000.0</v>
      </c>
      <c r="F82" s="158">
        <v>75000.0</v>
      </c>
    </row>
    <row r="83" ht="15.75" customHeight="1">
      <c r="A83" s="157"/>
      <c r="B83" s="133" t="s">
        <v>752</v>
      </c>
      <c r="C83" s="133" t="s">
        <v>736</v>
      </c>
      <c r="D83" s="133">
        <v>1.0</v>
      </c>
      <c r="E83" s="164">
        <v>30000.0</v>
      </c>
      <c r="F83" s="158">
        <v>30000.0</v>
      </c>
    </row>
    <row r="84" ht="15.75" customHeight="1">
      <c r="A84" s="157"/>
      <c r="B84" s="133" t="s">
        <v>753</v>
      </c>
      <c r="C84" s="133" t="s">
        <v>62</v>
      </c>
      <c r="D84" s="162">
        <v>20000.0</v>
      </c>
      <c r="E84" s="164">
        <v>3.0</v>
      </c>
      <c r="F84" s="158">
        <v>60000.0</v>
      </c>
    </row>
    <row r="85" ht="15.75" customHeight="1">
      <c r="A85" s="157" t="s">
        <v>754</v>
      </c>
      <c r="B85" s="133" t="s">
        <v>755</v>
      </c>
      <c r="C85" s="133" t="s">
        <v>740</v>
      </c>
      <c r="D85" s="133">
        <v>2.0</v>
      </c>
      <c r="E85" s="164">
        <v>250000.0</v>
      </c>
      <c r="F85" s="158">
        <v>500000.0</v>
      </c>
    </row>
    <row r="86" ht="15.75" customHeight="1">
      <c r="A86" s="157"/>
      <c r="B86" s="133" t="s">
        <v>756</v>
      </c>
      <c r="C86" s="133" t="s">
        <v>740</v>
      </c>
      <c r="D86" s="133">
        <v>230.0</v>
      </c>
      <c r="E86" s="164">
        <v>2000.0</v>
      </c>
      <c r="F86" s="158">
        <v>460000.0</v>
      </c>
    </row>
    <row r="87" ht="15.75" customHeight="1">
      <c r="A87" s="157"/>
      <c r="B87" s="133" t="s">
        <v>878</v>
      </c>
      <c r="C87" s="133" t="s">
        <v>590</v>
      </c>
      <c r="D87" s="162">
        <v>8700.0</v>
      </c>
      <c r="E87" s="164">
        <v>160.0</v>
      </c>
      <c r="F87" s="158">
        <v>1392000.0</v>
      </c>
    </row>
    <row r="88" ht="15.75" customHeight="1">
      <c r="A88" s="157"/>
      <c r="B88" s="133" t="s">
        <v>742</v>
      </c>
      <c r="C88" s="133" t="s">
        <v>743</v>
      </c>
      <c r="D88" s="162">
        <v>1305.0</v>
      </c>
      <c r="E88" s="164">
        <v>1200.0</v>
      </c>
      <c r="F88" s="158">
        <v>1566000.0</v>
      </c>
    </row>
    <row r="89" ht="15.75" customHeight="1">
      <c r="A89" s="157"/>
      <c r="B89" s="133" t="s">
        <v>747</v>
      </c>
      <c r="C89" s="133" t="s">
        <v>62</v>
      </c>
      <c r="D89" s="162">
        <v>260685.0</v>
      </c>
      <c r="E89" s="164">
        <v>6.0</v>
      </c>
      <c r="F89" s="158">
        <v>1564110.0</v>
      </c>
    </row>
    <row r="90" ht="15.75" customHeight="1">
      <c r="A90" s="157"/>
      <c r="B90" s="133" t="s">
        <v>879</v>
      </c>
      <c r="C90" s="133" t="s">
        <v>761</v>
      </c>
      <c r="D90" s="165">
        <v>1790.4</v>
      </c>
      <c r="E90" s="164">
        <v>60.0</v>
      </c>
      <c r="F90" s="158">
        <v>107424.0</v>
      </c>
    </row>
    <row r="91" ht="15.75" customHeight="1">
      <c r="A91" s="157"/>
      <c r="B91" s="133" t="s">
        <v>880</v>
      </c>
      <c r="C91" s="133" t="s">
        <v>761</v>
      </c>
      <c r="D91" s="162">
        <v>18270.0</v>
      </c>
      <c r="E91" s="164">
        <v>60.0</v>
      </c>
      <c r="F91" s="158">
        <v>1096200.0</v>
      </c>
    </row>
    <row r="92" ht="15.75" customHeight="1">
      <c r="A92" s="157"/>
      <c r="B92" s="133" t="s">
        <v>763</v>
      </c>
      <c r="C92" s="133" t="s">
        <v>761</v>
      </c>
      <c r="D92" s="162">
        <v>1840.0</v>
      </c>
      <c r="E92" s="164">
        <v>60.0</v>
      </c>
      <c r="F92" s="158">
        <v>110400.0</v>
      </c>
    </row>
    <row r="93" ht="15.75" customHeight="1">
      <c r="A93" s="157"/>
      <c r="B93" s="133" t="s">
        <v>764</v>
      </c>
      <c r="C93" s="133" t="s">
        <v>736</v>
      </c>
      <c r="D93" s="133">
        <v>1.0</v>
      </c>
      <c r="E93" s="164">
        <v>100000.0</v>
      </c>
      <c r="F93" s="158">
        <v>100000.0</v>
      </c>
    </row>
    <row r="94" ht="15.75" customHeight="1">
      <c r="A94" s="157" t="s">
        <v>881</v>
      </c>
      <c r="B94" s="133" t="s">
        <v>766</v>
      </c>
      <c r="C94" s="133" t="s">
        <v>590</v>
      </c>
      <c r="D94" s="133">
        <v>605.0</v>
      </c>
      <c r="E94" s="164">
        <v>160.0</v>
      </c>
      <c r="F94" s="158">
        <v>96800.0</v>
      </c>
    </row>
    <row r="95" ht="15.75" customHeight="1">
      <c r="A95" s="157"/>
      <c r="B95" s="133" t="s">
        <v>742</v>
      </c>
      <c r="C95" s="133" t="s">
        <v>743</v>
      </c>
      <c r="D95" s="133">
        <v>90.8</v>
      </c>
      <c r="E95" s="164">
        <v>1200.0</v>
      </c>
      <c r="F95" s="158">
        <v>108960.0</v>
      </c>
    </row>
    <row r="96" ht="15.75" customHeight="1">
      <c r="A96" s="157"/>
      <c r="B96" s="133" t="s">
        <v>747</v>
      </c>
      <c r="C96" s="133" t="s">
        <v>62</v>
      </c>
      <c r="D96" s="162">
        <v>13125.0</v>
      </c>
      <c r="E96" s="164">
        <v>6.0</v>
      </c>
      <c r="F96" s="158">
        <v>78750.0</v>
      </c>
    </row>
    <row r="97" ht="15.75" customHeight="1">
      <c r="A97" s="157"/>
      <c r="B97" s="133" t="s">
        <v>767</v>
      </c>
      <c r="C97" s="133" t="s">
        <v>761</v>
      </c>
      <c r="D97" s="133">
        <v>908.0</v>
      </c>
      <c r="E97" s="164">
        <v>60.0</v>
      </c>
      <c r="F97" s="158">
        <v>54480.0</v>
      </c>
    </row>
    <row r="98" ht="15.75" customHeight="1">
      <c r="A98" s="157" t="s">
        <v>882</v>
      </c>
      <c r="B98" s="133" t="s">
        <v>883</v>
      </c>
      <c r="C98" s="133" t="s">
        <v>590</v>
      </c>
      <c r="D98" s="162">
        <v>8075.0</v>
      </c>
      <c r="E98" s="164">
        <v>160.0</v>
      </c>
      <c r="F98" s="158">
        <v>1292000.0</v>
      </c>
    </row>
    <row r="99" ht="15.75" customHeight="1">
      <c r="A99" s="157"/>
      <c r="B99" s="133" t="s">
        <v>742</v>
      </c>
      <c r="C99" s="133" t="s">
        <v>743</v>
      </c>
      <c r="D99" s="165">
        <v>1211.3</v>
      </c>
      <c r="E99" s="164">
        <v>1200.0</v>
      </c>
      <c r="F99" s="158">
        <v>1453560.0</v>
      </c>
    </row>
    <row r="100" ht="15.75" customHeight="1">
      <c r="A100" s="157"/>
      <c r="B100" s="133" t="s">
        <v>747</v>
      </c>
      <c r="C100" s="133" t="s">
        <v>62</v>
      </c>
      <c r="D100" s="162">
        <v>238950.0</v>
      </c>
      <c r="E100" s="164">
        <v>6.0</v>
      </c>
      <c r="F100" s="158">
        <v>1433700.0</v>
      </c>
    </row>
    <row r="101" ht="15.75" customHeight="1">
      <c r="A101" s="157"/>
      <c r="B101" s="133" t="s">
        <v>884</v>
      </c>
      <c r="C101" s="133" t="s">
        <v>761</v>
      </c>
      <c r="D101" s="162">
        <v>1350.0</v>
      </c>
      <c r="E101" s="164">
        <v>60.0</v>
      </c>
      <c r="F101" s="158">
        <v>81000.0</v>
      </c>
    </row>
    <row r="102" ht="15.75" customHeight="1">
      <c r="A102" s="157"/>
      <c r="B102" s="133" t="s">
        <v>885</v>
      </c>
      <c r="C102" s="133" t="s">
        <v>761</v>
      </c>
      <c r="D102" s="133">
        <v>932.0</v>
      </c>
      <c r="E102" s="164">
        <v>60.0</v>
      </c>
      <c r="F102" s="158">
        <v>55920.0</v>
      </c>
    </row>
    <row r="103" ht="15.75" customHeight="1">
      <c r="A103" s="157"/>
      <c r="B103" s="133" t="s">
        <v>886</v>
      </c>
      <c r="C103" s="133" t="s">
        <v>761</v>
      </c>
      <c r="D103" s="133">
        <v>762.0</v>
      </c>
      <c r="E103" s="164">
        <v>60.0</v>
      </c>
      <c r="F103" s="158">
        <v>45720.0</v>
      </c>
    </row>
    <row r="104" ht="15.75" customHeight="1">
      <c r="A104" s="157" t="s">
        <v>887</v>
      </c>
      <c r="B104" s="133" t="s">
        <v>766</v>
      </c>
      <c r="C104" s="133" t="s">
        <v>590</v>
      </c>
      <c r="D104" s="133">
        <v>368.0</v>
      </c>
      <c r="E104" s="164">
        <v>160.0</v>
      </c>
      <c r="F104" s="158">
        <v>58880.0</v>
      </c>
    </row>
    <row r="105" ht="15.75" customHeight="1">
      <c r="A105" s="157"/>
      <c r="B105" s="133" t="s">
        <v>742</v>
      </c>
      <c r="C105" s="133" t="s">
        <v>743</v>
      </c>
      <c r="D105" s="133">
        <v>55.2</v>
      </c>
      <c r="E105" s="164">
        <v>1200.0</v>
      </c>
      <c r="F105" s="158">
        <v>66240.0</v>
      </c>
    </row>
    <row r="106" ht="15.75" customHeight="1">
      <c r="A106" s="157"/>
      <c r="B106" s="133" t="s">
        <v>747</v>
      </c>
      <c r="C106" s="133" t="s">
        <v>62</v>
      </c>
      <c r="D106" s="162">
        <v>8700.0</v>
      </c>
      <c r="E106" s="164">
        <v>6.0</v>
      </c>
      <c r="F106" s="158">
        <v>52200.0</v>
      </c>
    </row>
    <row r="107" ht="15.75" customHeight="1">
      <c r="A107" s="157"/>
      <c r="B107" s="133" t="s">
        <v>767</v>
      </c>
      <c r="C107" s="133" t="s">
        <v>761</v>
      </c>
      <c r="D107" s="133">
        <v>600.0</v>
      </c>
      <c r="E107" s="164">
        <v>60.0</v>
      </c>
      <c r="F107" s="158">
        <v>36000.0</v>
      </c>
    </row>
    <row r="108" ht="15.75" customHeight="1">
      <c r="A108" s="157" t="s">
        <v>768</v>
      </c>
      <c r="B108" s="133"/>
      <c r="C108" s="133"/>
      <c r="D108" s="133"/>
      <c r="E108" s="161"/>
      <c r="F108" s="158">
        <v>9558650.0</v>
      </c>
    </row>
    <row r="109" ht="15.75" customHeight="1">
      <c r="A109" s="157" t="s">
        <v>769</v>
      </c>
      <c r="B109" s="134"/>
      <c r="C109" s="134"/>
      <c r="D109" s="134"/>
      <c r="E109" s="160"/>
      <c r="F109" s="134"/>
    </row>
    <row r="110" ht="15.75" customHeight="1">
      <c r="A110" s="7" t="s">
        <v>770</v>
      </c>
      <c r="B110" s="127" t="s">
        <v>771</v>
      </c>
      <c r="C110" s="127" t="s">
        <v>772</v>
      </c>
      <c r="D110" s="127" t="s">
        <v>773</v>
      </c>
      <c r="E110" s="161" t="s">
        <v>698</v>
      </c>
      <c r="F110" s="127" t="s">
        <v>774</v>
      </c>
    </row>
    <row r="111" ht="15.75" customHeight="1">
      <c r="A111" s="157" t="s">
        <v>775</v>
      </c>
      <c r="B111" s="133" t="s">
        <v>700</v>
      </c>
      <c r="C111" s="133">
        <v>100.0</v>
      </c>
      <c r="D111" s="133">
        <v>200.0</v>
      </c>
      <c r="E111" s="166">
        <v>20000.0</v>
      </c>
      <c r="F111" s="133" t="s">
        <v>776</v>
      </c>
    </row>
    <row r="112" ht="15.75" customHeight="1">
      <c r="A112" s="157" t="s">
        <v>777</v>
      </c>
      <c r="B112" s="133">
        <v>20.0</v>
      </c>
      <c r="C112" s="133">
        <v>75.0</v>
      </c>
      <c r="D112" s="133">
        <v>175.0</v>
      </c>
      <c r="E112" s="166">
        <v>13125.0</v>
      </c>
      <c r="F112" s="133" t="s">
        <v>778</v>
      </c>
    </row>
    <row r="113" ht="15.75" customHeight="1">
      <c r="A113" s="157" t="s">
        <v>779</v>
      </c>
      <c r="B113" s="133">
        <v>12.0</v>
      </c>
      <c r="C113" s="133">
        <v>90.0</v>
      </c>
      <c r="D113" s="133">
        <v>175.0</v>
      </c>
      <c r="E113" s="166">
        <v>15750.0</v>
      </c>
      <c r="F113" s="133" t="s">
        <v>780</v>
      </c>
    </row>
    <row r="114" ht="15.75" customHeight="1">
      <c r="A114" s="157" t="s">
        <v>781</v>
      </c>
      <c r="B114" s="133">
        <v>8.25</v>
      </c>
      <c r="C114" s="133">
        <v>90.0</v>
      </c>
      <c r="D114" s="133">
        <v>175.0</v>
      </c>
      <c r="E114" s="161" t="s">
        <v>782</v>
      </c>
      <c r="F114" s="133" t="s">
        <v>783</v>
      </c>
    </row>
    <row r="115" ht="15.75" customHeight="1">
      <c r="A115" s="157" t="s">
        <v>784</v>
      </c>
      <c r="B115" s="133">
        <v>10.0</v>
      </c>
      <c r="C115" s="133">
        <v>70.0</v>
      </c>
      <c r="D115" s="133">
        <v>155.0</v>
      </c>
      <c r="E115" s="166">
        <v>10850.0</v>
      </c>
      <c r="F115" s="133" t="s">
        <v>785</v>
      </c>
    </row>
    <row r="116" ht="15.75" customHeight="1">
      <c r="A116" s="157" t="s">
        <v>786</v>
      </c>
      <c r="B116" s="133">
        <v>10.0</v>
      </c>
      <c r="C116" s="133">
        <v>70.0</v>
      </c>
      <c r="D116" s="133">
        <v>155.0</v>
      </c>
      <c r="E116" s="161" t="s">
        <v>787</v>
      </c>
      <c r="F116" s="133" t="s">
        <v>788</v>
      </c>
    </row>
    <row r="117" ht="15.75" customHeight="1">
      <c r="A117" s="157" t="s">
        <v>789</v>
      </c>
      <c r="B117" s="133">
        <v>10.0</v>
      </c>
      <c r="C117" s="133">
        <v>60.0</v>
      </c>
      <c r="D117" s="133">
        <v>145.0</v>
      </c>
      <c r="E117" s="161" t="s">
        <v>790</v>
      </c>
      <c r="F117" s="133" t="s">
        <v>791</v>
      </c>
    </row>
    <row r="118" ht="15.75" customHeight="1">
      <c r="A118" s="157" t="s">
        <v>792</v>
      </c>
      <c r="B118" s="133">
        <v>13.25</v>
      </c>
      <c r="C118" s="133">
        <v>60.0</v>
      </c>
      <c r="D118" s="133">
        <v>145.0</v>
      </c>
      <c r="E118" s="166">
        <v>8700.0</v>
      </c>
      <c r="F118" s="133" t="s">
        <v>718</v>
      </c>
    </row>
    <row r="119" ht="15.75" customHeight="1">
      <c r="A119" s="157" t="s">
        <v>793</v>
      </c>
      <c r="B119" s="133" t="s">
        <v>700</v>
      </c>
      <c r="C119" s="133">
        <v>60.0</v>
      </c>
      <c r="D119" s="133">
        <v>145.0</v>
      </c>
      <c r="E119" s="166">
        <v>8700.0</v>
      </c>
      <c r="F119" s="133" t="s">
        <v>794</v>
      </c>
    </row>
    <row r="120" ht="15.75" customHeight="1">
      <c r="A120" s="157" t="s">
        <v>795</v>
      </c>
      <c r="B120" s="133">
        <v>240.0</v>
      </c>
      <c r="C120" s="133" t="s">
        <v>197</v>
      </c>
      <c r="D120" s="133" t="s">
        <v>197</v>
      </c>
      <c r="E120" s="161" t="s">
        <v>197</v>
      </c>
      <c r="F120" s="133" t="s">
        <v>796</v>
      </c>
    </row>
    <row r="121" ht="15.75" customHeight="1">
      <c r="A121" s="157" t="s">
        <v>797</v>
      </c>
      <c r="B121" s="134"/>
      <c r="C121" s="134"/>
      <c r="D121" s="134"/>
      <c r="E121" s="160"/>
      <c r="F121" s="134"/>
    </row>
    <row r="122" ht="15.75" customHeight="1">
      <c r="A122" s="157"/>
      <c r="B122" s="134"/>
      <c r="C122" s="134"/>
      <c r="D122" s="134"/>
      <c r="E122" s="160"/>
      <c r="F122" s="134"/>
    </row>
    <row r="123" ht="15.75" customHeight="1">
      <c r="A123" s="157" t="s">
        <v>888</v>
      </c>
      <c r="B123" s="134"/>
      <c r="C123" s="134"/>
      <c r="D123" s="134"/>
      <c r="E123" s="160"/>
      <c r="F123" s="134"/>
    </row>
    <row r="124" ht="15.75" customHeight="1">
      <c r="A124" s="157"/>
      <c r="B124" s="134"/>
      <c r="C124" s="134"/>
      <c r="D124" s="134"/>
      <c r="E124" s="160"/>
      <c r="F124" s="134"/>
    </row>
    <row r="125" ht="15.75" customHeight="1">
      <c r="A125" s="157" t="s">
        <v>799</v>
      </c>
      <c r="B125" s="134"/>
      <c r="C125" s="134"/>
      <c r="D125" s="134"/>
      <c r="E125" s="160"/>
      <c r="F125" s="134"/>
    </row>
    <row r="126" ht="15.75" customHeight="1">
      <c r="A126" s="7" t="s">
        <v>800</v>
      </c>
      <c r="B126" s="127" t="s">
        <v>801</v>
      </c>
      <c r="C126" s="127" t="s">
        <v>802</v>
      </c>
      <c r="D126" s="127" t="s">
        <v>803</v>
      </c>
      <c r="E126" s="161" t="s">
        <v>804</v>
      </c>
      <c r="F126" s="127" t="s">
        <v>805</v>
      </c>
    </row>
    <row r="127" ht="15.75" customHeight="1">
      <c r="A127" s="157" t="s">
        <v>806</v>
      </c>
      <c r="B127" s="133" t="s">
        <v>807</v>
      </c>
      <c r="C127" s="133" t="s">
        <v>62</v>
      </c>
      <c r="D127" s="162">
        <v>20000.0</v>
      </c>
      <c r="E127" s="163">
        <v>1.5</v>
      </c>
      <c r="F127" s="158">
        <v>30000.0</v>
      </c>
    </row>
    <row r="128" ht="15.75" customHeight="1">
      <c r="A128" s="157"/>
      <c r="B128" s="133" t="s">
        <v>808</v>
      </c>
      <c r="C128" s="133" t="s">
        <v>62</v>
      </c>
      <c r="D128" s="162">
        <v>20000.0</v>
      </c>
      <c r="E128" s="163">
        <v>2.5</v>
      </c>
      <c r="F128" s="158">
        <v>50000.0</v>
      </c>
    </row>
    <row r="129" ht="15.75" customHeight="1">
      <c r="A129" s="157"/>
      <c r="B129" s="133" t="s">
        <v>809</v>
      </c>
      <c r="C129" s="133" t="s">
        <v>582</v>
      </c>
      <c r="D129" s="133">
        <v>1.0</v>
      </c>
      <c r="E129" s="164">
        <v>50000.0</v>
      </c>
      <c r="F129" s="158">
        <v>50000.0</v>
      </c>
    </row>
    <row r="130" ht="15.75" customHeight="1">
      <c r="A130" s="157"/>
      <c r="B130" s="133" t="s">
        <v>810</v>
      </c>
      <c r="C130" s="133" t="s">
        <v>582</v>
      </c>
      <c r="D130" s="133">
        <v>1.0</v>
      </c>
      <c r="E130" s="164">
        <v>100000.0</v>
      </c>
      <c r="F130" s="158">
        <v>100000.0</v>
      </c>
    </row>
    <row r="131" ht="15.75" customHeight="1">
      <c r="A131" s="157" t="s">
        <v>811</v>
      </c>
      <c r="B131" s="133" t="s">
        <v>812</v>
      </c>
      <c r="C131" s="133" t="s">
        <v>813</v>
      </c>
      <c r="D131" s="133">
        <v>70.0</v>
      </c>
      <c r="E131" s="164">
        <v>10000.0</v>
      </c>
      <c r="F131" s="158">
        <v>700000.0</v>
      </c>
    </row>
    <row r="132" ht="15.75" customHeight="1">
      <c r="A132" s="157"/>
      <c r="B132" s="133" t="s">
        <v>814</v>
      </c>
      <c r="C132" s="133" t="s">
        <v>590</v>
      </c>
      <c r="D132" s="162">
        <v>3920.0</v>
      </c>
      <c r="E132" s="164">
        <v>160.0</v>
      </c>
      <c r="F132" s="158">
        <v>627200.0</v>
      </c>
    </row>
    <row r="133" ht="15.75" customHeight="1">
      <c r="A133" s="157"/>
      <c r="B133" s="133" t="s">
        <v>815</v>
      </c>
      <c r="C133" s="133" t="s">
        <v>816</v>
      </c>
      <c r="D133" s="133">
        <v>392.0</v>
      </c>
      <c r="E133" s="164">
        <v>1200.0</v>
      </c>
      <c r="F133" s="158">
        <v>470400.0</v>
      </c>
    </row>
    <row r="134" ht="15.75" customHeight="1">
      <c r="A134" s="157"/>
      <c r="B134" s="133" t="s">
        <v>817</v>
      </c>
      <c r="C134" s="133" t="s">
        <v>62</v>
      </c>
      <c r="D134" s="162">
        <v>20000.0</v>
      </c>
      <c r="E134" s="164">
        <v>6.0</v>
      </c>
      <c r="F134" s="158">
        <v>120000.0</v>
      </c>
    </row>
    <row r="135" ht="15.75" customHeight="1">
      <c r="A135" s="157" t="s">
        <v>818</v>
      </c>
      <c r="B135" s="133" t="s">
        <v>819</v>
      </c>
      <c r="C135" s="133" t="s">
        <v>590</v>
      </c>
      <c r="D135" s="162">
        <v>1800.0</v>
      </c>
      <c r="E135" s="164">
        <v>160.0</v>
      </c>
      <c r="F135" s="158">
        <v>288000.0</v>
      </c>
    </row>
    <row r="136" ht="15.75" customHeight="1">
      <c r="A136" s="157"/>
      <c r="B136" s="133" t="s">
        <v>815</v>
      </c>
      <c r="C136" s="133" t="s">
        <v>816</v>
      </c>
      <c r="D136" s="133">
        <v>270.0</v>
      </c>
      <c r="E136" s="164">
        <v>1200.0</v>
      </c>
      <c r="F136" s="158">
        <v>324000.0</v>
      </c>
    </row>
    <row r="137" ht="15.75" customHeight="1">
      <c r="A137" s="157"/>
      <c r="B137" s="133" t="s">
        <v>820</v>
      </c>
      <c r="C137" s="133" t="s">
        <v>62</v>
      </c>
      <c r="D137" s="162">
        <v>70600.0</v>
      </c>
      <c r="E137" s="164">
        <v>6.0</v>
      </c>
      <c r="F137" s="158">
        <v>423600.0</v>
      </c>
    </row>
    <row r="138" ht="15.75" customHeight="1">
      <c r="A138" s="157" t="s">
        <v>821</v>
      </c>
      <c r="B138" s="133" t="s">
        <v>822</v>
      </c>
      <c r="C138" s="133" t="s">
        <v>582</v>
      </c>
      <c r="D138" s="133">
        <v>1.0</v>
      </c>
      <c r="E138" s="164">
        <v>50000.0</v>
      </c>
      <c r="F138" s="158">
        <v>50000.0</v>
      </c>
    </row>
    <row r="139" ht="15.75" customHeight="1">
      <c r="A139" s="157"/>
      <c r="B139" s="133" t="s">
        <v>823</v>
      </c>
      <c r="C139" s="133" t="s">
        <v>582</v>
      </c>
      <c r="D139" s="133">
        <v>1.0</v>
      </c>
      <c r="E139" s="164">
        <v>50000.0</v>
      </c>
      <c r="F139" s="158">
        <v>50000.0</v>
      </c>
    </row>
    <row r="140" ht="15.75" customHeight="1">
      <c r="A140" s="157"/>
      <c r="B140" s="133" t="s">
        <v>824</v>
      </c>
      <c r="C140" s="133" t="s">
        <v>582</v>
      </c>
      <c r="D140" s="133">
        <v>1.0</v>
      </c>
      <c r="E140" s="164">
        <v>75000.0</v>
      </c>
      <c r="F140" s="158">
        <v>75000.0</v>
      </c>
    </row>
    <row r="141" ht="15.75" customHeight="1">
      <c r="A141" s="157"/>
      <c r="B141" s="133" t="s">
        <v>825</v>
      </c>
      <c r="C141" s="133" t="s">
        <v>582</v>
      </c>
      <c r="D141" s="133">
        <v>1.0</v>
      </c>
      <c r="E141" s="164">
        <v>30000.0</v>
      </c>
      <c r="F141" s="158">
        <v>30000.0</v>
      </c>
    </row>
    <row r="142" ht="15.75" customHeight="1">
      <c r="A142" s="157"/>
      <c r="B142" s="133" t="s">
        <v>826</v>
      </c>
      <c r="C142" s="133" t="s">
        <v>62</v>
      </c>
      <c r="D142" s="162">
        <v>20000.0</v>
      </c>
      <c r="E142" s="164">
        <v>3.0</v>
      </c>
      <c r="F142" s="158">
        <v>60000.0</v>
      </c>
    </row>
    <row r="143" ht="15.75" customHeight="1">
      <c r="A143" s="157" t="s">
        <v>827</v>
      </c>
      <c r="B143" s="133" t="s">
        <v>828</v>
      </c>
      <c r="C143" s="133" t="s">
        <v>813</v>
      </c>
      <c r="D143" s="133">
        <v>2.0</v>
      </c>
      <c r="E143" s="164">
        <v>250000.0</v>
      </c>
      <c r="F143" s="158">
        <v>500000.0</v>
      </c>
    </row>
    <row r="144" ht="15.75" customHeight="1">
      <c r="A144" s="157"/>
      <c r="B144" s="133" t="s">
        <v>829</v>
      </c>
      <c r="C144" s="133" t="s">
        <v>813</v>
      </c>
      <c r="D144" s="133">
        <v>230.0</v>
      </c>
      <c r="E144" s="164">
        <v>2000.0</v>
      </c>
      <c r="F144" s="158">
        <v>460000.0</v>
      </c>
    </row>
    <row r="145" ht="15.75" customHeight="1">
      <c r="A145" s="157"/>
      <c r="B145" s="133" t="s">
        <v>889</v>
      </c>
      <c r="C145" s="133" t="s">
        <v>590</v>
      </c>
      <c r="D145" s="162">
        <v>8700.0</v>
      </c>
      <c r="E145" s="164">
        <v>160.0</v>
      </c>
      <c r="F145" s="158">
        <v>1392000.0</v>
      </c>
    </row>
    <row r="146" ht="15.75" customHeight="1">
      <c r="A146" s="157"/>
      <c r="B146" s="133" t="s">
        <v>815</v>
      </c>
      <c r="C146" s="133" t="s">
        <v>816</v>
      </c>
      <c r="D146" s="162">
        <v>1305.0</v>
      </c>
      <c r="E146" s="164">
        <v>1200.0</v>
      </c>
      <c r="F146" s="158">
        <v>1566000.0</v>
      </c>
    </row>
    <row r="147" ht="15.75" customHeight="1">
      <c r="A147" s="157"/>
      <c r="B147" s="133" t="s">
        <v>820</v>
      </c>
      <c r="C147" s="133" t="s">
        <v>62</v>
      </c>
      <c r="D147" s="162">
        <v>260685.0</v>
      </c>
      <c r="E147" s="164">
        <v>6.0</v>
      </c>
      <c r="F147" s="158">
        <v>1564110.0</v>
      </c>
    </row>
    <row r="148" ht="15.75" customHeight="1">
      <c r="A148" s="157"/>
      <c r="B148" s="133" t="s">
        <v>890</v>
      </c>
      <c r="C148" s="133" t="s">
        <v>834</v>
      </c>
      <c r="D148" s="165">
        <v>1790.4</v>
      </c>
      <c r="E148" s="164">
        <v>60.0</v>
      </c>
      <c r="F148" s="158">
        <v>107424.0</v>
      </c>
    </row>
    <row r="149" ht="15.75" customHeight="1">
      <c r="A149" s="157"/>
      <c r="B149" s="133" t="s">
        <v>891</v>
      </c>
      <c r="C149" s="133" t="s">
        <v>834</v>
      </c>
      <c r="D149" s="162">
        <v>18270.0</v>
      </c>
      <c r="E149" s="164">
        <v>60.0</v>
      </c>
      <c r="F149" s="158">
        <v>1096200.0</v>
      </c>
    </row>
    <row r="150" ht="15.75" customHeight="1">
      <c r="A150" s="157"/>
      <c r="B150" s="133" t="s">
        <v>836</v>
      </c>
      <c r="C150" s="133" t="s">
        <v>834</v>
      </c>
      <c r="D150" s="162">
        <v>1840.0</v>
      </c>
      <c r="E150" s="164">
        <v>60.0</v>
      </c>
      <c r="F150" s="158">
        <v>110400.0</v>
      </c>
    </row>
    <row r="151" ht="15.75" customHeight="1">
      <c r="A151" s="157"/>
      <c r="B151" s="133" t="s">
        <v>837</v>
      </c>
      <c r="C151" s="133" t="s">
        <v>582</v>
      </c>
      <c r="D151" s="133">
        <v>1.0</v>
      </c>
      <c r="E151" s="164">
        <v>100000.0</v>
      </c>
      <c r="F151" s="158">
        <v>100000.0</v>
      </c>
    </row>
    <row r="152" ht="15.75" customHeight="1">
      <c r="A152" s="157" t="s">
        <v>892</v>
      </c>
      <c r="B152" s="133" t="s">
        <v>839</v>
      </c>
      <c r="C152" s="133" t="s">
        <v>590</v>
      </c>
      <c r="D152" s="133">
        <v>605.0</v>
      </c>
      <c r="E152" s="164">
        <v>160.0</v>
      </c>
      <c r="F152" s="158">
        <v>96800.0</v>
      </c>
    </row>
    <row r="153" ht="15.75" customHeight="1">
      <c r="A153" s="157"/>
      <c r="B153" s="133" t="s">
        <v>815</v>
      </c>
      <c r="C153" s="133" t="s">
        <v>816</v>
      </c>
      <c r="D153" s="133">
        <v>90.8</v>
      </c>
      <c r="E153" s="164">
        <v>1200.0</v>
      </c>
      <c r="F153" s="158">
        <v>108960.0</v>
      </c>
    </row>
    <row r="154" ht="15.75" customHeight="1">
      <c r="A154" s="157"/>
      <c r="B154" s="133" t="s">
        <v>820</v>
      </c>
      <c r="C154" s="133" t="s">
        <v>62</v>
      </c>
      <c r="D154" s="162">
        <v>13125.0</v>
      </c>
      <c r="E154" s="164">
        <v>6.0</v>
      </c>
      <c r="F154" s="158">
        <v>78750.0</v>
      </c>
    </row>
    <row r="155" ht="15.75" customHeight="1">
      <c r="A155" s="157"/>
      <c r="B155" s="133" t="s">
        <v>840</v>
      </c>
      <c r="C155" s="133" t="s">
        <v>834</v>
      </c>
      <c r="D155" s="133">
        <v>908.0</v>
      </c>
      <c r="E155" s="164">
        <v>60.0</v>
      </c>
      <c r="F155" s="158">
        <v>54480.0</v>
      </c>
    </row>
    <row r="156" ht="15.75" customHeight="1">
      <c r="A156" s="157" t="s">
        <v>893</v>
      </c>
      <c r="B156" s="133" t="s">
        <v>894</v>
      </c>
      <c r="C156" s="133" t="s">
        <v>590</v>
      </c>
      <c r="D156" s="162">
        <v>8075.0</v>
      </c>
      <c r="E156" s="164">
        <v>160.0</v>
      </c>
      <c r="F156" s="158">
        <v>1292000.0</v>
      </c>
    </row>
    <row r="157" ht="15.75" customHeight="1">
      <c r="A157" s="157"/>
      <c r="B157" s="133" t="s">
        <v>815</v>
      </c>
      <c r="C157" s="133" t="s">
        <v>816</v>
      </c>
      <c r="D157" s="165">
        <v>1211.3</v>
      </c>
      <c r="E157" s="164">
        <v>1200.0</v>
      </c>
      <c r="F157" s="158">
        <v>1453560.0</v>
      </c>
    </row>
    <row r="158" ht="15.75" customHeight="1">
      <c r="A158" s="157"/>
      <c r="B158" s="133" t="s">
        <v>820</v>
      </c>
      <c r="C158" s="133" t="s">
        <v>62</v>
      </c>
      <c r="D158" s="162">
        <v>238950.0</v>
      </c>
      <c r="E158" s="164">
        <v>6.0</v>
      </c>
      <c r="F158" s="158">
        <v>1433700.0</v>
      </c>
    </row>
    <row r="159" ht="15.75" customHeight="1">
      <c r="A159" s="157"/>
      <c r="B159" s="133" t="s">
        <v>895</v>
      </c>
      <c r="C159" s="133" t="s">
        <v>834</v>
      </c>
      <c r="D159" s="162">
        <v>1350.0</v>
      </c>
      <c r="E159" s="164">
        <v>60.0</v>
      </c>
      <c r="F159" s="158">
        <v>81000.0</v>
      </c>
    </row>
    <row r="160" ht="15.75" customHeight="1">
      <c r="A160" s="157"/>
      <c r="B160" s="133" t="s">
        <v>896</v>
      </c>
      <c r="C160" s="133" t="s">
        <v>834</v>
      </c>
      <c r="D160" s="133">
        <v>932.0</v>
      </c>
      <c r="E160" s="164">
        <v>60.0</v>
      </c>
      <c r="F160" s="158">
        <v>55920.0</v>
      </c>
    </row>
    <row r="161" ht="15.75" customHeight="1">
      <c r="A161" s="157"/>
      <c r="B161" s="133" t="s">
        <v>897</v>
      </c>
      <c r="C161" s="133" t="s">
        <v>834</v>
      </c>
      <c r="D161" s="133">
        <v>762.0</v>
      </c>
      <c r="E161" s="164">
        <v>60.0</v>
      </c>
      <c r="F161" s="158">
        <v>45720.0</v>
      </c>
    </row>
    <row r="162" ht="15.75" customHeight="1">
      <c r="A162" s="157" t="s">
        <v>898</v>
      </c>
      <c r="B162" s="133" t="s">
        <v>839</v>
      </c>
      <c r="C162" s="133" t="s">
        <v>590</v>
      </c>
      <c r="D162" s="133">
        <v>368.0</v>
      </c>
      <c r="E162" s="164">
        <v>160.0</v>
      </c>
      <c r="F162" s="158">
        <v>58880.0</v>
      </c>
    </row>
    <row r="163" ht="15.75" customHeight="1">
      <c r="A163" s="157"/>
      <c r="B163" s="133" t="s">
        <v>815</v>
      </c>
      <c r="C163" s="133" t="s">
        <v>816</v>
      </c>
      <c r="D163" s="133">
        <v>55.2</v>
      </c>
      <c r="E163" s="164">
        <v>1200.0</v>
      </c>
      <c r="F163" s="158">
        <v>66240.0</v>
      </c>
    </row>
    <row r="164" ht="15.75" customHeight="1">
      <c r="A164" s="157"/>
      <c r="B164" s="133" t="s">
        <v>820</v>
      </c>
      <c r="C164" s="133" t="s">
        <v>62</v>
      </c>
      <c r="D164" s="162">
        <v>8700.0</v>
      </c>
      <c r="E164" s="164">
        <v>6.0</v>
      </c>
      <c r="F164" s="158">
        <v>52200.0</v>
      </c>
    </row>
    <row r="165" ht="15.75" customHeight="1">
      <c r="A165" s="157"/>
      <c r="B165" s="133" t="s">
        <v>840</v>
      </c>
      <c r="C165" s="133" t="s">
        <v>834</v>
      </c>
      <c r="D165" s="133">
        <v>600.0</v>
      </c>
      <c r="E165" s="164">
        <v>60.0</v>
      </c>
      <c r="F165" s="158">
        <v>36000.0</v>
      </c>
    </row>
    <row r="166" ht="15.75" customHeight="1">
      <c r="A166" s="157" t="s">
        <v>841</v>
      </c>
      <c r="B166" s="133"/>
      <c r="C166" s="133"/>
      <c r="D166" s="133"/>
      <c r="E166" s="161"/>
      <c r="F166" s="158">
        <v>9558650.0</v>
      </c>
    </row>
    <row r="167" ht="15.75" customHeight="1">
      <c r="A167" s="157" t="s">
        <v>842</v>
      </c>
      <c r="B167" s="134"/>
      <c r="C167" s="134"/>
      <c r="D167" s="134"/>
      <c r="E167" s="160"/>
      <c r="F167" s="134"/>
    </row>
    <row r="168" ht="15.75" customHeight="1">
      <c r="A168" s="7" t="s">
        <v>843</v>
      </c>
      <c r="B168" s="127" t="s">
        <v>844</v>
      </c>
      <c r="C168" s="127" t="s">
        <v>845</v>
      </c>
      <c r="D168" s="127" t="s">
        <v>846</v>
      </c>
      <c r="E168" s="161" t="s">
        <v>698</v>
      </c>
      <c r="F168" s="127" t="s">
        <v>847</v>
      </c>
    </row>
    <row r="169" ht="15.75" customHeight="1">
      <c r="A169" s="157" t="s">
        <v>848</v>
      </c>
      <c r="B169" s="133" t="s">
        <v>700</v>
      </c>
      <c r="C169" s="133">
        <v>100.0</v>
      </c>
      <c r="D169" s="133">
        <v>200.0</v>
      </c>
      <c r="E169" s="166">
        <v>20000.0</v>
      </c>
      <c r="F169" s="133" t="s">
        <v>849</v>
      </c>
    </row>
    <row r="170" ht="15.75" customHeight="1">
      <c r="A170" s="157" t="s">
        <v>850</v>
      </c>
      <c r="B170" s="133">
        <v>20.0</v>
      </c>
      <c r="C170" s="133">
        <v>75.0</v>
      </c>
      <c r="D170" s="133">
        <v>175.0</v>
      </c>
      <c r="E170" s="166">
        <v>13125.0</v>
      </c>
      <c r="F170" s="133" t="s">
        <v>851</v>
      </c>
    </row>
    <row r="171" ht="15.75" customHeight="1">
      <c r="A171" s="157" t="s">
        <v>852</v>
      </c>
      <c r="B171" s="133">
        <v>12.0</v>
      </c>
      <c r="C171" s="133">
        <v>90.0</v>
      </c>
      <c r="D171" s="133">
        <v>175.0</v>
      </c>
      <c r="E171" s="166">
        <v>15750.0</v>
      </c>
      <c r="F171" s="133" t="s">
        <v>853</v>
      </c>
    </row>
    <row r="172" ht="15.75" customHeight="1">
      <c r="A172" s="157" t="s">
        <v>854</v>
      </c>
      <c r="B172" s="133">
        <v>8.25</v>
      </c>
      <c r="C172" s="133">
        <v>90.0</v>
      </c>
      <c r="D172" s="133">
        <v>175.0</v>
      </c>
      <c r="E172" s="161" t="s">
        <v>855</v>
      </c>
      <c r="F172" s="133" t="s">
        <v>856</v>
      </c>
    </row>
    <row r="173" ht="15.75" customHeight="1">
      <c r="A173" s="157" t="s">
        <v>857</v>
      </c>
      <c r="B173" s="133">
        <v>10.0</v>
      </c>
      <c r="C173" s="133">
        <v>70.0</v>
      </c>
      <c r="D173" s="133">
        <v>155.0</v>
      </c>
      <c r="E173" s="166">
        <v>10850.0</v>
      </c>
      <c r="F173" s="133" t="s">
        <v>858</v>
      </c>
    </row>
    <row r="174" ht="15.75" customHeight="1">
      <c r="A174" s="157" t="s">
        <v>859</v>
      </c>
      <c r="B174" s="133">
        <v>10.0</v>
      </c>
      <c r="C174" s="133">
        <v>70.0</v>
      </c>
      <c r="D174" s="133">
        <v>155.0</v>
      </c>
      <c r="E174" s="161" t="s">
        <v>860</v>
      </c>
      <c r="F174" s="133" t="s">
        <v>861</v>
      </c>
    </row>
    <row r="175" ht="15.75" customHeight="1">
      <c r="A175" s="157" t="s">
        <v>862</v>
      </c>
      <c r="B175" s="133">
        <v>10.0</v>
      </c>
      <c r="C175" s="133">
        <v>60.0</v>
      </c>
      <c r="D175" s="133">
        <v>145.0</v>
      </c>
      <c r="E175" s="161" t="s">
        <v>863</v>
      </c>
      <c r="F175" s="133" t="s">
        <v>864</v>
      </c>
    </row>
    <row r="176" ht="15.75" customHeight="1">
      <c r="A176" s="157" t="s">
        <v>865</v>
      </c>
      <c r="B176" s="133">
        <v>13.25</v>
      </c>
      <c r="C176" s="133">
        <v>60.0</v>
      </c>
      <c r="D176" s="133">
        <v>145.0</v>
      </c>
      <c r="E176" s="166">
        <v>8700.0</v>
      </c>
      <c r="F176" s="133" t="s">
        <v>718</v>
      </c>
    </row>
    <row r="177" ht="15.75" customHeight="1">
      <c r="A177" s="157" t="s">
        <v>866</v>
      </c>
      <c r="B177" s="133" t="s">
        <v>700</v>
      </c>
      <c r="C177" s="133">
        <v>60.0</v>
      </c>
      <c r="D177" s="133">
        <v>145.0</v>
      </c>
      <c r="E177" s="166">
        <v>8700.0</v>
      </c>
      <c r="F177" s="133" t="s">
        <v>867</v>
      </c>
    </row>
    <row r="178" ht="15.75" customHeight="1">
      <c r="A178" s="157" t="s">
        <v>868</v>
      </c>
      <c r="B178" s="133">
        <v>240.0</v>
      </c>
      <c r="C178" s="133" t="s">
        <v>197</v>
      </c>
      <c r="D178" s="133" t="s">
        <v>197</v>
      </c>
      <c r="E178" s="161" t="s">
        <v>197</v>
      </c>
      <c r="F178" s="133" t="s">
        <v>869</v>
      </c>
    </row>
    <row r="179" ht="15.75" customHeight="1">
      <c r="A179" s="157"/>
      <c r="B179" s="134"/>
      <c r="C179" s="134"/>
      <c r="D179" s="134"/>
      <c r="E179" s="160"/>
      <c r="F179" s="134"/>
    </row>
    <row r="180" ht="15.75" customHeight="1">
      <c r="A180" s="157" t="s">
        <v>433</v>
      </c>
      <c r="B180" s="134"/>
      <c r="C180" s="134"/>
      <c r="D180" s="134"/>
      <c r="E180" s="160"/>
      <c r="F180" s="134"/>
    </row>
    <row r="181" ht="15.75" customHeight="1">
      <c r="A181" s="157" t="s">
        <v>870</v>
      </c>
      <c r="B181" s="134"/>
      <c r="C181" s="134"/>
      <c r="D181" s="134"/>
      <c r="E181" s="160"/>
      <c r="F181" s="134"/>
    </row>
    <row r="182" ht="15.75" customHeight="1">
      <c r="A182" s="156"/>
      <c r="B182" s="134"/>
      <c r="C182" s="134"/>
      <c r="D182" s="134"/>
      <c r="E182" s="160"/>
      <c r="F182" s="134"/>
    </row>
    <row r="183" ht="15.75" customHeight="1">
      <c r="A183" s="156"/>
      <c r="B183" s="134"/>
      <c r="C183" s="134"/>
      <c r="D183" s="134"/>
      <c r="E183" s="160"/>
      <c r="F183" s="134"/>
    </row>
    <row r="184" ht="15.75" customHeight="1">
      <c r="A184" s="156"/>
      <c r="B184" s="134"/>
      <c r="C184" s="134"/>
      <c r="D184" s="134"/>
      <c r="E184" s="160"/>
      <c r="F184" s="134"/>
    </row>
    <row r="185" ht="15.75" customHeight="1">
      <c r="A185" s="156"/>
      <c r="B185" s="134"/>
      <c r="C185" s="134"/>
      <c r="D185" s="134"/>
      <c r="E185" s="160"/>
      <c r="F185" s="134"/>
    </row>
    <row r="186" ht="15.75" customHeight="1">
      <c r="A186" s="156"/>
      <c r="B186" s="134"/>
      <c r="C186" s="134"/>
      <c r="D186" s="134"/>
      <c r="E186" s="160"/>
      <c r="F186" s="134"/>
    </row>
    <row r="187" ht="15.75" customHeight="1">
      <c r="A187" s="156"/>
      <c r="B187" s="134"/>
      <c r="C187" s="134"/>
      <c r="D187" s="134"/>
      <c r="E187" s="160"/>
      <c r="F187" s="134"/>
    </row>
    <row r="188" ht="15.75" customHeight="1">
      <c r="A188" s="156"/>
      <c r="B188" s="134"/>
      <c r="C188" s="134"/>
      <c r="D188" s="134"/>
      <c r="E188" s="160"/>
      <c r="F188" s="134"/>
    </row>
    <row r="189" ht="15.75" customHeight="1">
      <c r="A189" s="156"/>
      <c r="B189" s="134"/>
      <c r="C189" s="134"/>
      <c r="D189" s="134"/>
      <c r="E189" s="160"/>
      <c r="F189" s="134"/>
    </row>
    <row r="190" ht="15.75" customHeight="1">
      <c r="A190" s="156"/>
      <c r="B190" s="134"/>
      <c r="C190" s="134"/>
      <c r="D190" s="134"/>
      <c r="E190" s="160"/>
      <c r="F190" s="134"/>
    </row>
    <row r="191" ht="15.75" customHeight="1">
      <c r="A191" s="156"/>
      <c r="B191" s="134"/>
      <c r="C191" s="134"/>
      <c r="D191" s="134"/>
      <c r="E191" s="160"/>
      <c r="F191" s="134"/>
    </row>
    <row r="192" ht="15.75" customHeight="1">
      <c r="A192" s="156"/>
      <c r="B192" s="134"/>
      <c r="C192" s="134"/>
      <c r="D192" s="134"/>
      <c r="E192" s="160"/>
      <c r="F192" s="134"/>
    </row>
    <row r="193" ht="15.75" customHeight="1">
      <c r="A193" s="156"/>
      <c r="B193" s="134"/>
      <c r="C193" s="134"/>
      <c r="D193" s="134"/>
      <c r="E193" s="160"/>
      <c r="F193" s="134"/>
    </row>
    <row r="194" ht="15.75" customHeight="1">
      <c r="A194" s="156"/>
      <c r="B194" s="134"/>
      <c r="C194" s="134"/>
      <c r="D194" s="134"/>
      <c r="E194" s="160"/>
      <c r="F194" s="134"/>
    </row>
    <row r="195" ht="15.75" customHeight="1">
      <c r="A195" s="156"/>
      <c r="B195" s="134"/>
      <c r="C195" s="134"/>
      <c r="D195" s="134"/>
      <c r="E195" s="160"/>
      <c r="F195" s="134"/>
    </row>
    <row r="196" ht="15.75" customHeight="1">
      <c r="A196" s="156"/>
      <c r="B196" s="134"/>
      <c r="C196" s="134"/>
      <c r="D196" s="134"/>
      <c r="E196" s="160"/>
      <c r="F196" s="134"/>
    </row>
    <row r="197" ht="15.75" customHeight="1">
      <c r="A197" s="156"/>
      <c r="B197" s="134"/>
      <c r="C197" s="134"/>
      <c r="D197" s="134"/>
      <c r="E197" s="160"/>
      <c r="F197" s="134"/>
    </row>
    <row r="198" ht="15.75" customHeight="1">
      <c r="A198" s="156"/>
      <c r="B198" s="134"/>
      <c r="C198" s="134"/>
      <c r="D198" s="134"/>
      <c r="E198" s="160"/>
      <c r="F198" s="134"/>
    </row>
    <row r="199" ht="15.75" customHeight="1">
      <c r="A199" s="156"/>
      <c r="B199" s="134"/>
      <c r="C199" s="134"/>
      <c r="D199" s="134"/>
      <c r="E199" s="160"/>
      <c r="F199" s="134"/>
    </row>
    <row r="200" ht="15.75" customHeight="1">
      <c r="A200" s="156"/>
      <c r="B200" s="134"/>
      <c r="C200" s="134"/>
      <c r="D200" s="134"/>
      <c r="E200" s="160"/>
      <c r="F200" s="134"/>
    </row>
    <row r="201" ht="15.75" customHeight="1">
      <c r="A201" s="156"/>
      <c r="B201" s="134"/>
      <c r="C201" s="134"/>
      <c r="D201" s="134"/>
      <c r="E201" s="160"/>
      <c r="F201" s="134"/>
    </row>
    <row r="202" ht="15.75" customHeight="1">
      <c r="A202" s="156"/>
      <c r="B202" s="134"/>
      <c r="C202" s="134"/>
      <c r="D202" s="134"/>
      <c r="E202" s="160"/>
      <c r="F202" s="134"/>
    </row>
    <row r="203" ht="15.75" customHeight="1">
      <c r="A203" s="156"/>
      <c r="B203" s="134"/>
      <c r="C203" s="134"/>
      <c r="D203" s="134"/>
      <c r="E203" s="160"/>
      <c r="F203" s="134"/>
    </row>
    <row r="204" ht="15.75" customHeight="1">
      <c r="A204" s="156"/>
      <c r="B204" s="134"/>
      <c r="C204" s="134"/>
      <c r="D204" s="134"/>
      <c r="E204" s="160"/>
      <c r="F204" s="134"/>
    </row>
    <row r="205" ht="15.75" customHeight="1">
      <c r="A205" s="156"/>
      <c r="B205" s="134"/>
      <c r="C205" s="134"/>
      <c r="D205" s="134"/>
      <c r="E205" s="160"/>
      <c r="F205" s="134"/>
    </row>
    <row r="206" ht="15.75" customHeight="1">
      <c r="A206" s="156"/>
      <c r="B206" s="134"/>
      <c r="C206" s="134"/>
      <c r="D206" s="134"/>
      <c r="E206" s="160"/>
      <c r="F206" s="134"/>
    </row>
    <row r="207" ht="15.75" customHeight="1">
      <c r="A207" s="156"/>
      <c r="B207" s="134"/>
      <c r="C207" s="134"/>
      <c r="D207" s="134"/>
      <c r="E207" s="160"/>
      <c r="F207" s="134"/>
    </row>
    <row r="208" ht="15.75" customHeight="1">
      <c r="A208" s="156"/>
      <c r="B208" s="134"/>
      <c r="C208" s="134"/>
      <c r="D208" s="134"/>
      <c r="E208" s="160"/>
      <c r="F208" s="134"/>
    </row>
    <row r="209" ht="15.75" customHeight="1">
      <c r="A209" s="156"/>
      <c r="B209" s="134"/>
      <c r="C209" s="134"/>
      <c r="D209" s="134"/>
      <c r="E209" s="160"/>
      <c r="F209" s="134"/>
    </row>
    <row r="210" ht="15.75" customHeight="1">
      <c r="A210" s="156"/>
      <c r="B210" s="134"/>
      <c r="C210" s="134"/>
      <c r="D210" s="134"/>
      <c r="E210" s="160"/>
      <c r="F210" s="134"/>
    </row>
    <row r="211" ht="15.75" customHeight="1">
      <c r="A211" s="156"/>
      <c r="B211" s="134"/>
      <c r="C211" s="134"/>
      <c r="D211" s="134"/>
      <c r="E211" s="160"/>
      <c r="F211" s="134"/>
    </row>
    <row r="212" ht="15.75" customHeight="1">
      <c r="A212" s="156"/>
      <c r="B212" s="134"/>
      <c r="C212" s="134"/>
      <c r="D212" s="134"/>
      <c r="E212" s="160"/>
      <c r="F212" s="134"/>
    </row>
    <row r="213" ht="15.75" customHeight="1">
      <c r="A213" s="156"/>
      <c r="B213" s="134"/>
      <c r="C213" s="134"/>
      <c r="D213" s="134"/>
      <c r="E213" s="160"/>
      <c r="F213" s="134"/>
    </row>
    <row r="214" ht="15.75" customHeight="1">
      <c r="A214" s="156"/>
      <c r="B214" s="134"/>
      <c r="C214" s="134"/>
      <c r="D214" s="134"/>
      <c r="E214" s="160"/>
      <c r="F214" s="134"/>
    </row>
    <row r="215" ht="15.75" customHeight="1">
      <c r="A215" s="156"/>
      <c r="B215" s="134"/>
      <c r="C215" s="134"/>
      <c r="D215" s="134"/>
      <c r="E215" s="160"/>
      <c r="F215" s="134"/>
    </row>
    <row r="216" ht="15.75" customHeight="1">
      <c r="A216" s="156"/>
      <c r="B216" s="134"/>
      <c r="C216" s="134"/>
      <c r="D216" s="134"/>
      <c r="E216" s="160"/>
      <c r="F216" s="134"/>
    </row>
    <row r="217" ht="15.75" customHeight="1">
      <c r="A217" s="156"/>
      <c r="B217" s="134"/>
      <c r="C217" s="134"/>
      <c r="D217" s="134"/>
      <c r="E217" s="160"/>
      <c r="F217" s="134"/>
    </row>
    <row r="218" ht="15.75" customHeight="1">
      <c r="A218" s="156"/>
      <c r="B218" s="134"/>
      <c r="C218" s="134"/>
      <c r="D218" s="134"/>
      <c r="E218" s="160"/>
      <c r="F218" s="134"/>
    </row>
    <row r="219" ht="15.75" customHeight="1">
      <c r="A219" s="156"/>
      <c r="B219" s="134"/>
      <c r="C219" s="134"/>
      <c r="D219" s="134"/>
      <c r="E219" s="160"/>
      <c r="F219" s="134"/>
    </row>
    <row r="220" ht="15.75" customHeight="1">
      <c r="A220" s="156"/>
      <c r="B220" s="134"/>
      <c r="C220" s="134"/>
      <c r="D220" s="134"/>
      <c r="E220" s="160"/>
      <c r="F220" s="134"/>
    </row>
    <row r="221" ht="15.75" customHeight="1">
      <c r="A221" s="156"/>
      <c r="B221" s="134"/>
      <c r="C221" s="134"/>
      <c r="D221" s="134"/>
      <c r="E221" s="160"/>
      <c r="F221" s="134"/>
    </row>
    <row r="222" ht="15.75" customHeight="1">
      <c r="A222" s="156"/>
      <c r="B222" s="134"/>
      <c r="C222" s="134"/>
      <c r="D222" s="134"/>
      <c r="E222" s="160"/>
      <c r="F222" s="134"/>
    </row>
    <row r="223" ht="15.75" customHeight="1">
      <c r="A223" s="156"/>
      <c r="B223" s="134"/>
      <c r="C223" s="134"/>
      <c r="D223" s="134"/>
      <c r="E223" s="160"/>
      <c r="F223" s="134"/>
    </row>
    <row r="224" ht="15.75" customHeight="1">
      <c r="A224" s="156"/>
      <c r="B224" s="134"/>
      <c r="C224" s="134"/>
      <c r="D224" s="134"/>
      <c r="E224" s="160"/>
      <c r="F224" s="134"/>
    </row>
    <row r="225" ht="15.75" customHeight="1">
      <c r="A225" s="156"/>
      <c r="B225" s="134"/>
      <c r="C225" s="134"/>
      <c r="D225" s="134"/>
      <c r="E225" s="160"/>
      <c r="F225" s="134"/>
    </row>
    <row r="226" ht="15.75" customHeight="1">
      <c r="A226" s="156"/>
      <c r="B226" s="134"/>
      <c r="C226" s="134"/>
      <c r="D226" s="134"/>
      <c r="E226" s="160"/>
      <c r="F226" s="134"/>
    </row>
    <row r="227" ht="15.75" customHeight="1">
      <c r="A227" s="156"/>
      <c r="B227" s="134"/>
      <c r="C227" s="134"/>
      <c r="D227" s="134"/>
      <c r="E227" s="160"/>
      <c r="F227" s="134"/>
    </row>
    <row r="228" ht="15.75" customHeight="1">
      <c r="A228" s="156"/>
      <c r="B228" s="134"/>
      <c r="C228" s="134"/>
      <c r="D228" s="134"/>
      <c r="E228" s="160"/>
      <c r="F228" s="134"/>
    </row>
    <row r="229" ht="15.75" customHeight="1">
      <c r="A229" s="156"/>
      <c r="B229" s="134"/>
      <c r="C229" s="134"/>
      <c r="D229" s="134"/>
      <c r="E229" s="160"/>
      <c r="F229" s="134"/>
    </row>
    <row r="230" ht="15.75" customHeight="1">
      <c r="A230" s="156"/>
      <c r="B230" s="134"/>
      <c r="C230" s="134"/>
      <c r="D230" s="134"/>
      <c r="E230" s="160"/>
      <c r="F230" s="134"/>
    </row>
    <row r="231" ht="15.75" customHeight="1">
      <c r="A231" s="156"/>
      <c r="B231" s="134"/>
      <c r="C231" s="134"/>
      <c r="D231" s="134"/>
      <c r="E231" s="160"/>
      <c r="F231" s="134"/>
    </row>
    <row r="232" ht="15.75" customHeight="1">
      <c r="A232" s="156"/>
      <c r="B232" s="134"/>
      <c r="C232" s="134"/>
      <c r="D232" s="134"/>
      <c r="E232" s="160"/>
      <c r="F232" s="134"/>
    </row>
    <row r="233" ht="15.75" customHeight="1">
      <c r="A233" s="156"/>
      <c r="B233" s="134"/>
      <c r="C233" s="134"/>
      <c r="D233" s="134"/>
      <c r="E233" s="160"/>
      <c r="F233" s="134"/>
    </row>
    <row r="234" ht="15.75" customHeight="1">
      <c r="A234" s="156"/>
      <c r="B234" s="134"/>
      <c r="C234" s="134"/>
      <c r="D234" s="134"/>
      <c r="E234" s="160"/>
      <c r="F234" s="134"/>
    </row>
    <row r="235" ht="15.75" customHeight="1">
      <c r="A235" s="156"/>
      <c r="B235" s="134"/>
      <c r="C235" s="134"/>
      <c r="D235" s="134"/>
      <c r="E235" s="160"/>
      <c r="F235" s="134"/>
    </row>
    <row r="236" ht="15.75" customHeight="1">
      <c r="A236" s="156"/>
      <c r="B236" s="134"/>
      <c r="C236" s="134"/>
      <c r="D236" s="134"/>
      <c r="E236" s="160"/>
      <c r="F236" s="134"/>
    </row>
    <row r="237" ht="15.75" customHeight="1">
      <c r="A237" s="156"/>
      <c r="B237" s="134"/>
      <c r="C237" s="134"/>
      <c r="D237" s="134"/>
      <c r="E237" s="160"/>
      <c r="F237" s="134"/>
    </row>
    <row r="238" ht="15.75" customHeight="1">
      <c r="A238" s="156"/>
      <c r="B238" s="134"/>
      <c r="C238" s="134"/>
      <c r="D238" s="134"/>
      <c r="E238" s="160"/>
      <c r="F238" s="134"/>
    </row>
    <row r="239" ht="15.75" customHeight="1">
      <c r="A239" s="156"/>
      <c r="B239" s="134"/>
      <c r="C239" s="134"/>
      <c r="D239" s="134"/>
      <c r="E239" s="160"/>
      <c r="F239" s="134"/>
    </row>
    <row r="240" ht="15.75" customHeight="1">
      <c r="A240" s="156"/>
      <c r="B240" s="134"/>
      <c r="C240" s="134"/>
      <c r="D240" s="134"/>
      <c r="E240" s="160"/>
      <c r="F240" s="134"/>
    </row>
    <row r="241" ht="15.75" customHeight="1">
      <c r="A241" s="156"/>
      <c r="B241" s="134"/>
      <c r="C241" s="134"/>
      <c r="D241" s="134"/>
      <c r="E241" s="160"/>
      <c r="F241" s="134"/>
    </row>
    <row r="242" ht="15.75" customHeight="1">
      <c r="A242" s="156"/>
      <c r="B242" s="134"/>
      <c r="C242" s="134"/>
      <c r="D242" s="134"/>
      <c r="E242" s="160"/>
      <c r="F242" s="134"/>
    </row>
    <row r="243" ht="15.75" customHeight="1">
      <c r="A243" s="156"/>
      <c r="B243" s="134"/>
      <c r="C243" s="134"/>
      <c r="D243" s="134"/>
      <c r="E243" s="160"/>
      <c r="F243" s="134"/>
    </row>
    <row r="244" ht="15.75" customHeight="1">
      <c r="A244" s="156"/>
      <c r="B244" s="134"/>
      <c r="C244" s="134"/>
      <c r="D244" s="134"/>
      <c r="E244" s="160"/>
      <c r="F244" s="134"/>
    </row>
    <row r="245" ht="15.75" customHeight="1">
      <c r="A245" s="156"/>
      <c r="B245" s="134"/>
      <c r="C245" s="134"/>
      <c r="D245" s="134"/>
      <c r="E245" s="160"/>
      <c r="F245" s="134"/>
    </row>
    <row r="246" ht="15.75" customHeight="1">
      <c r="A246" s="156"/>
      <c r="B246" s="134"/>
      <c r="C246" s="134"/>
      <c r="D246" s="134"/>
      <c r="E246" s="160"/>
      <c r="F246" s="134"/>
    </row>
    <row r="247" ht="15.75" customHeight="1">
      <c r="A247" s="156"/>
      <c r="B247" s="134"/>
      <c r="C247" s="134"/>
      <c r="D247" s="134"/>
      <c r="E247" s="160"/>
      <c r="F247" s="134"/>
    </row>
    <row r="248" ht="15.75" customHeight="1">
      <c r="A248" s="156"/>
      <c r="B248" s="134"/>
      <c r="C248" s="134"/>
      <c r="D248" s="134"/>
      <c r="E248" s="160"/>
      <c r="F248" s="134"/>
    </row>
    <row r="249" ht="15.75" customHeight="1">
      <c r="A249" s="156"/>
      <c r="B249" s="134"/>
      <c r="C249" s="134"/>
      <c r="D249" s="134"/>
      <c r="E249" s="160"/>
      <c r="F249" s="134"/>
    </row>
    <row r="250" ht="15.75" customHeight="1">
      <c r="A250" s="156"/>
      <c r="B250" s="134"/>
      <c r="C250" s="134"/>
      <c r="D250" s="134"/>
      <c r="E250" s="160"/>
      <c r="F250" s="134"/>
    </row>
    <row r="251" ht="15.75" customHeight="1">
      <c r="A251" s="156"/>
      <c r="B251" s="134"/>
      <c r="C251" s="134"/>
      <c r="D251" s="134"/>
      <c r="E251" s="160"/>
      <c r="F251" s="134"/>
    </row>
    <row r="252" ht="15.75" customHeight="1">
      <c r="A252" s="156"/>
      <c r="B252" s="134"/>
      <c r="C252" s="134"/>
      <c r="D252" s="134"/>
      <c r="E252" s="160"/>
      <c r="F252" s="134"/>
    </row>
    <row r="253" ht="15.75" customHeight="1">
      <c r="A253" s="156"/>
      <c r="B253" s="134"/>
      <c r="C253" s="134"/>
      <c r="D253" s="134"/>
      <c r="E253" s="160"/>
      <c r="F253" s="134"/>
    </row>
    <row r="254" ht="15.75" customHeight="1">
      <c r="A254" s="156"/>
      <c r="B254" s="134"/>
      <c r="C254" s="134"/>
      <c r="D254" s="134"/>
      <c r="E254" s="160"/>
      <c r="F254" s="134"/>
    </row>
    <row r="255" ht="15.75" customHeight="1">
      <c r="A255" s="156"/>
      <c r="B255" s="134"/>
      <c r="C255" s="134"/>
      <c r="D255" s="134"/>
      <c r="E255" s="160"/>
      <c r="F255" s="134"/>
    </row>
    <row r="256" ht="15.75" customHeight="1">
      <c r="A256" s="156"/>
      <c r="B256" s="134"/>
      <c r="C256" s="134"/>
      <c r="D256" s="134"/>
      <c r="E256" s="160"/>
      <c r="F256" s="134"/>
    </row>
    <row r="257" ht="15.75" customHeight="1">
      <c r="A257" s="156"/>
      <c r="B257" s="134"/>
      <c r="C257" s="134"/>
      <c r="D257" s="134"/>
      <c r="E257" s="160"/>
      <c r="F257" s="134"/>
    </row>
    <row r="258" ht="15.75" customHeight="1">
      <c r="A258" s="156"/>
      <c r="B258" s="134"/>
      <c r="C258" s="134"/>
      <c r="D258" s="134"/>
      <c r="E258" s="160"/>
      <c r="F258" s="134"/>
    </row>
    <row r="259" ht="15.75" customHeight="1">
      <c r="A259" s="156"/>
      <c r="B259" s="134"/>
      <c r="C259" s="134"/>
      <c r="D259" s="134"/>
      <c r="E259" s="160"/>
      <c r="F259" s="134"/>
    </row>
    <row r="260" ht="15.75" customHeight="1">
      <c r="A260" s="156"/>
      <c r="B260" s="134"/>
      <c r="C260" s="134"/>
      <c r="D260" s="134"/>
      <c r="E260" s="160"/>
      <c r="F260" s="134"/>
    </row>
    <row r="261" ht="15.75" customHeight="1">
      <c r="A261" s="156"/>
      <c r="B261" s="134"/>
      <c r="C261" s="134"/>
      <c r="D261" s="134"/>
      <c r="E261" s="160"/>
      <c r="F261" s="134"/>
    </row>
    <row r="262" ht="15.75" customHeight="1">
      <c r="A262" s="156"/>
      <c r="B262" s="134"/>
      <c r="C262" s="134"/>
      <c r="D262" s="134"/>
      <c r="E262" s="160"/>
      <c r="F262" s="134"/>
    </row>
    <row r="263" ht="15.75" customHeight="1">
      <c r="A263" s="156"/>
      <c r="B263" s="134"/>
      <c r="C263" s="134"/>
      <c r="D263" s="134"/>
      <c r="E263" s="160"/>
      <c r="F263" s="134"/>
    </row>
    <row r="264" ht="15.75" customHeight="1">
      <c r="A264" s="156"/>
      <c r="B264" s="134"/>
      <c r="C264" s="134"/>
      <c r="D264" s="134"/>
      <c r="E264" s="160"/>
      <c r="F264" s="134"/>
    </row>
    <row r="265" ht="15.75" customHeight="1">
      <c r="A265" s="156"/>
      <c r="B265" s="134"/>
      <c r="C265" s="134"/>
      <c r="D265" s="134"/>
      <c r="E265" s="160"/>
      <c r="F265" s="134"/>
    </row>
    <row r="266" ht="15.75" customHeight="1">
      <c r="A266" s="156"/>
      <c r="B266" s="134"/>
      <c r="C266" s="134"/>
      <c r="D266" s="134"/>
      <c r="E266" s="160"/>
      <c r="F266" s="134"/>
    </row>
    <row r="267" ht="15.75" customHeight="1">
      <c r="A267" s="156"/>
      <c r="B267" s="134"/>
      <c r="C267" s="134"/>
      <c r="D267" s="134"/>
      <c r="E267" s="160"/>
      <c r="F267" s="134"/>
    </row>
    <row r="268" ht="15.75" customHeight="1">
      <c r="A268" s="156"/>
      <c r="B268" s="134"/>
      <c r="C268" s="134"/>
      <c r="D268" s="134"/>
      <c r="E268" s="160"/>
      <c r="F268" s="134"/>
    </row>
    <row r="269" ht="15.75" customHeight="1">
      <c r="A269" s="156"/>
      <c r="B269" s="134"/>
      <c r="C269" s="134"/>
      <c r="D269" s="134"/>
      <c r="E269" s="160"/>
      <c r="F269" s="134"/>
    </row>
    <row r="270" ht="15.75" customHeight="1">
      <c r="A270" s="156"/>
      <c r="B270" s="134"/>
      <c r="C270" s="134"/>
      <c r="D270" s="134"/>
      <c r="E270" s="160"/>
      <c r="F270" s="134"/>
    </row>
    <row r="271" ht="15.75" customHeight="1">
      <c r="A271" s="156"/>
      <c r="B271" s="134"/>
      <c r="C271" s="134"/>
      <c r="D271" s="134"/>
      <c r="E271" s="160"/>
      <c r="F271" s="134"/>
    </row>
    <row r="272" ht="15.75" customHeight="1">
      <c r="A272" s="156"/>
      <c r="B272" s="134"/>
      <c r="C272" s="134"/>
      <c r="D272" s="134"/>
      <c r="E272" s="160"/>
      <c r="F272" s="134"/>
    </row>
    <row r="273" ht="15.75" customHeight="1">
      <c r="A273" s="156"/>
      <c r="B273" s="134"/>
      <c r="C273" s="134"/>
      <c r="D273" s="134"/>
      <c r="E273" s="160"/>
      <c r="F273" s="134"/>
    </row>
    <row r="274" ht="15.75" customHeight="1">
      <c r="A274" s="156"/>
      <c r="B274" s="134"/>
      <c r="C274" s="134"/>
      <c r="D274" s="134"/>
      <c r="E274" s="160"/>
      <c r="F274" s="134"/>
    </row>
    <row r="275" ht="15.75" customHeight="1">
      <c r="A275" s="156"/>
      <c r="B275" s="134"/>
      <c r="C275" s="134"/>
      <c r="D275" s="134"/>
      <c r="E275" s="160"/>
      <c r="F275" s="134"/>
    </row>
    <row r="276" ht="15.75" customHeight="1">
      <c r="A276" s="156"/>
      <c r="B276" s="134"/>
      <c r="C276" s="134"/>
      <c r="D276" s="134"/>
      <c r="E276" s="160"/>
      <c r="F276" s="134"/>
    </row>
    <row r="277" ht="15.75" customHeight="1">
      <c r="A277" s="156"/>
      <c r="B277" s="134"/>
      <c r="C277" s="134"/>
      <c r="D277" s="134"/>
      <c r="E277" s="160"/>
      <c r="F277" s="134"/>
    </row>
    <row r="278" ht="15.75" customHeight="1">
      <c r="A278" s="156"/>
      <c r="B278" s="134"/>
      <c r="C278" s="134"/>
      <c r="D278" s="134"/>
      <c r="E278" s="160"/>
      <c r="F278" s="134"/>
    </row>
    <row r="279" ht="15.75" customHeight="1">
      <c r="A279" s="156"/>
      <c r="B279" s="134"/>
      <c r="C279" s="134"/>
      <c r="D279" s="134"/>
      <c r="E279" s="160"/>
      <c r="F279" s="134"/>
    </row>
    <row r="280" ht="15.75" customHeight="1">
      <c r="A280" s="156"/>
      <c r="B280" s="134"/>
      <c r="C280" s="134"/>
      <c r="D280" s="134"/>
      <c r="E280" s="160"/>
      <c r="F280" s="134"/>
    </row>
    <row r="281" ht="15.75" customHeight="1">
      <c r="A281" s="156"/>
      <c r="B281" s="134"/>
      <c r="C281" s="134"/>
      <c r="D281" s="134"/>
      <c r="E281" s="160"/>
      <c r="F281" s="134"/>
    </row>
    <row r="282" ht="15.75" customHeight="1">
      <c r="A282" s="156"/>
      <c r="B282" s="134"/>
      <c r="C282" s="134"/>
      <c r="D282" s="134"/>
      <c r="E282" s="160"/>
      <c r="F282" s="134"/>
    </row>
    <row r="283" ht="15.75" customHeight="1">
      <c r="A283" s="156"/>
      <c r="B283" s="134"/>
      <c r="C283" s="134"/>
      <c r="D283" s="134"/>
      <c r="E283" s="160"/>
      <c r="F283" s="134"/>
    </row>
    <row r="284" ht="15.75" customHeight="1">
      <c r="A284" s="156"/>
      <c r="B284" s="134"/>
      <c r="C284" s="134"/>
      <c r="D284" s="134"/>
      <c r="E284" s="160"/>
      <c r="F284" s="134"/>
    </row>
    <row r="285" ht="15.75" customHeight="1">
      <c r="A285" s="156"/>
      <c r="B285" s="134"/>
      <c r="C285" s="134"/>
      <c r="D285" s="134"/>
      <c r="E285" s="160"/>
      <c r="F285" s="134"/>
    </row>
    <row r="286" ht="15.75" customHeight="1">
      <c r="A286" s="156"/>
      <c r="B286" s="134"/>
      <c r="C286" s="134"/>
      <c r="D286" s="134"/>
      <c r="E286" s="160"/>
      <c r="F286" s="134"/>
    </row>
    <row r="287" ht="15.75" customHeight="1">
      <c r="A287" s="156"/>
      <c r="B287" s="134"/>
      <c r="C287" s="134"/>
      <c r="D287" s="134"/>
      <c r="E287" s="160"/>
      <c r="F287" s="134"/>
    </row>
    <row r="288" ht="15.75" customHeight="1">
      <c r="A288" s="156"/>
      <c r="B288" s="134"/>
      <c r="C288" s="134"/>
      <c r="D288" s="134"/>
      <c r="E288" s="160"/>
      <c r="F288" s="134"/>
    </row>
    <row r="289" ht="15.75" customHeight="1">
      <c r="A289" s="156"/>
      <c r="B289" s="134"/>
      <c r="C289" s="134"/>
      <c r="D289" s="134"/>
      <c r="E289" s="160"/>
      <c r="F289" s="134"/>
    </row>
    <row r="290" ht="15.75" customHeight="1">
      <c r="A290" s="156"/>
      <c r="B290" s="134"/>
      <c r="C290" s="134"/>
      <c r="D290" s="134"/>
      <c r="E290" s="160"/>
      <c r="F290" s="134"/>
    </row>
    <row r="291" ht="15.75" customHeight="1">
      <c r="A291" s="156"/>
      <c r="B291" s="134"/>
      <c r="C291" s="134"/>
      <c r="D291" s="134"/>
      <c r="E291" s="160"/>
      <c r="F291" s="134"/>
    </row>
    <row r="292" ht="15.75" customHeight="1">
      <c r="A292" s="156"/>
      <c r="B292" s="134"/>
      <c r="C292" s="134"/>
      <c r="D292" s="134"/>
      <c r="E292" s="160"/>
      <c r="F292" s="134"/>
    </row>
    <row r="293" ht="15.75" customHeight="1">
      <c r="A293" s="156"/>
      <c r="B293" s="134"/>
      <c r="C293" s="134"/>
      <c r="D293" s="134"/>
      <c r="E293" s="160"/>
      <c r="F293" s="134"/>
    </row>
    <row r="294" ht="15.75" customHeight="1">
      <c r="A294" s="156"/>
      <c r="B294" s="134"/>
      <c r="C294" s="134"/>
      <c r="D294" s="134"/>
      <c r="E294" s="160"/>
      <c r="F294" s="134"/>
    </row>
    <row r="295" ht="15.75" customHeight="1">
      <c r="A295" s="156"/>
      <c r="B295" s="134"/>
      <c r="C295" s="134"/>
      <c r="D295" s="134"/>
      <c r="E295" s="160"/>
      <c r="F295" s="134"/>
    </row>
    <row r="296" ht="15.75" customHeight="1">
      <c r="A296" s="156"/>
      <c r="B296" s="134"/>
      <c r="C296" s="134"/>
      <c r="D296" s="134"/>
      <c r="E296" s="160"/>
      <c r="F296" s="134"/>
    </row>
    <row r="297" ht="15.75" customHeight="1">
      <c r="A297" s="156"/>
      <c r="B297" s="134"/>
      <c r="C297" s="134"/>
      <c r="D297" s="134"/>
      <c r="E297" s="160"/>
      <c r="F297" s="134"/>
    </row>
    <row r="298" ht="15.75" customHeight="1">
      <c r="A298" s="156"/>
      <c r="B298" s="134"/>
      <c r="C298" s="134"/>
      <c r="D298" s="134"/>
      <c r="E298" s="160"/>
      <c r="F298" s="134"/>
    </row>
    <row r="299" ht="15.75" customHeight="1">
      <c r="A299" s="156"/>
      <c r="B299" s="134"/>
      <c r="C299" s="134"/>
      <c r="D299" s="134"/>
      <c r="E299" s="160"/>
      <c r="F299" s="134"/>
    </row>
    <row r="300" ht="15.75" customHeight="1">
      <c r="A300" s="156"/>
      <c r="B300" s="134"/>
      <c r="C300" s="134"/>
      <c r="D300" s="134"/>
      <c r="E300" s="160"/>
      <c r="F300" s="134"/>
    </row>
    <row r="301" ht="15.75" customHeight="1">
      <c r="A301" s="156"/>
      <c r="B301" s="134"/>
      <c r="C301" s="134"/>
      <c r="D301" s="134"/>
      <c r="E301" s="160"/>
      <c r="F301" s="134"/>
    </row>
    <row r="302" ht="15.75" customHeight="1">
      <c r="A302" s="156"/>
      <c r="B302" s="134"/>
      <c r="C302" s="134"/>
      <c r="D302" s="134"/>
      <c r="E302" s="160"/>
      <c r="F302" s="134"/>
    </row>
    <row r="303" ht="15.75" customHeight="1">
      <c r="A303" s="156"/>
      <c r="B303" s="134"/>
      <c r="C303" s="134"/>
      <c r="D303" s="134"/>
      <c r="E303" s="160"/>
      <c r="F303" s="134"/>
    </row>
    <row r="304" ht="15.75" customHeight="1">
      <c r="A304" s="156"/>
      <c r="B304" s="134"/>
      <c r="C304" s="134"/>
      <c r="D304" s="134"/>
      <c r="E304" s="160"/>
      <c r="F304" s="134"/>
    </row>
    <row r="305" ht="15.75" customHeight="1">
      <c r="A305" s="156"/>
      <c r="B305" s="134"/>
      <c r="C305" s="134"/>
      <c r="D305" s="134"/>
      <c r="E305" s="160"/>
      <c r="F305" s="134"/>
    </row>
    <row r="306" ht="15.75" customHeight="1">
      <c r="A306" s="156"/>
      <c r="B306" s="134"/>
      <c r="C306" s="134"/>
      <c r="D306" s="134"/>
      <c r="E306" s="160"/>
      <c r="F306" s="134"/>
    </row>
    <row r="307" ht="15.75" customHeight="1">
      <c r="A307" s="156"/>
      <c r="B307" s="134"/>
      <c r="C307" s="134"/>
      <c r="D307" s="134"/>
      <c r="E307" s="160"/>
      <c r="F307" s="134"/>
    </row>
    <row r="308" ht="15.75" customHeight="1">
      <c r="A308" s="156"/>
      <c r="B308" s="134"/>
      <c r="C308" s="134"/>
      <c r="D308" s="134"/>
      <c r="E308" s="160"/>
      <c r="F308" s="134"/>
    </row>
    <row r="309" ht="15.75" customHeight="1">
      <c r="A309" s="156"/>
      <c r="B309" s="134"/>
      <c r="C309" s="134"/>
      <c r="D309" s="134"/>
      <c r="E309" s="160"/>
      <c r="F309" s="134"/>
    </row>
    <row r="310" ht="15.75" customHeight="1">
      <c r="A310" s="156"/>
      <c r="B310" s="134"/>
      <c r="C310" s="134"/>
      <c r="D310" s="134"/>
      <c r="E310" s="160"/>
      <c r="F310" s="134"/>
    </row>
    <row r="311" ht="15.75" customHeight="1">
      <c r="A311" s="156"/>
      <c r="B311" s="134"/>
      <c r="C311" s="134"/>
      <c r="D311" s="134"/>
      <c r="E311" s="160"/>
      <c r="F311" s="134"/>
    </row>
    <row r="312" ht="15.75" customHeight="1">
      <c r="A312" s="156"/>
      <c r="B312" s="134"/>
      <c r="C312" s="134"/>
      <c r="D312" s="134"/>
      <c r="E312" s="160"/>
      <c r="F312" s="134"/>
    </row>
    <row r="313" ht="15.75" customHeight="1">
      <c r="A313" s="156"/>
      <c r="B313" s="134"/>
      <c r="C313" s="134"/>
      <c r="D313" s="134"/>
      <c r="E313" s="160"/>
      <c r="F313" s="134"/>
    </row>
    <row r="314" ht="15.75" customHeight="1">
      <c r="A314" s="156"/>
      <c r="B314" s="134"/>
      <c r="C314" s="134"/>
      <c r="D314" s="134"/>
      <c r="E314" s="160"/>
      <c r="F314" s="134"/>
    </row>
    <row r="315" ht="15.75" customHeight="1">
      <c r="A315" s="156"/>
      <c r="B315" s="134"/>
      <c r="C315" s="134"/>
      <c r="D315" s="134"/>
      <c r="E315" s="160"/>
      <c r="F315" s="134"/>
    </row>
    <row r="316" ht="15.75" customHeight="1">
      <c r="A316" s="156"/>
      <c r="B316" s="134"/>
      <c r="C316" s="134"/>
      <c r="D316" s="134"/>
      <c r="E316" s="160"/>
      <c r="F316" s="134"/>
    </row>
    <row r="317" ht="15.75" customHeight="1">
      <c r="A317" s="156"/>
      <c r="B317" s="134"/>
      <c r="C317" s="134"/>
      <c r="D317" s="134"/>
      <c r="E317" s="160"/>
      <c r="F317" s="134"/>
    </row>
    <row r="318" ht="15.75" customHeight="1">
      <c r="A318" s="156"/>
      <c r="B318" s="134"/>
      <c r="C318" s="134"/>
      <c r="D318" s="134"/>
      <c r="E318" s="160"/>
      <c r="F318" s="134"/>
    </row>
    <row r="319" ht="15.75" customHeight="1">
      <c r="A319" s="156"/>
      <c r="B319" s="134"/>
      <c r="C319" s="134"/>
      <c r="D319" s="134"/>
      <c r="E319" s="160"/>
      <c r="F319" s="134"/>
    </row>
    <row r="320" ht="15.75" customHeight="1">
      <c r="A320" s="156"/>
      <c r="B320" s="134"/>
      <c r="C320" s="134"/>
      <c r="D320" s="134"/>
      <c r="E320" s="160"/>
      <c r="F320" s="134"/>
    </row>
    <row r="321" ht="15.75" customHeight="1">
      <c r="A321" s="156"/>
      <c r="B321" s="134"/>
      <c r="C321" s="134"/>
      <c r="D321" s="134"/>
      <c r="E321" s="160"/>
      <c r="F321" s="134"/>
    </row>
    <row r="322" ht="15.75" customHeight="1">
      <c r="A322" s="156"/>
      <c r="B322" s="134"/>
      <c r="C322" s="134"/>
      <c r="D322" s="134"/>
      <c r="E322" s="160"/>
      <c r="F322" s="134"/>
    </row>
    <row r="323" ht="15.75" customHeight="1">
      <c r="A323" s="156"/>
      <c r="B323" s="134"/>
      <c r="C323" s="134"/>
      <c r="D323" s="134"/>
      <c r="E323" s="160"/>
      <c r="F323" s="134"/>
    </row>
    <row r="324" ht="15.75" customHeight="1">
      <c r="A324" s="156"/>
      <c r="B324" s="134"/>
      <c r="C324" s="134"/>
      <c r="D324" s="134"/>
      <c r="E324" s="160"/>
      <c r="F324" s="134"/>
    </row>
    <row r="325" ht="15.75" customHeight="1">
      <c r="A325" s="156"/>
      <c r="B325" s="134"/>
      <c r="C325" s="134"/>
      <c r="D325" s="134"/>
      <c r="E325" s="160"/>
      <c r="F325" s="134"/>
    </row>
    <row r="326" ht="15.75" customHeight="1">
      <c r="A326" s="156"/>
      <c r="B326" s="134"/>
      <c r="C326" s="134"/>
      <c r="D326" s="134"/>
      <c r="E326" s="160"/>
      <c r="F326" s="134"/>
    </row>
    <row r="327" ht="15.75" customHeight="1">
      <c r="A327" s="156"/>
      <c r="B327" s="134"/>
      <c r="C327" s="134"/>
      <c r="D327" s="134"/>
      <c r="E327" s="160"/>
      <c r="F327" s="134"/>
    </row>
    <row r="328" ht="15.75" customHeight="1">
      <c r="A328" s="156"/>
      <c r="B328" s="134"/>
      <c r="C328" s="134"/>
      <c r="D328" s="134"/>
      <c r="E328" s="160"/>
      <c r="F328" s="134"/>
    </row>
    <row r="329" ht="15.75" customHeight="1">
      <c r="A329" s="156"/>
      <c r="B329" s="134"/>
      <c r="C329" s="134"/>
      <c r="D329" s="134"/>
      <c r="E329" s="160"/>
      <c r="F329" s="134"/>
    </row>
    <row r="330" ht="15.75" customHeight="1">
      <c r="A330" s="156"/>
      <c r="B330" s="134"/>
      <c r="C330" s="134"/>
      <c r="D330" s="134"/>
      <c r="E330" s="160"/>
      <c r="F330" s="134"/>
    </row>
    <row r="331" ht="15.75" customHeight="1">
      <c r="A331" s="156"/>
      <c r="B331" s="134"/>
      <c r="C331" s="134"/>
      <c r="D331" s="134"/>
      <c r="E331" s="160"/>
      <c r="F331" s="134"/>
    </row>
    <row r="332" ht="15.75" customHeight="1">
      <c r="A332" s="156"/>
      <c r="B332" s="134"/>
      <c r="C332" s="134"/>
      <c r="D332" s="134"/>
      <c r="E332" s="160"/>
      <c r="F332" s="134"/>
    </row>
    <row r="333" ht="15.75" customHeight="1">
      <c r="A333" s="156"/>
      <c r="B333" s="134"/>
      <c r="C333" s="134"/>
      <c r="D333" s="134"/>
      <c r="E333" s="160"/>
      <c r="F333" s="134"/>
    </row>
    <row r="334" ht="15.75" customHeight="1">
      <c r="A334" s="156"/>
      <c r="B334" s="134"/>
      <c r="C334" s="134"/>
      <c r="D334" s="134"/>
      <c r="E334" s="160"/>
      <c r="F334" s="134"/>
    </row>
    <row r="335" ht="15.75" customHeight="1">
      <c r="A335" s="156"/>
      <c r="B335" s="134"/>
      <c r="C335" s="134"/>
      <c r="D335" s="134"/>
      <c r="E335" s="160"/>
      <c r="F335" s="134"/>
    </row>
    <row r="336" ht="15.75" customHeight="1">
      <c r="A336" s="156"/>
      <c r="B336" s="134"/>
      <c r="C336" s="134"/>
      <c r="D336" s="134"/>
      <c r="E336" s="160"/>
      <c r="F336" s="134"/>
    </row>
    <row r="337" ht="15.75" customHeight="1">
      <c r="A337" s="156"/>
      <c r="B337" s="134"/>
      <c r="C337" s="134"/>
      <c r="D337" s="134"/>
      <c r="E337" s="160"/>
      <c r="F337" s="134"/>
    </row>
    <row r="338" ht="15.75" customHeight="1">
      <c r="A338" s="156"/>
      <c r="B338" s="134"/>
      <c r="C338" s="134"/>
      <c r="D338" s="134"/>
      <c r="E338" s="160"/>
      <c r="F338" s="134"/>
    </row>
    <row r="339" ht="15.75" customHeight="1">
      <c r="A339" s="156"/>
      <c r="B339" s="134"/>
      <c r="C339" s="134"/>
      <c r="D339" s="134"/>
      <c r="E339" s="160"/>
      <c r="F339" s="134"/>
    </row>
    <row r="340" ht="15.75" customHeight="1">
      <c r="A340" s="156"/>
      <c r="B340" s="134"/>
      <c r="C340" s="134"/>
      <c r="D340" s="134"/>
      <c r="E340" s="160"/>
      <c r="F340" s="134"/>
    </row>
    <row r="341" ht="15.75" customHeight="1">
      <c r="A341" s="156"/>
      <c r="B341" s="134"/>
      <c r="C341" s="134"/>
      <c r="D341" s="134"/>
      <c r="E341" s="160"/>
      <c r="F341" s="134"/>
    </row>
    <row r="342" ht="15.75" customHeight="1">
      <c r="A342" s="156"/>
      <c r="B342" s="134"/>
      <c r="C342" s="134"/>
      <c r="D342" s="134"/>
      <c r="E342" s="160"/>
      <c r="F342" s="134"/>
    </row>
    <row r="343" ht="15.75" customHeight="1">
      <c r="A343" s="156"/>
      <c r="B343" s="134"/>
      <c r="C343" s="134"/>
      <c r="D343" s="134"/>
      <c r="E343" s="160"/>
      <c r="F343" s="134"/>
    </row>
    <row r="344" ht="15.75" customHeight="1">
      <c r="A344" s="156"/>
      <c r="B344" s="134"/>
      <c r="C344" s="134"/>
      <c r="D344" s="134"/>
      <c r="E344" s="160"/>
      <c r="F344" s="134"/>
    </row>
    <row r="345" ht="15.75" customHeight="1">
      <c r="A345" s="156"/>
      <c r="B345" s="134"/>
      <c r="C345" s="134"/>
      <c r="D345" s="134"/>
      <c r="E345" s="160"/>
      <c r="F345" s="134"/>
    </row>
    <row r="346" ht="15.75" customHeight="1">
      <c r="A346" s="156"/>
      <c r="B346" s="134"/>
      <c r="C346" s="134"/>
      <c r="D346" s="134"/>
      <c r="E346" s="160"/>
      <c r="F346" s="134"/>
    </row>
    <row r="347" ht="15.75" customHeight="1">
      <c r="A347" s="156"/>
      <c r="B347" s="134"/>
      <c r="C347" s="134"/>
      <c r="D347" s="134"/>
      <c r="E347" s="160"/>
      <c r="F347" s="134"/>
    </row>
    <row r="348" ht="15.75" customHeight="1">
      <c r="A348" s="156"/>
      <c r="B348" s="134"/>
      <c r="C348" s="134"/>
      <c r="D348" s="134"/>
      <c r="E348" s="160"/>
      <c r="F348" s="134"/>
    </row>
    <row r="349" ht="15.75" customHeight="1">
      <c r="A349" s="156"/>
      <c r="B349" s="134"/>
      <c r="C349" s="134"/>
      <c r="D349" s="134"/>
      <c r="E349" s="160"/>
      <c r="F349" s="134"/>
    </row>
    <row r="350" ht="15.75" customHeight="1">
      <c r="A350" s="156"/>
      <c r="B350" s="134"/>
      <c r="C350" s="134"/>
      <c r="D350" s="134"/>
      <c r="E350" s="160"/>
      <c r="F350" s="134"/>
    </row>
    <row r="351" ht="15.75" customHeight="1">
      <c r="A351" s="156"/>
      <c r="B351" s="134"/>
      <c r="C351" s="134"/>
      <c r="D351" s="134"/>
      <c r="E351" s="160"/>
      <c r="F351" s="134"/>
    </row>
    <row r="352" ht="15.75" customHeight="1">
      <c r="A352" s="156"/>
      <c r="B352" s="134"/>
      <c r="C352" s="134"/>
      <c r="D352" s="134"/>
      <c r="E352" s="160"/>
      <c r="F352" s="134"/>
    </row>
    <row r="353" ht="15.75" customHeight="1">
      <c r="A353" s="156"/>
      <c r="B353" s="134"/>
      <c r="C353" s="134"/>
      <c r="D353" s="134"/>
      <c r="E353" s="160"/>
      <c r="F353" s="134"/>
    </row>
    <row r="354" ht="15.75" customHeight="1">
      <c r="A354" s="156"/>
      <c r="B354" s="134"/>
      <c r="C354" s="134"/>
      <c r="D354" s="134"/>
      <c r="E354" s="160"/>
      <c r="F354" s="134"/>
    </row>
    <row r="355" ht="15.75" customHeight="1">
      <c r="A355" s="156"/>
      <c r="B355" s="134"/>
      <c r="C355" s="134"/>
      <c r="D355" s="134"/>
      <c r="E355" s="160"/>
      <c r="F355" s="134"/>
    </row>
    <row r="356" ht="15.75" customHeight="1">
      <c r="A356" s="156"/>
      <c r="B356" s="134"/>
      <c r="C356" s="134"/>
      <c r="D356" s="134"/>
      <c r="E356" s="160"/>
      <c r="F356" s="134"/>
    </row>
    <row r="357" ht="15.75" customHeight="1">
      <c r="A357" s="156"/>
      <c r="B357" s="134"/>
      <c r="C357" s="134"/>
      <c r="D357" s="134"/>
      <c r="E357" s="160"/>
      <c r="F357" s="134"/>
    </row>
    <row r="358" ht="15.75" customHeight="1">
      <c r="A358" s="156"/>
      <c r="B358" s="134"/>
      <c r="C358" s="134"/>
      <c r="D358" s="134"/>
      <c r="E358" s="160"/>
      <c r="F358" s="134"/>
    </row>
    <row r="359" ht="15.75" customHeight="1">
      <c r="A359" s="156"/>
      <c r="B359" s="134"/>
      <c r="C359" s="134"/>
      <c r="D359" s="134"/>
      <c r="E359" s="160"/>
      <c r="F359" s="134"/>
    </row>
    <row r="360" ht="15.75" customHeight="1">
      <c r="A360" s="156"/>
      <c r="B360" s="134"/>
      <c r="C360" s="134"/>
      <c r="D360" s="134"/>
      <c r="E360" s="160"/>
      <c r="F360" s="134"/>
    </row>
    <row r="361" ht="15.75" customHeight="1">
      <c r="A361" s="156"/>
      <c r="B361" s="134"/>
      <c r="C361" s="134"/>
      <c r="D361" s="134"/>
      <c r="E361" s="160"/>
      <c r="F361" s="134"/>
    </row>
    <row r="362" ht="15.75" customHeight="1">
      <c r="A362" s="156"/>
      <c r="B362" s="134"/>
      <c r="C362" s="134"/>
      <c r="D362" s="134"/>
      <c r="E362" s="160"/>
      <c r="F362" s="134"/>
    </row>
    <row r="363" ht="15.75" customHeight="1">
      <c r="A363" s="156"/>
      <c r="B363" s="134"/>
      <c r="C363" s="134"/>
      <c r="D363" s="134"/>
      <c r="E363" s="160"/>
      <c r="F363" s="134"/>
    </row>
    <row r="364" ht="15.75" customHeight="1">
      <c r="A364" s="156"/>
      <c r="B364" s="134"/>
      <c r="C364" s="134"/>
      <c r="D364" s="134"/>
      <c r="E364" s="160"/>
      <c r="F364" s="134"/>
    </row>
    <row r="365" ht="15.75" customHeight="1">
      <c r="A365" s="156"/>
      <c r="B365" s="134"/>
      <c r="C365" s="134"/>
      <c r="D365" s="134"/>
      <c r="E365" s="160"/>
      <c r="F365" s="134"/>
    </row>
    <row r="366" ht="15.75" customHeight="1">
      <c r="A366" s="156"/>
      <c r="B366" s="134"/>
      <c r="C366" s="134"/>
      <c r="D366" s="134"/>
      <c r="E366" s="160"/>
      <c r="F366" s="134"/>
    </row>
    <row r="367" ht="15.75" customHeight="1">
      <c r="A367" s="156"/>
      <c r="B367" s="134"/>
      <c r="C367" s="134"/>
      <c r="D367" s="134"/>
      <c r="E367" s="160"/>
      <c r="F367" s="134"/>
    </row>
    <row r="368" ht="15.75" customHeight="1">
      <c r="A368" s="156"/>
      <c r="B368" s="134"/>
      <c r="C368" s="134"/>
      <c r="D368" s="134"/>
      <c r="E368" s="160"/>
      <c r="F368" s="134"/>
    </row>
    <row r="369" ht="15.75" customHeight="1">
      <c r="A369" s="156"/>
      <c r="B369" s="134"/>
      <c r="C369" s="134"/>
      <c r="D369" s="134"/>
      <c r="E369" s="160"/>
      <c r="F369" s="134"/>
    </row>
    <row r="370" ht="15.75" customHeight="1">
      <c r="A370" s="156"/>
      <c r="B370" s="134"/>
      <c r="C370" s="134"/>
      <c r="D370" s="134"/>
      <c r="E370" s="160"/>
      <c r="F370" s="134"/>
    </row>
    <row r="371" ht="15.75" customHeight="1">
      <c r="A371" s="156"/>
      <c r="B371" s="134"/>
      <c r="C371" s="134"/>
      <c r="D371" s="134"/>
      <c r="E371" s="160"/>
      <c r="F371" s="134"/>
    </row>
    <row r="372" ht="15.75" customHeight="1">
      <c r="A372" s="156"/>
      <c r="B372" s="134"/>
      <c r="C372" s="134"/>
      <c r="D372" s="134"/>
      <c r="E372" s="160"/>
      <c r="F372" s="134"/>
    </row>
    <row r="373" ht="15.75" customHeight="1">
      <c r="A373" s="156"/>
      <c r="B373" s="134"/>
      <c r="C373" s="134"/>
      <c r="D373" s="134"/>
      <c r="E373" s="160"/>
      <c r="F373" s="134"/>
    </row>
    <row r="374" ht="15.75" customHeight="1">
      <c r="A374" s="156"/>
      <c r="B374" s="134"/>
      <c r="C374" s="134"/>
      <c r="D374" s="134"/>
      <c r="E374" s="160"/>
      <c r="F374" s="134"/>
    </row>
    <row r="375" ht="15.75" customHeight="1">
      <c r="A375" s="156"/>
      <c r="B375" s="134"/>
      <c r="C375" s="134"/>
      <c r="D375" s="134"/>
      <c r="E375" s="160"/>
      <c r="F375" s="134"/>
    </row>
    <row r="376" ht="15.75" customHeight="1">
      <c r="A376" s="156"/>
      <c r="B376" s="134"/>
      <c r="C376" s="134"/>
      <c r="D376" s="134"/>
      <c r="E376" s="160"/>
      <c r="F376" s="134"/>
    </row>
    <row r="377" ht="15.75" customHeight="1">
      <c r="A377" s="156"/>
      <c r="B377" s="134"/>
      <c r="C377" s="134"/>
      <c r="D377" s="134"/>
      <c r="E377" s="160"/>
      <c r="F377" s="134"/>
    </row>
    <row r="378" ht="15.75" customHeight="1">
      <c r="A378" s="156"/>
      <c r="B378" s="134"/>
      <c r="C378" s="134"/>
      <c r="D378" s="134"/>
      <c r="E378" s="160"/>
      <c r="F378" s="134"/>
    </row>
    <row r="379" ht="15.75" customHeight="1">
      <c r="A379" s="156"/>
      <c r="B379" s="134"/>
      <c r="C379" s="134"/>
      <c r="D379" s="134"/>
      <c r="E379" s="160"/>
      <c r="F379" s="134"/>
    </row>
    <row r="380" ht="15.75" customHeight="1">
      <c r="A380" s="156"/>
      <c r="B380" s="134"/>
      <c r="C380" s="134"/>
      <c r="D380" s="134"/>
      <c r="E380" s="160"/>
      <c r="F380" s="134"/>
    </row>
    <row r="381" ht="15.75" customHeight="1">
      <c r="A381" s="156"/>
      <c r="B381" s="134"/>
      <c r="C381" s="134"/>
      <c r="D381" s="134"/>
      <c r="E381" s="160"/>
      <c r="F381" s="134"/>
    </row>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75"/>
    <col customWidth="1" min="2" max="2" width="26.5"/>
    <col customWidth="1" min="3" max="3" width="53.63"/>
    <col customWidth="1" min="4" max="4" width="26.75"/>
    <col customWidth="1" min="5" max="5" width="34.25"/>
    <col customWidth="1" min="6" max="6" width="25.0"/>
  </cols>
  <sheetData>
    <row r="1" ht="15.75" customHeight="1">
      <c r="A1" s="134" t="s">
        <v>899</v>
      </c>
      <c r="B1" s="134"/>
      <c r="C1" s="134"/>
      <c r="D1" s="134"/>
      <c r="E1" s="134"/>
      <c r="F1" s="134"/>
      <c r="G1" s="134"/>
      <c r="H1" s="134"/>
      <c r="I1" s="134"/>
      <c r="J1" s="134"/>
      <c r="K1" s="134"/>
      <c r="L1" s="134"/>
      <c r="M1" s="134"/>
      <c r="N1" s="134"/>
      <c r="O1" s="134"/>
      <c r="P1" s="134"/>
      <c r="Q1" s="134"/>
      <c r="R1" s="134"/>
      <c r="S1" s="134"/>
      <c r="T1" s="134"/>
      <c r="U1" s="134"/>
      <c r="V1" s="134"/>
      <c r="W1" s="134"/>
      <c r="X1" s="134"/>
      <c r="Y1" s="134"/>
      <c r="Z1" s="134"/>
    </row>
    <row r="2" ht="15.75" customHeight="1">
      <c r="A2" s="133" t="s">
        <v>900</v>
      </c>
      <c r="B2" s="134"/>
      <c r="C2" s="134"/>
      <c r="D2" s="134"/>
      <c r="E2" s="134"/>
      <c r="F2" s="134"/>
      <c r="G2" s="134"/>
      <c r="H2" s="134"/>
      <c r="I2" s="134"/>
      <c r="J2" s="134"/>
      <c r="K2" s="134"/>
      <c r="L2" s="134"/>
      <c r="M2" s="134"/>
      <c r="N2" s="134"/>
      <c r="O2" s="134"/>
      <c r="P2" s="134"/>
      <c r="Q2" s="134"/>
      <c r="R2" s="134"/>
      <c r="S2" s="134"/>
      <c r="T2" s="134"/>
      <c r="U2" s="134"/>
      <c r="V2" s="134"/>
      <c r="W2" s="134"/>
      <c r="X2" s="134"/>
      <c r="Y2" s="134"/>
      <c r="Z2" s="134"/>
    </row>
    <row r="3" ht="15.75" customHeight="1">
      <c r="A3" s="134" t="s">
        <v>901</v>
      </c>
      <c r="B3" s="134"/>
      <c r="C3" s="134"/>
      <c r="D3" s="134"/>
      <c r="E3" s="134"/>
      <c r="F3" s="134"/>
      <c r="G3" s="134"/>
      <c r="H3" s="134"/>
      <c r="I3" s="134"/>
      <c r="J3" s="134"/>
      <c r="K3" s="134"/>
      <c r="L3" s="134"/>
      <c r="M3" s="134"/>
      <c r="N3" s="134"/>
      <c r="O3" s="134"/>
      <c r="P3" s="134"/>
      <c r="Q3" s="134"/>
      <c r="R3" s="134"/>
      <c r="S3" s="134"/>
      <c r="T3" s="134"/>
      <c r="U3" s="134"/>
      <c r="V3" s="134"/>
      <c r="W3" s="134"/>
      <c r="X3" s="134"/>
      <c r="Y3" s="134"/>
      <c r="Z3" s="134"/>
    </row>
    <row r="4" ht="15.75" customHeight="1">
      <c r="A4" s="134" t="s">
        <v>902</v>
      </c>
      <c r="B4" s="134"/>
      <c r="C4" s="134"/>
      <c r="D4" s="134"/>
      <c r="E4" s="134"/>
      <c r="F4" s="134"/>
      <c r="G4" s="134"/>
      <c r="H4" s="134"/>
      <c r="I4" s="134"/>
      <c r="J4" s="134"/>
      <c r="K4" s="134"/>
      <c r="L4" s="134"/>
      <c r="M4" s="134"/>
      <c r="N4" s="134"/>
      <c r="O4" s="134"/>
      <c r="P4" s="134"/>
      <c r="Q4" s="134"/>
      <c r="R4" s="134"/>
      <c r="S4" s="134"/>
      <c r="T4" s="134"/>
      <c r="U4" s="134"/>
      <c r="V4" s="134"/>
      <c r="W4" s="134"/>
      <c r="X4" s="134"/>
      <c r="Y4" s="134"/>
      <c r="Z4" s="134"/>
    </row>
    <row r="5" ht="15.75" customHeight="1">
      <c r="A5" s="133" t="s">
        <v>903</v>
      </c>
      <c r="B5" s="134"/>
      <c r="C5" s="134"/>
      <c r="D5" s="134"/>
      <c r="E5" s="134"/>
      <c r="F5" s="134"/>
      <c r="G5" s="134"/>
      <c r="H5" s="134"/>
      <c r="I5" s="134"/>
      <c r="J5" s="134"/>
      <c r="K5" s="134"/>
      <c r="L5" s="134"/>
      <c r="M5" s="134"/>
      <c r="N5" s="134"/>
      <c r="O5" s="134"/>
      <c r="P5" s="134"/>
      <c r="Q5" s="134"/>
      <c r="R5" s="134"/>
      <c r="S5" s="134"/>
      <c r="T5" s="134"/>
      <c r="U5" s="134"/>
      <c r="V5" s="134"/>
      <c r="W5" s="134"/>
      <c r="X5" s="134"/>
      <c r="Y5" s="134"/>
      <c r="Z5" s="134"/>
    </row>
    <row r="6" ht="15.75" customHeight="1">
      <c r="A6" s="134" t="s">
        <v>904</v>
      </c>
      <c r="B6" s="134"/>
      <c r="C6" s="134"/>
      <c r="D6" s="134"/>
      <c r="E6" s="134"/>
      <c r="F6" s="134"/>
      <c r="G6" s="134"/>
      <c r="H6" s="134"/>
      <c r="I6" s="134"/>
      <c r="J6" s="134"/>
      <c r="K6" s="134"/>
      <c r="L6" s="134"/>
      <c r="M6" s="134"/>
      <c r="N6" s="134"/>
      <c r="O6" s="134"/>
      <c r="P6" s="134"/>
      <c r="Q6" s="134"/>
      <c r="R6" s="134"/>
      <c r="S6" s="134"/>
      <c r="T6" s="134"/>
      <c r="U6" s="134"/>
      <c r="V6" s="134"/>
      <c r="W6" s="134"/>
      <c r="X6" s="134"/>
      <c r="Y6" s="134"/>
      <c r="Z6" s="134"/>
    </row>
    <row r="7" ht="15.75" customHeight="1">
      <c r="A7" s="134" t="s">
        <v>905</v>
      </c>
      <c r="B7" s="134"/>
      <c r="C7" s="134"/>
      <c r="D7" s="134"/>
      <c r="E7" s="134"/>
      <c r="F7" s="134"/>
      <c r="G7" s="134"/>
      <c r="H7" s="134"/>
      <c r="I7" s="134"/>
      <c r="J7" s="134"/>
      <c r="K7" s="134"/>
      <c r="L7" s="134"/>
      <c r="M7" s="134"/>
      <c r="N7" s="134"/>
      <c r="O7" s="134"/>
      <c r="P7" s="134"/>
      <c r="Q7" s="134"/>
      <c r="R7" s="134"/>
      <c r="S7" s="134"/>
      <c r="T7" s="134"/>
      <c r="U7" s="134"/>
      <c r="V7" s="134"/>
      <c r="W7" s="134"/>
      <c r="X7" s="134"/>
      <c r="Y7" s="134"/>
      <c r="Z7" s="134"/>
    </row>
    <row r="8" ht="15.75" customHeight="1">
      <c r="A8" s="133" t="s">
        <v>906</v>
      </c>
      <c r="B8" s="134"/>
      <c r="C8" s="134"/>
      <c r="D8" s="134"/>
      <c r="E8" s="134"/>
      <c r="F8" s="134"/>
      <c r="G8" s="134"/>
      <c r="H8" s="134"/>
      <c r="I8" s="134"/>
      <c r="J8" s="134"/>
      <c r="K8" s="134"/>
      <c r="L8" s="134"/>
      <c r="M8" s="134"/>
      <c r="N8" s="134"/>
      <c r="O8" s="134"/>
      <c r="P8" s="134"/>
      <c r="Q8" s="134"/>
      <c r="R8" s="134"/>
      <c r="S8" s="134"/>
      <c r="T8" s="134"/>
      <c r="U8" s="134"/>
      <c r="V8" s="134"/>
      <c r="W8" s="134"/>
      <c r="X8" s="134"/>
      <c r="Y8" s="134"/>
      <c r="Z8" s="134"/>
    </row>
    <row r="9" ht="15.75" customHeight="1">
      <c r="A9" s="134" t="s">
        <v>907</v>
      </c>
      <c r="B9" s="134"/>
      <c r="C9" s="134"/>
      <c r="D9" s="134"/>
      <c r="E9" s="134"/>
      <c r="F9" s="134"/>
      <c r="G9" s="134"/>
      <c r="H9" s="134"/>
      <c r="I9" s="134"/>
      <c r="J9" s="134"/>
      <c r="K9" s="134"/>
      <c r="L9" s="134"/>
      <c r="M9" s="134"/>
      <c r="N9" s="134"/>
      <c r="O9" s="134"/>
      <c r="P9" s="134"/>
      <c r="Q9" s="134"/>
      <c r="R9" s="134"/>
      <c r="S9" s="134"/>
      <c r="T9" s="134"/>
      <c r="U9" s="134"/>
      <c r="V9" s="134"/>
      <c r="W9" s="134"/>
      <c r="X9" s="134"/>
      <c r="Y9" s="134"/>
      <c r="Z9" s="134"/>
    </row>
    <row r="10" ht="15.75" customHeight="1">
      <c r="A10" s="134" t="s">
        <v>908</v>
      </c>
      <c r="B10" s="134"/>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row>
    <row r="11" ht="15.75" customHeight="1">
      <c r="A11" s="134" t="s">
        <v>909</v>
      </c>
      <c r="B11" s="134"/>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row>
    <row r="12" ht="15.75" customHeight="1">
      <c r="A12" s="133" t="s">
        <v>910</v>
      </c>
      <c r="B12" s="134"/>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row>
    <row r="13" ht="15.75" customHeight="1">
      <c r="A13" s="134" t="s">
        <v>911</v>
      </c>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ht="15.75" customHeight="1">
      <c r="A14" s="133" t="s">
        <v>912</v>
      </c>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ht="15.75" customHeight="1">
      <c r="A15" s="134" t="s">
        <v>913</v>
      </c>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ht="15.75" customHeight="1">
      <c r="A16" s="133" t="s">
        <v>914</v>
      </c>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ht="15.75" customHeight="1">
      <c r="A17" s="134" t="s">
        <v>915</v>
      </c>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ht="15.75" customHeight="1">
      <c r="A18" s="134" t="s">
        <v>916</v>
      </c>
      <c r="B18" s="134"/>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ht="15.75" customHeight="1">
      <c r="A19" s="134"/>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ht="15.75" customHeight="1">
      <c r="A20" s="133" t="s">
        <v>917</v>
      </c>
      <c r="B20" s="134"/>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ht="15.75" customHeight="1">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row>
    <row r="22" ht="15.75" customHeight="1">
      <c r="A22" s="134" t="s">
        <v>552</v>
      </c>
      <c r="B22" s="134" t="s">
        <v>918</v>
      </c>
      <c r="C22" s="134" t="s">
        <v>919</v>
      </c>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ht="15.75" customHeight="1">
      <c r="A23" s="134" t="s">
        <v>87</v>
      </c>
      <c r="B23" s="134" t="s">
        <v>920</v>
      </c>
      <c r="C23" s="134" t="s">
        <v>921</v>
      </c>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ht="15.75" customHeight="1">
      <c r="A24" s="134" t="s">
        <v>90</v>
      </c>
      <c r="B24" s="134" t="s">
        <v>922</v>
      </c>
      <c r="C24" s="134" t="s">
        <v>923</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row>
    <row r="25" ht="15.75" customHeight="1">
      <c r="A25" s="134" t="s">
        <v>93</v>
      </c>
      <c r="B25" s="134" t="s">
        <v>924</v>
      </c>
      <c r="C25" s="134" t="s">
        <v>925</v>
      </c>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ht="15.75" customHeight="1">
      <c r="A26" s="134" t="s">
        <v>95</v>
      </c>
      <c r="B26" s="134" t="s">
        <v>926</v>
      </c>
      <c r="C26" s="134" t="s">
        <v>927</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ht="15.75" customHeight="1">
      <c r="A27" s="134" t="s">
        <v>98</v>
      </c>
      <c r="B27" s="134" t="s">
        <v>928</v>
      </c>
      <c r="C27" s="134" t="s">
        <v>929</v>
      </c>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ht="15.75" customHeight="1">
      <c r="A28" s="134" t="s">
        <v>930</v>
      </c>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row>
    <row r="29" ht="15.75" customHeight="1">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ht="15.75" customHeight="1">
      <c r="A30" s="134" t="s">
        <v>552</v>
      </c>
      <c r="B30" s="134" t="s">
        <v>918</v>
      </c>
      <c r="C30" s="134" t="s">
        <v>919</v>
      </c>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ht="15.75" customHeight="1">
      <c r="A31" s="134" t="s">
        <v>103</v>
      </c>
      <c r="B31" s="134" t="s">
        <v>931</v>
      </c>
      <c r="C31" s="134" t="s">
        <v>932</v>
      </c>
      <c r="D31" s="134"/>
      <c r="E31" s="134"/>
      <c r="F31" s="134"/>
      <c r="G31" s="134"/>
      <c r="H31" s="134"/>
      <c r="I31" s="134"/>
      <c r="J31" s="134"/>
      <c r="K31" s="134"/>
      <c r="L31" s="134"/>
      <c r="M31" s="134"/>
      <c r="N31" s="134"/>
      <c r="O31" s="134"/>
      <c r="P31" s="134"/>
      <c r="Q31" s="134"/>
      <c r="R31" s="134"/>
      <c r="S31" s="134"/>
      <c r="T31" s="134"/>
      <c r="U31" s="134"/>
      <c r="V31" s="134"/>
      <c r="W31" s="134"/>
      <c r="X31" s="134"/>
      <c r="Y31" s="134"/>
      <c r="Z31" s="134"/>
    </row>
    <row r="32" ht="15.75" customHeight="1">
      <c r="A32" s="134" t="s">
        <v>105</v>
      </c>
      <c r="B32" s="134" t="s">
        <v>933</v>
      </c>
      <c r="C32" s="134" t="s">
        <v>934</v>
      </c>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ht="15.75" customHeight="1">
      <c r="A33" s="134" t="s">
        <v>107</v>
      </c>
      <c r="B33" s="134" t="s">
        <v>935</v>
      </c>
      <c r="C33" s="134" t="s">
        <v>936</v>
      </c>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ht="15.75" customHeight="1">
      <c r="A34" s="134" t="s">
        <v>109</v>
      </c>
      <c r="B34" s="134" t="s">
        <v>937</v>
      </c>
      <c r="C34" s="134" t="s">
        <v>938</v>
      </c>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ht="15.75" customHeight="1">
      <c r="A35" s="134" t="s">
        <v>111</v>
      </c>
      <c r="B35" s="134" t="s">
        <v>939</v>
      </c>
      <c r="C35" s="134" t="s">
        <v>940</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ht="15.75" customHeight="1">
      <c r="A36" s="134" t="s">
        <v>113</v>
      </c>
      <c r="B36" s="134" t="s">
        <v>941</v>
      </c>
      <c r="C36" s="134" t="s">
        <v>942</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ht="15.75" customHeight="1">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ht="15.75" customHeight="1">
      <c r="A38" s="133" t="s">
        <v>552</v>
      </c>
      <c r="B38" s="133" t="s">
        <v>943</v>
      </c>
      <c r="C38" s="133" t="s">
        <v>944</v>
      </c>
      <c r="D38" s="133" t="s">
        <v>945</v>
      </c>
      <c r="E38" s="133" t="s">
        <v>190</v>
      </c>
      <c r="F38" s="133"/>
      <c r="G38" s="133"/>
      <c r="H38" s="133"/>
      <c r="I38" s="133"/>
      <c r="J38" s="133"/>
      <c r="K38" s="133"/>
      <c r="L38" s="133"/>
      <c r="M38" s="133"/>
      <c r="N38" s="133"/>
      <c r="O38" s="133"/>
      <c r="P38" s="133"/>
      <c r="Q38" s="133"/>
      <c r="R38" s="133"/>
      <c r="S38" s="133"/>
      <c r="T38" s="133"/>
      <c r="U38" s="133"/>
      <c r="V38" s="133"/>
      <c r="W38" s="133"/>
      <c r="X38" s="133"/>
      <c r="Y38" s="133"/>
      <c r="Z38" s="133"/>
    </row>
    <row r="39" ht="15.75" customHeight="1">
      <c r="A39" s="134" t="s">
        <v>82</v>
      </c>
      <c r="B39" s="134"/>
      <c r="C39" s="167">
        <v>5.95E7</v>
      </c>
      <c r="D39" s="168">
        <v>0.773</v>
      </c>
      <c r="E39" s="134" t="s">
        <v>83</v>
      </c>
      <c r="F39" s="134"/>
      <c r="G39" s="134"/>
      <c r="H39" s="134"/>
      <c r="I39" s="134"/>
      <c r="J39" s="134"/>
      <c r="K39" s="134"/>
      <c r="L39" s="134"/>
      <c r="M39" s="134"/>
      <c r="N39" s="134"/>
      <c r="O39" s="134"/>
      <c r="P39" s="134"/>
      <c r="Q39" s="134"/>
      <c r="R39" s="134"/>
      <c r="S39" s="134"/>
      <c r="T39" s="134"/>
      <c r="U39" s="134"/>
      <c r="V39" s="134"/>
      <c r="W39" s="134"/>
      <c r="X39" s="134"/>
      <c r="Y39" s="134"/>
      <c r="Z39" s="134"/>
    </row>
    <row r="40" ht="15.75" customHeight="1">
      <c r="A40" s="134" t="s">
        <v>87</v>
      </c>
      <c r="B40" s="167">
        <v>1.2E7</v>
      </c>
      <c r="C40" s="168">
        <v>0.156</v>
      </c>
      <c r="D40" s="134" t="s">
        <v>88</v>
      </c>
      <c r="E40" s="134"/>
      <c r="F40" s="134"/>
      <c r="G40" s="134"/>
      <c r="H40" s="134"/>
      <c r="I40" s="134"/>
      <c r="J40" s="134"/>
      <c r="K40" s="134"/>
      <c r="L40" s="134"/>
      <c r="M40" s="134"/>
      <c r="N40" s="134"/>
      <c r="O40" s="134"/>
      <c r="P40" s="134"/>
      <c r="Q40" s="134"/>
      <c r="R40" s="134"/>
      <c r="S40" s="134"/>
      <c r="T40" s="134"/>
      <c r="U40" s="134"/>
      <c r="V40" s="134"/>
      <c r="W40" s="134"/>
      <c r="X40" s="134"/>
      <c r="Y40" s="134"/>
      <c r="Z40" s="134"/>
    </row>
    <row r="41" ht="15.75" customHeight="1">
      <c r="A41" s="134" t="s">
        <v>90</v>
      </c>
      <c r="B41" s="167">
        <v>1.5E7</v>
      </c>
      <c r="C41" s="168">
        <v>0.195</v>
      </c>
      <c r="D41" s="134" t="s">
        <v>91</v>
      </c>
      <c r="E41" s="134"/>
      <c r="F41" s="134"/>
      <c r="G41" s="134"/>
      <c r="H41" s="134"/>
      <c r="I41" s="134"/>
      <c r="J41" s="134"/>
      <c r="K41" s="134"/>
      <c r="L41" s="134"/>
      <c r="M41" s="134"/>
      <c r="N41" s="134"/>
      <c r="O41" s="134"/>
      <c r="P41" s="134"/>
      <c r="Q41" s="134"/>
      <c r="R41" s="134"/>
      <c r="S41" s="134"/>
      <c r="T41" s="134"/>
      <c r="U41" s="134"/>
      <c r="V41" s="134"/>
      <c r="W41" s="134"/>
      <c r="X41" s="134"/>
      <c r="Y41" s="134"/>
      <c r="Z41" s="134"/>
    </row>
    <row r="42" ht="15.75" customHeight="1">
      <c r="A42" s="134" t="s">
        <v>93</v>
      </c>
      <c r="B42" s="167">
        <v>1.5E7</v>
      </c>
      <c r="C42" s="168">
        <v>0.195</v>
      </c>
      <c r="D42" s="134" t="s">
        <v>94</v>
      </c>
      <c r="E42" s="134"/>
      <c r="F42" s="134"/>
      <c r="G42" s="134"/>
      <c r="H42" s="134"/>
      <c r="I42" s="134"/>
      <c r="J42" s="134"/>
      <c r="K42" s="134"/>
      <c r="L42" s="134"/>
      <c r="M42" s="134"/>
      <c r="N42" s="134"/>
      <c r="O42" s="134"/>
      <c r="P42" s="134"/>
      <c r="Q42" s="134"/>
      <c r="R42" s="134"/>
      <c r="S42" s="134"/>
      <c r="T42" s="134"/>
      <c r="U42" s="134"/>
      <c r="V42" s="134"/>
      <c r="W42" s="134"/>
      <c r="X42" s="134"/>
      <c r="Y42" s="134"/>
      <c r="Z42" s="134"/>
    </row>
    <row r="43" ht="15.75" customHeight="1">
      <c r="A43" s="134" t="s">
        <v>95</v>
      </c>
      <c r="B43" s="167">
        <v>1.45E7</v>
      </c>
      <c r="C43" s="168">
        <v>0.188</v>
      </c>
      <c r="D43" s="134" t="s">
        <v>96</v>
      </c>
      <c r="E43" s="134"/>
      <c r="F43" s="134"/>
      <c r="G43" s="134"/>
      <c r="H43" s="134"/>
      <c r="I43" s="134"/>
      <c r="J43" s="134"/>
      <c r="K43" s="134"/>
      <c r="L43" s="134"/>
      <c r="M43" s="134"/>
      <c r="N43" s="134"/>
      <c r="O43" s="134"/>
      <c r="P43" s="134"/>
      <c r="Q43" s="134"/>
      <c r="R43" s="134"/>
      <c r="S43" s="134"/>
      <c r="T43" s="134"/>
      <c r="U43" s="134"/>
      <c r="V43" s="134"/>
      <c r="W43" s="134"/>
      <c r="X43" s="134"/>
      <c r="Y43" s="134"/>
      <c r="Z43" s="134"/>
    </row>
    <row r="44" ht="15.75" customHeight="1">
      <c r="A44" s="134" t="s">
        <v>98</v>
      </c>
      <c r="B44" s="167">
        <v>3000000.0</v>
      </c>
      <c r="C44" s="168">
        <v>0.039</v>
      </c>
      <c r="D44" s="134" t="s">
        <v>99</v>
      </c>
      <c r="E44" s="134"/>
      <c r="F44" s="134"/>
      <c r="G44" s="134"/>
      <c r="H44" s="134"/>
      <c r="I44" s="134"/>
      <c r="J44" s="134"/>
      <c r="K44" s="134"/>
      <c r="L44" s="134"/>
      <c r="M44" s="134"/>
      <c r="N44" s="134"/>
      <c r="O44" s="134"/>
      <c r="P44" s="134"/>
      <c r="Q44" s="134"/>
      <c r="R44" s="134"/>
      <c r="S44" s="134"/>
      <c r="T44" s="134"/>
      <c r="U44" s="134"/>
      <c r="V44" s="134"/>
      <c r="W44" s="134"/>
      <c r="X44" s="134"/>
      <c r="Y44" s="134"/>
      <c r="Z44" s="134"/>
    </row>
    <row r="45" ht="15.75" customHeight="1">
      <c r="A45" s="133" t="s">
        <v>101</v>
      </c>
      <c r="B45" s="133"/>
      <c r="C45" s="158">
        <v>1.75E7</v>
      </c>
      <c r="D45" s="169">
        <v>0.227</v>
      </c>
      <c r="E45" s="133" t="s">
        <v>102</v>
      </c>
      <c r="F45" s="133"/>
      <c r="G45" s="133"/>
      <c r="H45" s="133"/>
      <c r="I45" s="133"/>
      <c r="J45" s="133"/>
      <c r="K45" s="133"/>
      <c r="L45" s="133"/>
      <c r="M45" s="133"/>
      <c r="N45" s="133"/>
      <c r="O45" s="133"/>
      <c r="P45" s="133"/>
      <c r="Q45" s="133"/>
      <c r="R45" s="133"/>
      <c r="S45" s="133"/>
      <c r="T45" s="133"/>
      <c r="U45" s="133"/>
      <c r="V45" s="133"/>
      <c r="W45" s="133"/>
      <c r="X45" s="133"/>
      <c r="Y45" s="133"/>
      <c r="Z45" s="133"/>
    </row>
    <row r="46" ht="15.75" customHeight="1">
      <c r="A46" s="134" t="s">
        <v>103</v>
      </c>
      <c r="B46" s="167">
        <v>4000000.0</v>
      </c>
      <c r="C46" s="168">
        <v>0.052</v>
      </c>
      <c r="D46" s="134" t="s">
        <v>104</v>
      </c>
      <c r="E46" s="134"/>
      <c r="F46" s="134"/>
      <c r="G46" s="134"/>
      <c r="H46" s="134"/>
      <c r="I46" s="134"/>
      <c r="J46" s="134"/>
      <c r="K46" s="134"/>
      <c r="L46" s="134"/>
      <c r="M46" s="134"/>
      <c r="N46" s="134"/>
      <c r="O46" s="134"/>
      <c r="P46" s="134"/>
      <c r="Q46" s="134"/>
      <c r="R46" s="134"/>
      <c r="S46" s="134"/>
      <c r="T46" s="134"/>
      <c r="U46" s="134"/>
      <c r="V46" s="134"/>
      <c r="W46" s="134"/>
      <c r="X46" s="134"/>
      <c r="Y46" s="134"/>
      <c r="Z46" s="134"/>
    </row>
    <row r="47" ht="15.75" customHeight="1">
      <c r="A47" s="134" t="s">
        <v>105</v>
      </c>
      <c r="B47" s="167">
        <v>3000000.0</v>
      </c>
      <c r="C47" s="168">
        <v>0.039</v>
      </c>
      <c r="D47" s="134" t="s">
        <v>106</v>
      </c>
      <c r="E47" s="134"/>
      <c r="F47" s="134"/>
      <c r="G47" s="134"/>
      <c r="H47" s="134"/>
      <c r="I47" s="134"/>
      <c r="J47" s="134"/>
      <c r="K47" s="134"/>
      <c r="L47" s="134"/>
      <c r="M47" s="134"/>
      <c r="N47" s="134"/>
      <c r="O47" s="134"/>
      <c r="P47" s="134"/>
      <c r="Q47" s="134"/>
      <c r="R47" s="134"/>
      <c r="S47" s="134"/>
      <c r="T47" s="134"/>
      <c r="U47" s="134"/>
      <c r="V47" s="134"/>
      <c r="W47" s="134"/>
      <c r="X47" s="134"/>
      <c r="Y47" s="134"/>
      <c r="Z47" s="134"/>
    </row>
    <row r="48" ht="15.75" customHeight="1">
      <c r="A48" s="134" t="s">
        <v>107</v>
      </c>
      <c r="B48" s="167">
        <v>3000000.0</v>
      </c>
      <c r="C48" s="168">
        <v>0.039</v>
      </c>
      <c r="D48" s="134" t="s">
        <v>108</v>
      </c>
      <c r="E48" s="134"/>
      <c r="F48" s="134"/>
      <c r="G48" s="134"/>
      <c r="H48" s="134"/>
      <c r="I48" s="134"/>
      <c r="J48" s="134"/>
      <c r="K48" s="134"/>
      <c r="L48" s="134"/>
      <c r="M48" s="134"/>
      <c r="N48" s="134"/>
      <c r="O48" s="134"/>
      <c r="P48" s="134"/>
      <c r="Q48" s="134"/>
      <c r="R48" s="134"/>
      <c r="S48" s="134"/>
      <c r="T48" s="134"/>
      <c r="U48" s="134"/>
      <c r="V48" s="134"/>
      <c r="W48" s="134"/>
      <c r="X48" s="134"/>
      <c r="Y48" s="134"/>
      <c r="Z48" s="134"/>
    </row>
    <row r="49" ht="15.75" customHeight="1">
      <c r="A49" s="134" t="s">
        <v>109</v>
      </c>
      <c r="B49" s="167">
        <v>3000000.0</v>
      </c>
      <c r="C49" s="168">
        <v>0.039</v>
      </c>
      <c r="D49" s="134" t="s">
        <v>110</v>
      </c>
      <c r="E49" s="134"/>
      <c r="F49" s="134"/>
      <c r="G49" s="134"/>
      <c r="H49" s="134"/>
      <c r="I49" s="134"/>
      <c r="J49" s="134"/>
      <c r="K49" s="134"/>
      <c r="L49" s="134"/>
      <c r="M49" s="134"/>
      <c r="N49" s="134"/>
      <c r="O49" s="134"/>
      <c r="P49" s="134"/>
      <c r="Q49" s="134"/>
      <c r="R49" s="134"/>
      <c r="S49" s="134"/>
      <c r="T49" s="134"/>
      <c r="U49" s="134"/>
      <c r="V49" s="134"/>
      <c r="W49" s="134"/>
      <c r="X49" s="134"/>
      <c r="Y49" s="134"/>
      <c r="Z49" s="134"/>
    </row>
    <row r="50" ht="15.75" customHeight="1">
      <c r="A50" s="134" t="s">
        <v>111</v>
      </c>
      <c r="B50" s="167">
        <v>1500000.0</v>
      </c>
      <c r="C50" s="168">
        <v>0.019</v>
      </c>
      <c r="D50" s="134" t="s">
        <v>112</v>
      </c>
      <c r="E50" s="134"/>
      <c r="F50" s="134"/>
      <c r="G50" s="134"/>
      <c r="H50" s="134"/>
      <c r="I50" s="134"/>
      <c r="J50" s="134"/>
      <c r="K50" s="134"/>
      <c r="L50" s="134"/>
      <c r="M50" s="134"/>
      <c r="N50" s="134"/>
      <c r="O50" s="134"/>
      <c r="P50" s="134"/>
      <c r="Q50" s="134"/>
      <c r="R50" s="134"/>
      <c r="S50" s="134"/>
      <c r="T50" s="134"/>
      <c r="U50" s="134"/>
      <c r="V50" s="134"/>
      <c r="W50" s="134"/>
      <c r="X50" s="134"/>
      <c r="Y50" s="134"/>
      <c r="Z50" s="134"/>
    </row>
    <row r="51" ht="15.75" customHeight="1">
      <c r="A51" s="134" t="s">
        <v>113</v>
      </c>
      <c r="B51" s="167">
        <v>3000000.0</v>
      </c>
      <c r="C51" s="168">
        <v>0.039</v>
      </c>
      <c r="D51" s="134" t="s">
        <v>114</v>
      </c>
      <c r="E51" s="134"/>
      <c r="F51" s="134"/>
      <c r="G51" s="134"/>
      <c r="H51" s="134"/>
      <c r="I51" s="134"/>
      <c r="J51" s="134"/>
      <c r="K51" s="134"/>
      <c r="L51" s="134"/>
      <c r="M51" s="134"/>
      <c r="N51" s="134"/>
      <c r="O51" s="134"/>
      <c r="P51" s="134"/>
      <c r="Q51" s="134"/>
      <c r="R51" s="134"/>
      <c r="S51" s="134"/>
      <c r="T51" s="134"/>
      <c r="U51" s="134"/>
      <c r="V51" s="134"/>
      <c r="W51" s="134"/>
      <c r="X51" s="134"/>
      <c r="Y51" s="134"/>
      <c r="Z51" s="134"/>
    </row>
    <row r="52" ht="15.75" customHeight="1">
      <c r="A52" s="133" t="s">
        <v>41</v>
      </c>
      <c r="B52" s="133"/>
      <c r="C52" s="133" t="s">
        <v>946</v>
      </c>
      <c r="D52" s="170">
        <v>1.0</v>
      </c>
      <c r="E52" s="133" t="s">
        <v>115</v>
      </c>
      <c r="F52" s="133"/>
      <c r="G52" s="133"/>
      <c r="H52" s="133"/>
      <c r="I52" s="133"/>
      <c r="J52" s="133"/>
      <c r="K52" s="133"/>
      <c r="L52" s="133"/>
      <c r="M52" s="133"/>
      <c r="N52" s="133"/>
      <c r="O52" s="133"/>
      <c r="P52" s="133"/>
      <c r="Q52" s="133"/>
      <c r="R52" s="133"/>
      <c r="S52" s="133"/>
      <c r="T52" s="133"/>
      <c r="U52" s="133"/>
      <c r="V52" s="133"/>
      <c r="W52" s="133"/>
      <c r="X52" s="133"/>
      <c r="Y52" s="133"/>
      <c r="Z52" s="133"/>
    </row>
    <row r="53" ht="15.7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row>
    <row r="54" ht="15.7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row>
    <row r="55" ht="15.75" customHeight="1">
      <c r="A55" s="133" t="s">
        <v>947</v>
      </c>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ht="15.7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ht="15.75" customHeight="1">
      <c r="A57" s="133" t="s">
        <v>569</v>
      </c>
      <c r="B57" s="133" t="s">
        <v>570</v>
      </c>
      <c r="C57" s="133" t="s">
        <v>571</v>
      </c>
      <c r="D57" s="133" t="s">
        <v>948</v>
      </c>
      <c r="E57" s="133" t="s">
        <v>676</v>
      </c>
      <c r="F57" s="133" t="s">
        <v>190</v>
      </c>
      <c r="G57" s="133"/>
      <c r="H57" s="133"/>
      <c r="I57" s="133"/>
      <c r="J57" s="133"/>
      <c r="K57" s="133"/>
      <c r="L57" s="133"/>
      <c r="M57" s="133"/>
      <c r="N57" s="133"/>
      <c r="O57" s="133"/>
      <c r="P57" s="133"/>
      <c r="Q57" s="133"/>
      <c r="R57" s="133"/>
      <c r="S57" s="133"/>
      <c r="T57" s="133"/>
      <c r="U57" s="133"/>
      <c r="V57" s="133"/>
      <c r="W57" s="133"/>
      <c r="X57" s="133"/>
      <c r="Y57" s="133"/>
      <c r="Z57" s="133"/>
    </row>
    <row r="58" ht="15.75" customHeight="1">
      <c r="A58" s="134" t="s">
        <v>949</v>
      </c>
      <c r="B58" s="134" t="s">
        <v>62</v>
      </c>
      <c r="C58" s="171">
        <v>417240.0</v>
      </c>
      <c r="D58" s="167">
        <v>5.0</v>
      </c>
      <c r="E58" s="167">
        <v>2086200.0</v>
      </c>
      <c r="F58" s="134" t="s">
        <v>950</v>
      </c>
      <c r="G58" s="134"/>
      <c r="H58" s="134"/>
      <c r="I58" s="134"/>
      <c r="J58" s="134"/>
      <c r="K58" s="134"/>
      <c r="L58" s="134"/>
      <c r="M58" s="134"/>
      <c r="N58" s="134"/>
      <c r="O58" s="134"/>
      <c r="P58" s="134"/>
      <c r="Q58" s="134"/>
      <c r="R58" s="134"/>
      <c r="S58" s="134"/>
      <c r="T58" s="134"/>
      <c r="U58" s="134"/>
      <c r="V58" s="134"/>
      <c r="W58" s="134"/>
      <c r="X58" s="134"/>
      <c r="Y58" s="134"/>
      <c r="Z58" s="134"/>
    </row>
    <row r="59" ht="15.75" customHeight="1">
      <c r="A59" s="134" t="s">
        <v>951</v>
      </c>
      <c r="B59" s="134" t="s">
        <v>62</v>
      </c>
      <c r="C59" s="171">
        <v>208620.0</v>
      </c>
      <c r="D59" s="167">
        <v>8.0</v>
      </c>
      <c r="E59" s="167">
        <v>1668960.0</v>
      </c>
      <c r="F59" s="134" t="s">
        <v>952</v>
      </c>
      <c r="G59" s="134"/>
      <c r="H59" s="134"/>
      <c r="I59" s="134"/>
      <c r="J59" s="134"/>
      <c r="K59" s="134"/>
      <c r="L59" s="134"/>
      <c r="M59" s="134"/>
      <c r="N59" s="134"/>
      <c r="O59" s="134"/>
      <c r="P59" s="134"/>
      <c r="Q59" s="134"/>
      <c r="R59" s="134"/>
      <c r="S59" s="134"/>
      <c r="T59" s="134"/>
      <c r="U59" s="134"/>
      <c r="V59" s="134"/>
      <c r="W59" s="134"/>
      <c r="X59" s="134"/>
      <c r="Y59" s="134"/>
      <c r="Z59" s="134"/>
    </row>
    <row r="60" ht="15.75" customHeight="1">
      <c r="A60" s="134" t="s">
        <v>953</v>
      </c>
      <c r="B60" s="134" t="s">
        <v>62</v>
      </c>
      <c r="C60" s="171">
        <v>417240.0</v>
      </c>
      <c r="D60" s="167">
        <v>1.0</v>
      </c>
      <c r="E60" s="167">
        <v>417240.0</v>
      </c>
      <c r="F60" s="134" t="s">
        <v>954</v>
      </c>
      <c r="G60" s="134"/>
      <c r="H60" s="134"/>
      <c r="I60" s="134"/>
      <c r="J60" s="134"/>
      <c r="K60" s="134"/>
      <c r="L60" s="134"/>
      <c r="M60" s="134"/>
      <c r="N60" s="134"/>
      <c r="O60" s="134"/>
      <c r="P60" s="134"/>
      <c r="Q60" s="134"/>
      <c r="R60" s="134"/>
      <c r="S60" s="134"/>
      <c r="T60" s="134"/>
      <c r="U60" s="134"/>
      <c r="V60" s="134"/>
      <c r="W60" s="134"/>
      <c r="X60" s="134"/>
      <c r="Y60" s="134"/>
      <c r="Z60" s="134"/>
    </row>
    <row r="61" ht="15.75" customHeight="1">
      <c r="A61" s="134" t="s">
        <v>955</v>
      </c>
      <c r="B61" s="134" t="s">
        <v>956</v>
      </c>
      <c r="C61" s="134">
        <v>75.0</v>
      </c>
      <c r="D61" s="167">
        <v>15000.0</v>
      </c>
      <c r="E61" s="167">
        <v>1125000.0</v>
      </c>
      <c r="F61" s="134" t="s">
        <v>957</v>
      </c>
      <c r="G61" s="134"/>
      <c r="H61" s="134"/>
      <c r="I61" s="134"/>
      <c r="J61" s="134"/>
      <c r="K61" s="134"/>
      <c r="L61" s="134"/>
      <c r="M61" s="134"/>
      <c r="N61" s="134"/>
      <c r="O61" s="134"/>
      <c r="P61" s="134"/>
      <c r="Q61" s="134"/>
      <c r="R61" s="134"/>
      <c r="S61" s="134"/>
      <c r="T61" s="134"/>
      <c r="U61" s="134"/>
      <c r="V61" s="134"/>
      <c r="W61" s="134"/>
      <c r="X61" s="134"/>
      <c r="Y61" s="134"/>
      <c r="Z61" s="134"/>
    </row>
    <row r="62" ht="15.75" customHeight="1">
      <c r="A62" s="134" t="s">
        <v>958</v>
      </c>
      <c r="B62" s="134" t="s">
        <v>587</v>
      </c>
      <c r="C62" s="134">
        <v>375.0</v>
      </c>
      <c r="D62" s="167">
        <v>500.0</v>
      </c>
      <c r="E62" s="167">
        <v>187500.0</v>
      </c>
      <c r="F62" s="134" t="s">
        <v>959</v>
      </c>
      <c r="G62" s="134"/>
      <c r="H62" s="134"/>
      <c r="I62" s="134"/>
      <c r="J62" s="134"/>
      <c r="K62" s="134"/>
      <c r="L62" s="134"/>
      <c r="M62" s="134"/>
      <c r="N62" s="134"/>
      <c r="O62" s="134"/>
      <c r="P62" s="134"/>
      <c r="Q62" s="134"/>
      <c r="R62" s="134"/>
      <c r="S62" s="134"/>
      <c r="T62" s="134"/>
      <c r="U62" s="134"/>
      <c r="V62" s="134"/>
      <c r="W62" s="134"/>
      <c r="X62" s="134"/>
      <c r="Y62" s="134"/>
      <c r="Z62" s="134"/>
    </row>
    <row r="63" ht="15.75" customHeight="1">
      <c r="A63" s="134" t="s">
        <v>960</v>
      </c>
      <c r="B63" s="134" t="s">
        <v>587</v>
      </c>
      <c r="C63" s="134">
        <v>225.0</v>
      </c>
      <c r="D63" s="167">
        <v>1000.0</v>
      </c>
      <c r="E63" s="167">
        <v>225000.0</v>
      </c>
      <c r="F63" s="134" t="s">
        <v>961</v>
      </c>
      <c r="G63" s="134"/>
      <c r="H63" s="134"/>
      <c r="I63" s="134"/>
      <c r="J63" s="134"/>
      <c r="K63" s="134"/>
      <c r="L63" s="134"/>
      <c r="M63" s="134"/>
      <c r="N63" s="134"/>
      <c r="O63" s="134"/>
      <c r="P63" s="134"/>
      <c r="Q63" s="134"/>
      <c r="R63" s="134"/>
      <c r="S63" s="134"/>
      <c r="T63" s="134"/>
      <c r="U63" s="134"/>
      <c r="V63" s="134"/>
      <c r="W63" s="134"/>
      <c r="X63" s="134"/>
      <c r="Y63" s="134"/>
      <c r="Z63" s="134"/>
    </row>
    <row r="64" ht="15.75" customHeight="1">
      <c r="A64" s="134" t="s">
        <v>962</v>
      </c>
      <c r="B64" s="134" t="s">
        <v>62</v>
      </c>
      <c r="C64" s="171">
        <v>8960.0</v>
      </c>
      <c r="D64" s="167">
        <v>30.0</v>
      </c>
      <c r="E64" s="167">
        <v>268800.0</v>
      </c>
      <c r="F64" s="134" t="s">
        <v>963</v>
      </c>
      <c r="G64" s="134"/>
      <c r="H64" s="134"/>
      <c r="I64" s="134"/>
      <c r="J64" s="134"/>
      <c r="K64" s="134"/>
      <c r="L64" s="134"/>
      <c r="M64" s="134"/>
      <c r="N64" s="134"/>
      <c r="O64" s="134"/>
      <c r="P64" s="134"/>
      <c r="Q64" s="134"/>
      <c r="R64" s="134"/>
      <c r="S64" s="134"/>
      <c r="T64" s="134"/>
      <c r="U64" s="134"/>
      <c r="V64" s="134"/>
      <c r="W64" s="134"/>
      <c r="X64" s="134"/>
      <c r="Y64" s="134"/>
      <c r="Z64" s="134"/>
    </row>
    <row r="65" ht="15.75" customHeight="1">
      <c r="A65" s="133" t="s">
        <v>41</v>
      </c>
      <c r="B65" s="133"/>
      <c r="C65" s="133"/>
      <c r="D65" s="133"/>
      <c r="E65" s="158">
        <v>5978700.0</v>
      </c>
      <c r="F65" s="133"/>
      <c r="G65" s="133"/>
      <c r="H65" s="133"/>
      <c r="I65" s="133"/>
      <c r="J65" s="133"/>
      <c r="K65" s="133"/>
      <c r="L65" s="133"/>
      <c r="M65" s="133"/>
      <c r="N65" s="133"/>
      <c r="O65" s="133"/>
      <c r="P65" s="133"/>
      <c r="Q65" s="133"/>
      <c r="R65" s="133"/>
      <c r="S65" s="133"/>
      <c r="T65" s="133"/>
      <c r="U65" s="133"/>
      <c r="V65" s="133"/>
      <c r="W65" s="133"/>
      <c r="X65" s="133"/>
      <c r="Y65" s="133"/>
      <c r="Z65" s="133"/>
    </row>
    <row r="66" ht="15.75" customHeight="1">
      <c r="A66" s="133" t="s">
        <v>964</v>
      </c>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ht="15.7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ht="15.75" customHeight="1">
      <c r="A68" s="133" t="s">
        <v>569</v>
      </c>
      <c r="B68" s="133" t="s">
        <v>570</v>
      </c>
      <c r="C68" s="133" t="s">
        <v>571</v>
      </c>
      <c r="D68" s="133" t="s">
        <v>948</v>
      </c>
      <c r="E68" s="133" t="s">
        <v>676</v>
      </c>
      <c r="F68" s="133" t="s">
        <v>190</v>
      </c>
      <c r="G68" s="133"/>
      <c r="H68" s="133"/>
      <c r="I68" s="133"/>
      <c r="J68" s="133"/>
      <c r="K68" s="133"/>
      <c r="L68" s="133"/>
      <c r="M68" s="133"/>
      <c r="N68" s="133"/>
      <c r="O68" s="133"/>
      <c r="P68" s="133"/>
      <c r="Q68" s="133"/>
      <c r="R68" s="133"/>
      <c r="S68" s="133"/>
      <c r="T68" s="133"/>
      <c r="U68" s="133"/>
      <c r="V68" s="133"/>
      <c r="W68" s="133"/>
      <c r="X68" s="133"/>
      <c r="Y68" s="133"/>
      <c r="Z68" s="133"/>
    </row>
    <row r="69" ht="15.75" customHeight="1">
      <c r="A69" s="134" t="s">
        <v>965</v>
      </c>
      <c r="B69" s="134" t="s">
        <v>966</v>
      </c>
      <c r="C69" s="171">
        <v>130388.0</v>
      </c>
      <c r="D69" s="167">
        <v>3.0</v>
      </c>
      <c r="E69" s="167">
        <v>391164.0</v>
      </c>
      <c r="F69" s="134" t="s">
        <v>967</v>
      </c>
      <c r="G69" s="134"/>
      <c r="H69" s="134"/>
      <c r="I69" s="134"/>
      <c r="J69" s="134"/>
      <c r="K69" s="134"/>
      <c r="L69" s="134"/>
      <c r="M69" s="134"/>
      <c r="N69" s="134"/>
      <c r="O69" s="134"/>
      <c r="P69" s="134"/>
      <c r="Q69" s="134"/>
      <c r="R69" s="134"/>
      <c r="S69" s="134"/>
      <c r="T69" s="134"/>
      <c r="U69" s="134"/>
      <c r="V69" s="134"/>
      <c r="W69" s="134"/>
      <c r="X69" s="134"/>
      <c r="Y69" s="134"/>
      <c r="Z69" s="134"/>
    </row>
    <row r="70" ht="15.75" customHeight="1">
      <c r="A70" s="134" t="s">
        <v>968</v>
      </c>
      <c r="B70" s="134" t="s">
        <v>969</v>
      </c>
      <c r="C70" s="171">
        <v>260775.0</v>
      </c>
      <c r="D70" s="167">
        <v>1.0</v>
      </c>
      <c r="E70" s="167">
        <v>260775.0</v>
      </c>
      <c r="F70" s="134" t="s">
        <v>970</v>
      </c>
      <c r="G70" s="134"/>
      <c r="H70" s="134"/>
      <c r="I70" s="134"/>
      <c r="J70" s="134"/>
      <c r="K70" s="134"/>
      <c r="L70" s="134"/>
      <c r="M70" s="134"/>
      <c r="N70" s="134"/>
      <c r="O70" s="134"/>
      <c r="P70" s="134"/>
      <c r="Q70" s="134"/>
      <c r="R70" s="134"/>
      <c r="S70" s="134"/>
      <c r="T70" s="134"/>
      <c r="U70" s="134"/>
      <c r="V70" s="134"/>
      <c r="W70" s="134"/>
      <c r="X70" s="134"/>
      <c r="Y70" s="134"/>
      <c r="Z70" s="134"/>
    </row>
    <row r="71" ht="15.75" customHeight="1">
      <c r="A71" s="134" t="s">
        <v>971</v>
      </c>
      <c r="B71" s="134" t="s">
        <v>969</v>
      </c>
      <c r="C71" s="171">
        <v>130388.0</v>
      </c>
      <c r="D71" s="153">
        <v>1.5</v>
      </c>
      <c r="E71" s="167">
        <v>195582.0</v>
      </c>
      <c r="F71" s="134" t="s">
        <v>972</v>
      </c>
      <c r="G71" s="134"/>
      <c r="H71" s="134"/>
      <c r="I71" s="134"/>
      <c r="J71" s="134"/>
      <c r="K71" s="134"/>
      <c r="L71" s="134"/>
      <c r="M71" s="134"/>
      <c r="N71" s="134"/>
      <c r="O71" s="134"/>
      <c r="P71" s="134"/>
      <c r="Q71" s="134"/>
      <c r="R71" s="134"/>
      <c r="S71" s="134"/>
      <c r="T71" s="134"/>
      <c r="U71" s="134"/>
      <c r="V71" s="134"/>
      <c r="W71" s="134"/>
      <c r="X71" s="134"/>
      <c r="Y71" s="134"/>
      <c r="Z71" s="134"/>
    </row>
    <row r="72" ht="15.75" customHeight="1">
      <c r="A72" s="134" t="s">
        <v>973</v>
      </c>
      <c r="B72" s="134" t="s">
        <v>587</v>
      </c>
      <c r="C72" s="134">
        <v>6.0</v>
      </c>
      <c r="D72" s="167">
        <v>500000.0</v>
      </c>
      <c r="E72" s="167">
        <v>3000000.0</v>
      </c>
      <c r="F72" s="134" t="s">
        <v>974</v>
      </c>
      <c r="G72" s="134"/>
      <c r="H72" s="134"/>
      <c r="I72" s="134"/>
      <c r="J72" s="134"/>
      <c r="K72" s="134"/>
      <c r="L72" s="134"/>
      <c r="M72" s="134"/>
      <c r="N72" s="134"/>
      <c r="O72" s="134"/>
      <c r="P72" s="134"/>
      <c r="Q72" s="134"/>
      <c r="R72" s="134"/>
      <c r="S72" s="134"/>
      <c r="T72" s="134"/>
      <c r="U72" s="134"/>
      <c r="V72" s="134"/>
      <c r="W72" s="134"/>
      <c r="X72" s="134"/>
      <c r="Y72" s="134"/>
      <c r="Z72" s="134"/>
    </row>
    <row r="73" ht="15.75" customHeight="1">
      <c r="A73" s="134" t="s">
        <v>975</v>
      </c>
      <c r="B73" s="134" t="s">
        <v>62</v>
      </c>
      <c r="C73" s="171">
        <v>260775.0</v>
      </c>
      <c r="D73" s="167">
        <v>5.0</v>
      </c>
      <c r="E73" s="167">
        <v>1303875.0</v>
      </c>
      <c r="F73" s="134" t="s">
        <v>976</v>
      </c>
      <c r="G73" s="134"/>
      <c r="H73" s="134"/>
      <c r="I73" s="134"/>
      <c r="J73" s="134"/>
      <c r="K73" s="134"/>
      <c r="L73" s="134"/>
      <c r="M73" s="134"/>
      <c r="N73" s="134"/>
      <c r="O73" s="134"/>
      <c r="P73" s="134"/>
      <c r="Q73" s="134"/>
      <c r="R73" s="134"/>
      <c r="S73" s="134"/>
      <c r="T73" s="134"/>
      <c r="U73" s="134"/>
      <c r="V73" s="134"/>
      <c r="W73" s="134"/>
      <c r="X73" s="134"/>
      <c r="Y73" s="134"/>
      <c r="Z73" s="134"/>
    </row>
    <row r="74" ht="15.75" customHeight="1">
      <c r="A74" s="134" t="s">
        <v>977</v>
      </c>
      <c r="B74" s="134" t="s">
        <v>956</v>
      </c>
      <c r="C74" s="134">
        <v>75.0</v>
      </c>
      <c r="D74" s="167">
        <v>5000.0</v>
      </c>
      <c r="E74" s="167">
        <v>375000.0</v>
      </c>
      <c r="F74" s="134" t="s">
        <v>978</v>
      </c>
      <c r="G74" s="134"/>
      <c r="H74" s="134"/>
      <c r="I74" s="134"/>
      <c r="J74" s="134"/>
      <c r="K74" s="134"/>
      <c r="L74" s="134"/>
      <c r="M74" s="134"/>
      <c r="N74" s="134"/>
      <c r="O74" s="134"/>
      <c r="P74" s="134"/>
      <c r="Q74" s="134"/>
      <c r="R74" s="134"/>
      <c r="S74" s="134"/>
      <c r="T74" s="134"/>
      <c r="U74" s="134"/>
      <c r="V74" s="134"/>
      <c r="W74" s="134"/>
      <c r="X74" s="134"/>
      <c r="Y74" s="134"/>
      <c r="Z74" s="134"/>
    </row>
    <row r="75" ht="15.75" customHeight="1">
      <c r="A75" s="134" t="s">
        <v>41</v>
      </c>
      <c r="B75" s="134"/>
      <c r="C75" s="134"/>
      <c r="D75" s="134"/>
      <c r="E75" s="167">
        <v>5526396.0</v>
      </c>
      <c r="F75" s="134"/>
      <c r="G75" s="134"/>
      <c r="H75" s="134"/>
      <c r="I75" s="134"/>
      <c r="J75" s="134"/>
      <c r="K75" s="134"/>
      <c r="L75" s="134"/>
      <c r="M75" s="134"/>
      <c r="N75" s="134"/>
      <c r="O75" s="134"/>
      <c r="P75" s="134"/>
      <c r="Q75" s="134"/>
      <c r="R75" s="134"/>
      <c r="S75" s="134"/>
      <c r="T75" s="134"/>
      <c r="U75" s="134"/>
      <c r="V75" s="134"/>
      <c r="W75" s="134"/>
      <c r="X75" s="134"/>
      <c r="Y75" s="134"/>
      <c r="Z75" s="134"/>
    </row>
    <row r="76" ht="15.75" customHeight="1">
      <c r="A76" s="134" t="s">
        <v>979</v>
      </c>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ht="15.7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ht="15.75" customHeight="1">
      <c r="A78" s="133" t="s">
        <v>569</v>
      </c>
      <c r="B78" s="133" t="s">
        <v>570</v>
      </c>
      <c r="C78" s="133" t="s">
        <v>571</v>
      </c>
      <c r="D78" s="133" t="s">
        <v>948</v>
      </c>
      <c r="E78" s="133" t="s">
        <v>676</v>
      </c>
      <c r="F78" s="133" t="s">
        <v>190</v>
      </c>
      <c r="G78" s="133"/>
      <c r="H78" s="133"/>
      <c r="I78" s="133"/>
      <c r="J78" s="133"/>
      <c r="K78" s="133"/>
      <c r="L78" s="133"/>
      <c r="M78" s="133"/>
      <c r="N78" s="133"/>
      <c r="O78" s="133"/>
      <c r="P78" s="133"/>
      <c r="Q78" s="133"/>
      <c r="R78" s="133"/>
      <c r="S78" s="133"/>
      <c r="T78" s="133"/>
      <c r="U78" s="133"/>
      <c r="V78" s="133"/>
      <c r="W78" s="133"/>
      <c r="X78" s="133"/>
      <c r="Y78" s="133"/>
      <c r="Z78" s="133"/>
    </row>
    <row r="79" ht="15.75" customHeight="1">
      <c r="A79" s="134" t="s">
        <v>980</v>
      </c>
      <c r="B79" s="134" t="s">
        <v>590</v>
      </c>
      <c r="C79" s="171">
        <v>2000.0</v>
      </c>
      <c r="D79" s="167">
        <v>50.0</v>
      </c>
      <c r="E79" s="167">
        <v>100000.0</v>
      </c>
      <c r="F79" s="134" t="s">
        <v>981</v>
      </c>
      <c r="G79" s="134"/>
      <c r="H79" s="134"/>
      <c r="I79" s="134"/>
      <c r="J79" s="134"/>
      <c r="K79" s="134"/>
      <c r="L79" s="134"/>
      <c r="M79" s="134"/>
      <c r="N79" s="134"/>
      <c r="O79" s="134"/>
      <c r="P79" s="134"/>
      <c r="Q79" s="134"/>
      <c r="R79" s="134"/>
      <c r="S79" s="134"/>
      <c r="T79" s="134"/>
      <c r="U79" s="134"/>
      <c r="V79" s="134"/>
      <c r="W79" s="134"/>
      <c r="X79" s="134"/>
      <c r="Y79" s="134"/>
      <c r="Z79" s="134"/>
    </row>
    <row r="80" ht="15.75" customHeight="1">
      <c r="A80" s="134" t="s">
        <v>982</v>
      </c>
      <c r="B80" s="134" t="s">
        <v>62</v>
      </c>
      <c r="C80" s="171">
        <v>15000.0</v>
      </c>
      <c r="D80" s="167">
        <v>15.0</v>
      </c>
      <c r="E80" s="167">
        <v>225000.0</v>
      </c>
      <c r="F80" s="134" t="s">
        <v>983</v>
      </c>
      <c r="G80" s="134"/>
      <c r="H80" s="134"/>
      <c r="I80" s="134"/>
      <c r="J80" s="134"/>
      <c r="K80" s="134"/>
      <c r="L80" s="134"/>
      <c r="M80" s="134"/>
      <c r="N80" s="134"/>
      <c r="O80" s="134"/>
      <c r="P80" s="134"/>
      <c r="Q80" s="134"/>
      <c r="R80" s="134"/>
      <c r="S80" s="134"/>
      <c r="T80" s="134"/>
      <c r="U80" s="134"/>
      <c r="V80" s="134"/>
      <c r="W80" s="134"/>
      <c r="X80" s="134"/>
      <c r="Y80" s="134"/>
      <c r="Z80" s="134"/>
    </row>
    <row r="81" ht="15.75" customHeight="1">
      <c r="A81" s="134" t="s">
        <v>984</v>
      </c>
      <c r="B81" s="134" t="s">
        <v>62</v>
      </c>
      <c r="C81" s="171">
        <v>6960.0</v>
      </c>
      <c r="D81" s="167">
        <v>100.0</v>
      </c>
      <c r="E81" s="167">
        <v>696000.0</v>
      </c>
      <c r="F81" s="134" t="s">
        <v>985</v>
      </c>
      <c r="G81" s="134"/>
      <c r="H81" s="134"/>
      <c r="I81" s="134"/>
      <c r="J81" s="134"/>
      <c r="K81" s="134"/>
      <c r="L81" s="134"/>
      <c r="M81" s="134"/>
      <c r="N81" s="134"/>
      <c r="O81" s="134"/>
      <c r="P81" s="134"/>
      <c r="Q81" s="134"/>
      <c r="R81" s="134"/>
      <c r="S81" s="134"/>
      <c r="T81" s="134"/>
      <c r="U81" s="134"/>
      <c r="V81" s="134"/>
      <c r="W81" s="134"/>
      <c r="X81" s="134"/>
      <c r="Y81" s="134"/>
      <c r="Z81" s="134"/>
    </row>
    <row r="82" ht="15.75" customHeight="1">
      <c r="A82" s="134" t="s">
        <v>986</v>
      </c>
      <c r="B82" s="134" t="s">
        <v>62</v>
      </c>
      <c r="C82" s="171">
        <v>2000.0</v>
      </c>
      <c r="D82" s="167">
        <v>150.0</v>
      </c>
      <c r="E82" s="167">
        <v>300000.0</v>
      </c>
      <c r="F82" s="134" t="s">
        <v>987</v>
      </c>
      <c r="G82" s="134"/>
      <c r="H82" s="134"/>
      <c r="I82" s="134"/>
      <c r="J82" s="134"/>
      <c r="K82" s="134"/>
      <c r="L82" s="134"/>
      <c r="M82" s="134"/>
      <c r="N82" s="134"/>
      <c r="O82" s="134"/>
      <c r="P82" s="134"/>
      <c r="Q82" s="134"/>
      <c r="R82" s="134"/>
      <c r="S82" s="134"/>
      <c r="T82" s="134"/>
      <c r="U82" s="134"/>
      <c r="V82" s="134"/>
      <c r="W82" s="134"/>
      <c r="X82" s="134"/>
      <c r="Y82" s="134"/>
      <c r="Z82" s="134"/>
    </row>
    <row r="83" ht="15.75" customHeight="1">
      <c r="A83" s="134" t="s">
        <v>988</v>
      </c>
      <c r="B83" s="134" t="s">
        <v>587</v>
      </c>
      <c r="C83" s="134">
        <v>50.0</v>
      </c>
      <c r="D83" s="167">
        <v>2000.0</v>
      </c>
      <c r="E83" s="167">
        <v>100000.0</v>
      </c>
      <c r="F83" s="134" t="s">
        <v>989</v>
      </c>
      <c r="G83" s="134"/>
      <c r="H83" s="134"/>
      <c r="I83" s="134"/>
      <c r="J83" s="134"/>
      <c r="K83" s="134"/>
      <c r="L83" s="134"/>
      <c r="M83" s="134"/>
      <c r="N83" s="134"/>
      <c r="O83" s="134"/>
      <c r="P83" s="134"/>
      <c r="Q83" s="134"/>
      <c r="R83" s="134"/>
      <c r="S83" s="134"/>
      <c r="T83" s="134"/>
      <c r="U83" s="134"/>
      <c r="V83" s="134"/>
      <c r="W83" s="134"/>
      <c r="X83" s="134"/>
      <c r="Y83" s="134"/>
      <c r="Z83" s="134"/>
    </row>
    <row r="84" ht="15.75" customHeight="1">
      <c r="A84" s="134" t="s">
        <v>41</v>
      </c>
      <c r="B84" s="134"/>
      <c r="C84" s="134"/>
      <c r="D84" s="134"/>
      <c r="E84" s="167">
        <v>1421000.0</v>
      </c>
      <c r="F84" s="134"/>
      <c r="G84" s="134"/>
      <c r="H84" s="134"/>
      <c r="I84" s="134"/>
      <c r="J84" s="134"/>
      <c r="K84" s="134"/>
      <c r="L84" s="134"/>
      <c r="M84" s="134"/>
      <c r="N84" s="134"/>
      <c r="O84" s="134"/>
      <c r="P84" s="134"/>
      <c r="Q84" s="134"/>
      <c r="R84" s="134"/>
      <c r="S84" s="134"/>
      <c r="T84" s="134"/>
      <c r="U84" s="134"/>
      <c r="V84" s="134"/>
      <c r="W84" s="134"/>
      <c r="X84" s="134"/>
      <c r="Y84" s="134"/>
      <c r="Z84" s="134"/>
    </row>
    <row r="85" ht="15.75" customHeight="1">
      <c r="A85" s="134" t="s">
        <v>990</v>
      </c>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ht="15.7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ht="15.75" customHeight="1">
      <c r="A87" s="133" t="s">
        <v>569</v>
      </c>
      <c r="B87" s="133" t="s">
        <v>570</v>
      </c>
      <c r="C87" s="133" t="s">
        <v>571</v>
      </c>
      <c r="D87" s="133" t="s">
        <v>948</v>
      </c>
      <c r="E87" s="133" t="s">
        <v>676</v>
      </c>
      <c r="F87" s="133" t="s">
        <v>190</v>
      </c>
      <c r="G87" s="133"/>
      <c r="H87" s="133"/>
      <c r="I87" s="133"/>
      <c r="J87" s="133"/>
      <c r="K87" s="133"/>
      <c r="L87" s="133"/>
      <c r="M87" s="133"/>
      <c r="N87" s="133"/>
      <c r="O87" s="133"/>
      <c r="P87" s="133"/>
      <c r="Q87" s="133"/>
      <c r="R87" s="133"/>
      <c r="S87" s="133"/>
      <c r="T87" s="133"/>
      <c r="U87" s="133"/>
      <c r="V87" s="133"/>
      <c r="W87" s="133"/>
      <c r="X87" s="133"/>
      <c r="Y87" s="133"/>
      <c r="Z87" s="133"/>
    </row>
    <row r="88" ht="15.75" customHeight="1">
      <c r="A88" s="134" t="s">
        <v>991</v>
      </c>
      <c r="B88" s="134" t="s">
        <v>582</v>
      </c>
      <c r="C88" s="134">
        <v>1.0</v>
      </c>
      <c r="D88" s="167">
        <v>1500000.0</v>
      </c>
      <c r="E88" s="167">
        <v>1500000.0</v>
      </c>
      <c r="F88" s="134" t="s">
        <v>992</v>
      </c>
      <c r="G88" s="134"/>
      <c r="H88" s="134"/>
      <c r="I88" s="134"/>
      <c r="J88" s="134"/>
      <c r="K88" s="134"/>
      <c r="L88" s="134"/>
      <c r="M88" s="134"/>
      <c r="N88" s="134"/>
      <c r="O88" s="134"/>
      <c r="P88" s="134"/>
      <c r="Q88" s="134"/>
      <c r="R88" s="134"/>
      <c r="S88" s="134"/>
      <c r="T88" s="134"/>
      <c r="U88" s="134"/>
      <c r="V88" s="134"/>
      <c r="W88" s="134"/>
      <c r="X88" s="134"/>
      <c r="Y88" s="134"/>
      <c r="Z88" s="134"/>
    </row>
    <row r="89" ht="15.75" customHeight="1">
      <c r="A89" s="134" t="s">
        <v>993</v>
      </c>
      <c r="B89" s="134" t="s">
        <v>582</v>
      </c>
      <c r="C89" s="134">
        <v>1.0</v>
      </c>
      <c r="D89" s="167">
        <v>2500000.0</v>
      </c>
      <c r="E89" s="167">
        <v>2500000.0</v>
      </c>
      <c r="F89" s="134" t="s">
        <v>994</v>
      </c>
      <c r="G89" s="134"/>
      <c r="H89" s="134"/>
      <c r="I89" s="134"/>
      <c r="J89" s="134"/>
      <c r="K89" s="134"/>
      <c r="L89" s="134"/>
      <c r="M89" s="134"/>
      <c r="N89" s="134"/>
      <c r="O89" s="134"/>
      <c r="P89" s="134"/>
      <c r="Q89" s="134"/>
      <c r="R89" s="134"/>
      <c r="S89" s="134"/>
      <c r="T89" s="134"/>
      <c r="U89" s="134"/>
      <c r="V89" s="134"/>
      <c r="W89" s="134"/>
      <c r="X89" s="134"/>
      <c r="Y89" s="134"/>
      <c r="Z89" s="134"/>
    </row>
    <row r="90" ht="15.75" customHeight="1">
      <c r="A90" s="134" t="s">
        <v>995</v>
      </c>
      <c r="B90" s="134" t="s">
        <v>587</v>
      </c>
      <c r="C90" s="134">
        <v>3.0</v>
      </c>
      <c r="D90" s="167">
        <v>100000.0</v>
      </c>
      <c r="E90" s="167">
        <v>300000.0</v>
      </c>
      <c r="F90" s="134" t="s">
        <v>996</v>
      </c>
      <c r="G90" s="134"/>
      <c r="H90" s="134"/>
      <c r="I90" s="134"/>
      <c r="J90" s="134"/>
      <c r="K90" s="134"/>
      <c r="L90" s="134"/>
      <c r="M90" s="134"/>
      <c r="N90" s="134"/>
      <c r="O90" s="134"/>
      <c r="P90" s="134"/>
      <c r="Q90" s="134"/>
      <c r="R90" s="134"/>
      <c r="S90" s="134"/>
      <c r="T90" s="134"/>
      <c r="U90" s="134"/>
      <c r="V90" s="134"/>
      <c r="W90" s="134"/>
      <c r="X90" s="134"/>
      <c r="Y90" s="134"/>
      <c r="Z90" s="134"/>
    </row>
    <row r="91" ht="15.75" customHeight="1">
      <c r="A91" s="134" t="s">
        <v>41</v>
      </c>
      <c r="B91" s="134"/>
      <c r="C91" s="134"/>
      <c r="D91" s="134"/>
      <c r="E91" s="167">
        <v>4300000.0</v>
      </c>
      <c r="F91" s="134"/>
      <c r="G91" s="134"/>
      <c r="H91" s="134"/>
      <c r="I91" s="134"/>
      <c r="J91" s="134"/>
      <c r="K91" s="134"/>
      <c r="L91" s="134"/>
      <c r="M91" s="134"/>
      <c r="N91" s="134"/>
      <c r="O91" s="134"/>
      <c r="P91" s="134"/>
      <c r="Q91" s="134"/>
      <c r="R91" s="134"/>
      <c r="S91" s="134"/>
      <c r="T91" s="134"/>
      <c r="U91" s="134"/>
      <c r="V91" s="134"/>
      <c r="W91" s="134"/>
      <c r="X91" s="134"/>
      <c r="Y91" s="134"/>
      <c r="Z91" s="134"/>
    </row>
    <row r="92" ht="15.75" customHeight="1">
      <c r="A92" s="134" t="s">
        <v>997</v>
      </c>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ht="15.7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ht="15.75" customHeight="1">
      <c r="A94" s="134" t="s">
        <v>569</v>
      </c>
      <c r="B94" s="134" t="s">
        <v>570</v>
      </c>
      <c r="C94" s="134" t="s">
        <v>571</v>
      </c>
      <c r="D94" s="134" t="s">
        <v>948</v>
      </c>
      <c r="E94" s="134" t="s">
        <v>676</v>
      </c>
      <c r="F94" s="134" t="s">
        <v>190</v>
      </c>
      <c r="G94" s="134"/>
      <c r="H94" s="134"/>
      <c r="I94" s="134"/>
      <c r="J94" s="134"/>
      <c r="K94" s="134"/>
      <c r="L94" s="134"/>
      <c r="M94" s="134"/>
      <c r="N94" s="134"/>
      <c r="O94" s="134"/>
      <c r="P94" s="134"/>
      <c r="Q94" s="134"/>
      <c r="R94" s="134"/>
      <c r="S94" s="134"/>
      <c r="T94" s="134"/>
      <c r="U94" s="134"/>
      <c r="V94" s="134"/>
      <c r="W94" s="134"/>
      <c r="X94" s="134"/>
      <c r="Y94" s="134"/>
      <c r="Z94" s="134"/>
    </row>
    <row r="95" ht="15.75" customHeight="1">
      <c r="A95" s="134" t="s">
        <v>998</v>
      </c>
      <c r="B95" s="134" t="s">
        <v>582</v>
      </c>
      <c r="C95" s="134">
        <v>1.0</v>
      </c>
      <c r="D95" s="167">
        <v>500000.0</v>
      </c>
      <c r="E95" s="167">
        <v>500000.0</v>
      </c>
      <c r="F95" s="134" t="s">
        <v>999</v>
      </c>
      <c r="G95" s="134"/>
      <c r="H95" s="134"/>
      <c r="I95" s="134"/>
      <c r="J95" s="134"/>
      <c r="K95" s="134"/>
      <c r="L95" s="134"/>
      <c r="M95" s="134"/>
      <c r="N95" s="134"/>
      <c r="O95" s="134"/>
      <c r="P95" s="134"/>
      <c r="Q95" s="134"/>
      <c r="R95" s="134"/>
      <c r="S95" s="134"/>
      <c r="T95" s="134"/>
      <c r="U95" s="134"/>
      <c r="V95" s="134"/>
      <c r="W95" s="134"/>
      <c r="X95" s="134"/>
      <c r="Y95" s="134"/>
      <c r="Z95" s="134"/>
    </row>
    <row r="96" ht="15.75" customHeight="1">
      <c r="A96" s="134" t="s">
        <v>1000</v>
      </c>
      <c r="B96" s="134" t="s">
        <v>582</v>
      </c>
      <c r="C96" s="134">
        <v>1.0</v>
      </c>
      <c r="D96" s="167">
        <v>1000000.0</v>
      </c>
      <c r="E96" s="167">
        <v>1000000.0</v>
      </c>
      <c r="F96" s="134" t="s">
        <v>1001</v>
      </c>
      <c r="G96" s="134"/>
      <c r="H96" s="134"/>
      <c r="I96" s="134"/>
      <c r="J96" s="134"/>
      <c r="K96" s="134"/>
      <c r="L96" s="134"/>
      <c r="M96" s="134"/>
      <c r="N96" s="134"/>
      <c r="O96" s="134"/>
      <c r="P96" s="134"/>
      <c r="Q96" s="134"/>
      <c r="R96" s="134"/>
      <c r="S96" s="134"/>
      <c r="T96" s="134"/>
      <c r="U96" s="134"/>
      <c r="V96" s="134"/>
      <c r="W96" s="134"/>
      <c r="X96" s="134"/>
      <c r="Y96" s="134"/>
      <c r="Z96" s="134"/>
    </row>
    <row r="97" ht="15.75" customHeight="1">
      <c r="A97" s="134" t="s">
        <v>1002</v>
      </c>
      <c r="B97" s="134" t="s">
        <v>582</v>
      </c>
      <c r="C97" s="134">
        <v>1.0</v>
      </c>
      <c r="D97" s="167">
        <v>500000.0</v>
      </c>
      <c r="E97" s="167">
        <v>500000.0</v>
      </c>
      <c r="F97" s="134" t="s">
        <v>1003</v>
      </c>
      <c r="G97" s="134"/>
      <c r="H97" s="134"/>
      <c r="I97" s="134"/>
      <c r="J97" s="134"/>
      <c r="K97" s="134"/>
      <c r="L97" s="134"/>
      <c r="M97" s="134"/>
      <c r="N97" s="134"/>
      <c r="O97" s="134"/>
      <c r="P97" s="134"/>
      <c r="Q97" s="134"/>
      <c r="R97" s="134"/>
      <c r="S97" s="134"/>
      <c r="T97" s="134"/>
      <c r="U97" s="134"/>
      <c r="V97" s="134"/>
      <c r="W97" s="134"/>
      <c r="X97" s="134"/>
      <c r="Y97" s="134"/>
      <c r="Z97" s="134"/>
    </row>
    <row r="98" ht="15.75" customHeight="1">
      <c r="A98" s="134" t="s">
        <v>41</v>
      </c>
      <c r="B98" s="134"/>
      <c r="C98" s="134"/>
      <c r="D98" s="134"/>
      <c r="E98" s="167">
        <v>2000000.0</v>
      </c>
      <c r="F98" s="134"/>
      <c r="G98" s="134"/>
      <c r="H98" s="134"/>
      <c r="I98" s="134"/>
      <c r="J98" s="134"/>
      <c r="K98" s="134"/>
      <c r="L98" s="134"/>
      <c r="M98" s="134"/>
      <c r="N98" s="134"/>
      <c r="O98" s="134"/>
      <c r="P98" s="134"/>
      <c r="Q98" s="134"/>
      <c r="R98" s="134"/>
      <c r="S98" s="134"/>
      <c r="T98" s="134"/>
      <c r="U98" s="134"/>
      <c r="V98" s="134"/>
      <c r="W98" s="134"/>
      <c r="X98" s="134"/>
      <c r="Y98" s="134"/>
      <c r="Z98" s="134"/>
    </row>
    <row r="99" ht="15.75" customHeight="1">
      <c r="A99" s="134" t="s">
        <v>1004</v>
      </c>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ht="15.7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ht="15.75" customHeight="1">
      <c r="A101" s="133" t="s">
        <v>569</v>
      </c>
      <c r="B101" s="133" t="s">
        <v>570</v>
      </c>
      <c r="C101" s="133" t="s">
        <v>571</v>
      </c>
      <c r="D101" s="133" t="s">
        <v>948</v>
      </c>
      <c r="E101" s="133" t="s">
        <v>676</v>
      </c>
      <c r="F101" s="133" t="s">
        <v>190</v>
      </c>
      <c r="G101" s="133"/>
      <c r="H101" s="133"/>
      <c r="I101" s="133"/>
      <c r="J101" s="133"/>
      <c r="K101" s="133"/>
      <c r="L101" s="133"/>
      <c r="M101" s="133"/>
      <c r="N101" s="133"/>
      <c r="O101" s="133"/>
      <c r="P101" s="133"/>
      <c r="Q101" s="133"/>
      <c r="R101" s="133"/>
      <c r="S101" s="133"/>
      <c r="T101" s="133"/>
      <c r="U101" s="133"/>
      <c r="V101" s="133"/>
      <c r="W101" s="133"/>
      <c r="X101" s="133"/>
      <c r="Y101" s="133"/>
      <c r="Z101" s="133"/>
    </row>
    <row r="102" ht="15.75" customHeight="1">
      <c r="A102" s="134" t="s">
        <v>1005</v>
      </c>
      <c r="B102" s="134" t="s">
        <v>582</v>
      </c>
      <c r="C102" s="134">
        <v>1.0</v>
      </c>
      <c r="D102" s="167">
        <v>1000000.0</v>
      </c>
      <c r="E102" s="167">
        <v>1000000.0</v>
      </c>
      <c r="F102" s="134" t="s">
        <v>1006</v>
      </c>
      <c r="G102" s="134"/>
      <c r="H102" s="134"/>
      <c r="I102" s="134"/>
      <c r="J102" s="134"/>
      <c r="K102" s="134"/>
      <c r="L102" s="134"/>
      <c r="M102" s="134"/>
      <c r="N102" s="134"/>
      <c r="O102" s="134"/>
      <c r="P102" s="134"/>
      <c r="Q102" s="134"/>
      <c r="R102" s="134"/>
      <c r="S102" s="134"/>
      <c r="T102" s="134"/>
      <c r="U102" s="134"/>
      <c r="V102" s="134"/>
      <c r="W102" s="134"/>
      <c r="X102" s="134"/>
      <c r="Y102" s="134"/>
      <c r="Z102" s="134"/>
    </row>
    <row r="103" ht="15.75" customHeight="1">
      <c r="A103" s="134" t="s">
        <v>1007</v>
      </c>
      <c r="B103" s="134" t="s">
        <v>587</v>
      </c>
      <c r="C103" s="134">
        <v>20.0</v>
      </c>
      <c r="D103" s="167">
        <v>50000.0</v>
      </c>
      <c r="E103" s="167">
        <v>1000000.0</v>
      </c>
      <c r="F103" s="134" t="s">
        <v>1008</v>
      </c>
      <c r="G103" s="134"/>
      <c r="H103" s="134"/>
      <c r="I103" s="134"/>
      <c r="J103" s="134"/>
      <c r="K103" s="134"/>
      <c r="L103" s="134"/>
      <c r="M103" s="134"/>
      <c r="N103" s="134"/>
      <c r="O103" s="134"/>
      <c r="P103" s="134"/>
      <c r="Q103" s="134"/>
      <c r="R103" s="134"/>
      <c r="S103" s="134"/>
      <c r="T103" s="134"/>
      <c r="U103" s="134"/>
      <c r="V103" s="134"/>
      <c r="W103" s="134"/>
      <c r="X103" s="134"/>
      <c r="Y103" s="134"/>
      <c r="Z103" s="134"/>
    </row>
    <row r="104" ht="15.75" customHeight="1">
      <c r="A104" s="134" t="s">
        <v>1009</v>
      </c>
      <c r="B104" s="134" t="s">
        <v>582</v>
      </c>
      <c r="C104" s="134">
        <v>1.0</v>
      </c>
      <c r="D104" s="167">
        <v>500000.0</v>
      </c>
      <c r="E104" s="167">
        <v>500000.0</v>
      </c>
      <c r="F104" s="134" t="s">
        <v>1010</v>
      </c>
      <c r="G104" s="134"/>
      <c r="H104" s="134"/>
      <c r="I104" s="134"/>
      <c r="J104" s="134"/>
      <c r="K104" s="134"/>
      <c r="L104" s="134"/>
      <c r="M104" s="134"/>
      <c r="N104" s="134"/>
      <c r="O104" s="134"/>
      <c r="P104" s="134"/>
      <c r="Q104" s="134"/>
      <c r="R104" s="134"/>
      <c r="S104" s="134"/>
      <c r="T104" s="134"/>
      <c r="U104" s="134"/>
      <c r="V104" s="134"/>
      <c r="W104" s="134"/>
      <c r="X104" s="134"/>
      <c r="Y104" s="134"/>
      <c r="Z104" s="134"/>
    </row>
    <row r="105" ht="15.75" customHeight="1">
      <c r="A105" s="134" t="s">
        <v>41</v>
      </c>
      <c r="B105" s="134"/>
      <c r="C105" s="134"/>
      <c r="D105" s="134"/>
      <c r="E105" s="167">
        <v>2500000.0</v>
      </c>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ht="15.75" customHeight="1">
      <c r="A106" s="134" t="s">
        <v>1011</v>
      </c>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ht="15.7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ht="15.75" customHeight="1">
      <c r="A108" s="133" t="s">
        <v>569</v>
      </c>
      <c r="B108" s="133" t="s">
        <v>570</v>
      </c>
      <c r="C108" s="133" t="s">
        <v>571</v>
      </c>
      <c r="D108" s="133" t="s">
        <v>948</v>
      </c>
      <c r="E108" s="133" t="s">
        <v>676</v>
      </c>
      <c r="F108" s="133" t="s">
        <v>190</v>
      </c>
      <c r="G108" s="133"/>
      <c r="H108" s="133"/>
      <c r="I108" s="133"/>
      <c r="J108" s="133"/>
      <c r="K108" s="133"/>
      <c r="L108" s="133"/>
      <c r="M108" s="133"/>
      <c r="N108" s="133"/>
      <c r="O108" s="133"/>
      <c r="P108" s="133"/>
      <c r="Q108" s="133"/>
      <c r="R108" s="133"/>
      <c r="S108" s="133"/>
      <c r="T108" s="133"/>
      <c r="U108" s="133"/>
      <c r="V108" s="133"/>
      <c r="W108" s="133"/>
      <c r="X108" s="133"/>
      <c r="Y108" s="133"/>
      <c r="Z108" s="133"/>
    </row>
    <row r="109" ht="15.75" customHeight="1">
      <c r="A109" s="134" t="s">
        <v>1012</v>
      </c>
      <c r="B109" s="134" t="s">
        <v>582</v>
      </c>
      <c r="C109" s="134">
        <v>1.0</v>
      </c>
      <c r="D109" s="167">
        <v>1000000.0</v>
      </c>
      <c r="E109" s="167">
        <v>1000000.0</v>
      </c>
      <c r="F109" s="134" t="s">
        <v>1013</v>
      </c>
      <c r="G109" s="134"/>
      <c r="H109" s="134"/>
      <c r="I109" s="134"/>
      <c r="J109" s="134"/>
      <c r="K109" s="134"/>
      <c r="L109" s="134"/>
      <c r="M109" s="134"/>
      <c r="N109" s="134"/>
      <c r="O109" s="134"/>
      <c r="P109" s="134"/>
      <c r="Q109" s="134"/>
      <c r="R109" s="134"/>
      <c r="S109" s="134"/>
      <c r="T109" s="134"/>
      <c r="U109" s="134"/>
      <c r="V109" s="134"/>
      <c r="W109" s="134"/>
      <c r="X109" s="134"/>
      <c r="Y109" s="134"/>
      <c r="Z109" s="134"/>
    </row>
    <row r="110" ht="15.75" customHeight="1">
      <c r="A110" s="134" t="s">
        <v>1014</v>
      </c>
      <c r="B110" s="134" t="s">
        <v>582</v>
      </c>
      <c r="C110" s="134">
        <v>1.0</v>
      </c>
      <c r="D110" s="167">
        <v>1500000.0</v>
      </c>
      <c r="E110" s="167">
        <v>1500000.0</v>
      </c>
      <c r="F110" s="134" t="s">
        <v>1015</v>
      </c>
      <c r="G110" s="134"/>
      <c r="H110" s="134"/>
      <c r="I110" s="134"/>
      <c r="J110" s="134"/>
      <c r="K110" s="134"/>
      <c r="L110" s="134"/>
      <c r="M110" s="134"/>
      <c r="N110" s="134"/>
      <c r="O110" s="134"/>
      <c r="P110" s="134"/>
      <c r="Q110" s="134"/>
      <c r="R110" s="134"/>
      <c r="S110" s="134"/>
      <c r="T110" s="134"/>
      <c r="U110" s="134"/>
      <c r="V110" s="134"/>
      <c r="W110" s="134"/>
      <c r="X110" s="134"/>
      <c r="Y110" s="134"/>
      <c r="Z110" s="134"/>
    </row>
    <row r="111" ht="15.75" customHeight="1">
      <c r="A111" s="134" t="s">
        <v>1016</v>
      </c>
      <c r="B111" s="134" t="s">
        <v>587</v>
      </c>
      <c r="C111" s="134">
        <v>5.0</v>
      </c>
      <c r="D111" s="167">
        <v>100000.0</v>
      </c>
      <c r="E111" s="167">
        <v>500000.0</v>
      </c>
      <c r="F111" s="134" t="s">
        <v>1017</v>
      </c>
      <c r="G111" s="134"/>
      <c r="H111" s="134"/>
      <c r="I111" s="134"/>
      <c r="J111" s="134"/>
      <c r="K111" s="134"/>
      <c r="L111" s="134"/>
      <c r="M111" s="134"/>
      <c r="N111" s="134"/>
      <c r="O111" s="134"/>
      <c r="P111" s="134"/>
      <c r="Q111" s="134"/>
      <c r="R111" s="134"/>
      <c r="S111" s="134"/>
      <c r="T111" s="134"/>
      <c r="U111" s="134"/>
      <c r="V111" s="134"/>
      <c r="W111" s="134"/>
      <c r="X111" s="134"/>
      <c r="Y111" s="134"/>
      <c r="Z111" s="134"/>
    </row>
    <row r="112" ht="15.75" customHeight="1">
      <c r="A112" s="134" t="s">
        <v>41</v>
      </c>
      <c r="B112" s="134"/>
      <c r="C112" s="134"/>
      <c r="D112" s="134"/>
      <c r="E112" s="167">
        <v>3000000.0</v>
      </c>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ht="15.75" customHeight="1">
      <c r="A113" s="134" t="s">
        <v>1018</v>
      </c>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ht="15.7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ht="15.75" customHeight="1">
      <c r="A115" s="133" t="s">
        <v>569</v>
      </c>
      <c r="B115" s="133" t="s">
        <v>570</v>
      </c>
      <c r="C115" s="133" t="s">
        <v>571</v>
      </c>
      <c r="D115" s="133" t="s">
        <v>948</v>
      </c>
      <c r="E115" s="133" t="s">
        <v>676</v>
      </c>
      <c r="F115" s="133" t="s">
        <v>190</v>
      </c>
      <c r="G115" s="133"/>
      <c r="H115" s="133"/>
      <c r="I115" s="133"/>
      <c r="J115" s="133"/>
      <c r="K115" s="133"/>
      <c r="L115" s="133"/>
      <c r="M115" s="133"/>
      <c r="N115" s="133"/>
      <c r="O115" s="133"/>
      <c r="P115" s="133"/>
      <c r="Q115" s="133"/>
      <c r="R115" s="133"/>
      <c r="S115" s="133"/>
      <c r="T115" s="133"/>
      <c r="U115" s="133"/>
      <c r="V115" s="133"/>
      <c r="W115" s="133"/>
      <c r="X115" s="133"/>
      <c r="Y115" s="133"/>
      <c r="Z115" s="133"/>
    </row>
    <row r="116" ht="15.75" customHeight="1">
      <c r="A116" s="134" t="s">
        <v>1019</v>
      </c>
      <c r="B116" s="134" t="s">
        <v>582</v>
      </c>
      <c r="C116" s="134">
        <v>1.0</v>
      </c>
      <c r="D116" s="167">
        <v>500000.0</v>
      </c>
      <c r="E116" s="167">
        <v>500000.0</v>
      </c>
      <c r="F116" s="134" t="s">
        <v>1020</v>
      </c>
      <c r="G116" s="134"/>
      <c r="H116" s="134"/>
      <c r="I116" s="134"/>
      <c r="J116" s="134"/>
      <c r="K116" s="134"/>
      <c r="L116" s="134"/>
      <c r="M116" s="134"/>
      <c r="N116" s="134"/>
      <c r="O116" s="134"/>
      <c r="P116" s="134"/>
      <c r="Q116" s="134"/>
      <c r="R116" s="134"/>
      <c r="S116" s="134"/>
      <c r="T116" s="134"/>
      <c r="U116" s="134"/>
      <c r="V116" s="134"/>
      <c r="W116" s="134"/>
      <c r="X116" s="134"/>
      <c r="Y116" s="134"/>
      <c r="Z116" s="134"/>
    </row>
    <row r="117" ht="15.75" customHeight="1">
      <c r="A117" s="134" t="s">
        <v>1021</v>
      </c>
      <c r="B117" s="134" t="s">
        <v>582</v>
      </c>
      <c r="C117" s="134">
        <v>1.0</v>
      </c>
      <c r="D117" s="167">
        <v>500000.0</v>
      </c>
      <c r="E117" s="167">
        <v>500000.0</v>
      </c>
      <c r="F117" s="134" t="s">
        <v>1022</v>
      </c>
      <c r="G117" s="134"/>
      <c r="H117" s="134"/>
      <c r="I117" s="134"/>
      <c r="J117" s="134"/>
      <c r="K117" s="134"/>
      <c r="L117" s="134"/>
      <c r="M117" s="134"/>
      <c r="N117" s="134"/>
      <c r="O117" s="134"/>
      <c r="P117" s="134"/>
      <c r="Q117" s="134"/>
      <c r="R117" s="134"/>
      <c r="S117" s="134"/>
      <c r="T117" s="134"/>
      <c r="U117" s="134"/>
      <c r="V117" s="134"/>
      <c r="W117" s="134"/>
      <c r="X117" s="134"/>
      <c r="Y117" s="134"/>
      <c r="Z117" s="134"/>
    </row>
    <row r="118" ht="15.75" customHeight="1">
      <c r="A118" s="134" t="s">
        <v>1023</v>
      </c>
      <c r="B118" s="134" t="s">
        <v>1024</v>
      </c>
      <c r="C118" s="134">
        <v>36.0</v>
      </c>
      <c r="D118" s="167">
        <v>27778.0</v>
      </c>
      <c r="E118" s="167">
        <v>1000000.0</v>
      </c>
      <c r="F118" s="134" t="s">
        <v>1025</v>
      </c>
      <c r="G118" s="134"/>
      <c r="H118" s="134"/>
      <c r="I118" s="134"/>
      <c r="J118" s="134"/>
      <c r="K118" s="134"/>
      <c r="L118" s="134"/>
      <c r="M118" s="134"/>
      <c r="N118" s="134"/>
      <c r="O118" s="134"/>
      <c r="P118" s="134"/>
      <c r="Q118" s="134"/>
      <c r="R118" s="134"/>
      <c r="S118" s="134"/>
      <c r="T118" s="134"/>
      <c r="U118" s="134"/>
      <c r="V118" s="134"/>
      <c r="W118" s="134"/>
      <c r="X118" s="134"/>
      <c r="Y118" s="134"/>
      <c r="Z118" s="134"/>
    </row>
    <row r="119" ht="15.75" customHeight="1">
      <c r="A119" s="134" t="s">
        <v>41</v>
      </c>
      <c r="B119" s="134"/>
      <c r="C119" s="134"/>
      <c r="D119" s="134"/>
      <c r="E119" s="167">
        <v>2000000.0</v>
      </c>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ht="15.75" customHeight="1">
      <c r="A120" s="134" t="s">
        <v>1026</v>
      </c>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ht="15.7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ht="15.75" customHeight="1">
      <c r="A122" s="133" t="s">
        <v>569</v>
      </c>
      <c r="B122" s="133" t="s">
        <v>570</v>
      </c>
      <c r="C122" s="133" t="s">
        <v>571</v>
      </c>
      <c r="D122" s="133" t="s">
        <v>948</v>
      </c>
      <c r="E122" s="133" t="s">
        <v>676</v>
      </c>
      <c r="F122" s="133" t="s">
        <v>190</v>
      </c>
      <c r="G122" s="133"/>
      <c r="H122" s="133"/>
      <c r="I122" s="133"/>
      <c r="J122" s="133"/>
      <c r="K122" s="133"/>
      <c r="L122" s="133"/>
      <c r="M122" s="133"/>
      <c r="N122" s="133"/>
      <c r="O122" s="133"/>
      <c r="P122" s="133"/>
      <c r="Q122" s="133"/>
      <c r="R122" s="133"/>
      <c r="S122" s="133"/>
      <c r="T122" s="133"/>
      <c r="U122" s="133"/>
      <c r="V122" s="133"/>
      <c r="W122" s="133"/>
      <c r="X122" s="133"/>
      <c r="Y122" s="133"/>
      <c r="Z122" s="133"/>
    </row>
    <row r="123" ht="15.75" customHeight="1">
      <c r="A123" s="134" t="s">
        <v>1027</v>
      </c>
      <c r="B123" s="134" t="s">
        <v>582</v>
      </c>
      <c r="C123" s="134">
        <v>1.0</v>
      </c>
      <c r="D123" s="167">
        <v>1000000.0</v>
      </c>
      <c r="E123" s="167">
        <v>1000000.0</v>
      </c>
      <c r="F123" s="134" t="s">
        <v>1028</v>
      </c>
      <c r="G123" s="134"/>
      <c r="H123" s="134"/>
      <c r="I123" s="134"/>
      <c r="J123" s="134"/>
      <c r="K123" s="134"/>
      <c r="L123" s="134"/>
      <c r="M123" s="134"/>
      <c r="N123" s="134"/>
      <c r="O123" s="134"/>
      <c r="P123" s="134"/>
      <c r="Q123" s="134"/>
      <c r="R123" s="134"/>
      <c r="S123" s="134"/>
      <c r="T123" s="134"/>
      <c r="U123" s="134"/>
      <c r="V123" s="134"/>
      <c r="W123" s="134"/>
      <c r="X123" s="134"/>
      <c r="Y123" s="134"/>
      <c r="Z123" s="134"/>
    </row>
    <row r="124" ht="15.75" customHeight="1">
      <c r="A124" s="134" t="s">
        <v>1029</v>
      </c>
      <c r="B124" s="134" t="s">
        <v>582</v>
      </c>
      <c r="C124" s="134">
        <v>1.0</v>
      </c>
      <c r="D124" s="167">
        <v>1000000.0</v>
      </c>
      <c r="E124" s="167">
        <v>1000000.0</v>
      </c>
      <c r="F124" s="134" t="s">
        <v>1030</v>
      </c>
      <c r="G124" s="134"/>
      <c r="H124" s="134"/>
      <c r="I124" s="134"/>
      <c r="J124" s="134"/>
      <c r="K124" s="134"/>
      <c r="L124" s="134"/>
      <c r="M124" s="134"/>
      <c r="N124" s="134"/>
      <c r="O124" s="134"/>
      <c r="P124" s="134"/>
      <c r="Q124" s="134"/>
      <c r="R124" s="134"/>
      <c r="S124" s="134"/>
      <c r="T124" s="134"/>
      <c r="U124" s="134"/>
      <c r="V124" s="134"/>
      <c r="W124" s="134"/>
      <c r="X124" s="134"/>
      <c r="Y124" s="134"/>
      <c r="Z124" s="134"/>
    </row>
    <row r="125" ht="15.75" customHeight="1">
      <c r="A125" s="134" t="s">
        <v>1031</v>
      </c>
      <c r="B125" s="134" t="s">
        <v>582</v>
      </c>
      <c r="C125" s="134">
        <v>1.0</v>
      </c>
      <c r="D125" s="167">
        <v>1000000.0</v>
      </c>
      <c r="E125" s="167">
        <v>1000000.0</v>
      </c>
      <c r="F125" s="134" t="s">
        <v>1032</v>
      </c>
      <c r="G125" s="134"/>
      <c r="H125" s="134"/>
      <c r="I125" s="134"/>
      <c r="J125" s="134"/>
      <c r="K125" s="134"/>
      <c r="L125" s="134"/>
      <c r="M125" s="134"/>
      <c r="N125" s="134"/>
      <c r="O125" s="134"/>
      <c r="P125" s="134"/>
      <c r="Q125" s="134"/>
      <c r="R125" s="134"/>
      <c r="S125" s="134"/>
      <c r="T125" s="134"/>
      <c r="U125" s="134"/>
      <c r="V125" s="134"/>
      <c r="W125" s="134"/>
      <c r="X125" s="134"/>
      <c r="Y125" s="134"/>
      <c r="Z125" s="134"/>
    </row>
    <row r="126" ht="15.75" customHeight="1">
      <c r="A126" s="134" t="s">
        <v>41</v>
      </c>
      <c r="B126" s="134"/>
      <c r="C126" s="134"/>
      <c r="D126" s="134"/>
      <c r="E126" s="167">
        <v>3000000.0</v>
      </c>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ht="15.75" customHeight="1">
      <c r="A127" s="134" t="s">
        <v>1033</v>
      </c>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ht="15.75" customHeight="1">
      <c r="A128" s="134" t="s">
        <v>1034</v>
      </c>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ht="15.7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ht="15.75" customHeight="1">
      <c r="A130" s="134" t="s">
        <v>1035</v>
      </c>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ht="15.7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ht="15.75" customHeight="1">
      <c r="A132" s="134" t="s">
        <v>1036</v>
      </c>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ht="15.7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ht="15.75" customHeight="1">
      <c r="A134" s="133" t="s">
        <v>1037</v>
      </c>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ht="15.75" customHeight="1">
      <c r="A135" s="134" t="s">
        <v>1038</v>
      </c>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ht="15.7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ht="15.75" customHeight="1">
      <c r="A137" s="133" t="s">
        <v>1039</v>
      </c>
      <c r="B137" s="133" t="s">
        <v>1040</v>
      </c>
      <c r="C137" s="133" t="s">
        <v>1041</v>
      </c>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ht="15.75" customHeight="1">
      <c r="A138" s="134" t="s">
        <v>1042</v>
      </c>
      <c r="B138" s="134" t="s">
        <v>1043</v>
      </c>
      <c r="C138" s="134" t="s">
        <v>1044</v>
      </c>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ht="15.75" customHeight="1">
      <c r="A139" s="134" t="s">
        <v>1045</v>
      </c>
      <c r="B139" s="134" t="s">
        <v>1046</v>
      </c>
      <c r="C139" s="134" t="s">
        <v>1047</v>
      </c>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ht="15.75" customHeight="1">
      <c r="A140" s="134" t="s">
        <v>87</v>
      </c>
      <c r="B140" s="134" t="s">
        <v>1048</v>
      </c>
      <c r="C140" s="134" t="s">
        <v>1049</v>
      </c>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ht="15.75" customHeight="1">
      <c r="A141" s="134" t="s">
        <v>1050</v>
      </c>
      <c r="B141" s="134" t="s">
        <v>1051</v>
      </c>
      <c r="C141" s="134" t="s">
        <v>1052</v>
      </c>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ht="15.75" customHeight="1">
      <c r="A142" s="134" t="s">
        <v>1053</v>
      </c>
      <c r="B142" s="134" t="s">
        <v>1054</v>
      </c>
      <c r="C142" s="134" t="s">
        <v>1055</v>
      </c>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ht="15.75" customHeight="1">
      <c r="A143" s="133" t="s">
        <v>1056</v>
      </c>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ht="15.75" customHeight="1">
      <c r="A144" s="134" t="s">
        <v>1057</v>
      </c>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ht="15.75" customHeight="1">
      <c r="A145" s="134" t="s">
        <v>1058</v>
      </c>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ht="15.75" customHeight="1">
      <c r="A146" s="134" t="s">
        <v>1059</v>
      </c>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ht="15.75" customHeight="1">
      <c r="A147" s="134" t="s">
        <v>1060</v>
      </c>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ht="15.75" customHeight="1">
      <c r="A148" s="134" t="s">
        <v>1061</v>
      </c>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ht="15.75" customHeight="1">
      <c r="A149" s="134" t="s">
        <v>1062</v>
      </c>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ht="15.75" customHeight="1">
      <c r="A150" s="134" t="s">
        <v>1063</v>
      </c>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ht="15.75" customHeight="1">
      <c r="A151" s="134" t="s">
        <v>1064</v>
      </c>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ht="15.7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ht="15.7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ht="15.75" customHeight="1">
      <c r="A154" s="133" t="s">
        <v>1065</v>
      </c>
      <c r="B154" s="133" t="s">
        <v>1066</v>
      </c>
      <c r="C154" s="133" t="s">
        <v>1067</v>
      </c>
      <c r="D154" s="133" t="s">
        <v>1068</v>
      </c>
      <c r="E154" s="133" t="s">
        <v>1069</v>
      </c>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ht="15.75" customHeight="1">
      <c r="A155" s="134" t="s">
        <v>1070</v>
      </c>
      <c r="B155" s="134" t="s">
        <v>1071</v>
      </c>
      <c r="C155" s="167">
        <v>160.0</v>
      </c>
      <c r="D155" s="167">
        <v>1392000.0</v>
      </c>
      <c r="E155" s="134" t="s">
        <v>1072</v>
      </c>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ht="15.75" customHeight="1">
      <c r="A156" s="134" t="s">
        <v>1073</v>
      </c>
      <c r="B156" s="134" t="s">
        <v>1074</v>
      </c>
      <c r="C156" s="167">
        <v>1200.0</v>
      </c>
      <c r="D156" s="167">
        <v>1566000.0</v>
      </c>
      <c r="E156" s="134" t="s">
        <v>1075</v>
      </c>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ht="15.75" customHeight="1">
      <c r="A157" s="134" t="s">
        <v>682</v>
      </c>
      <c r="B157" s="134" t="s">
        <v>1076</v>
      </c>
      <c r="C157" s="167">
        <v>6.0</v>
      </c>
      <c r="D157" s="167">
        <v>1564110.0</v>
      </c>
      <c r="E157" s="134" t="s">
        <v>1077</v>
      </c>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ht="15.75" customHeight="1">
      <c r="A158" s="134" t="s">
        <v>1078</v>
      </c>
      <c r="B158" s="134" t="s">
        <v>1079</v>
      </c>
      <c r="C158" s="167">
        <v>60.0</v>
      </c>
      <c r="D158" s="167">
        <v>1096200.0</v>
      </c>
      <c r="E158" s="134" t="s">
        <v>1080</v>
      </c>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ht="15.75" customHeight="1">
      <c r="A159" s="134" t="s">
        <v>1081</v>
      </c>
      <c r="B159" s="134" t="s">
        <v>1082</v>
      </c>
      <c r="C159" s="167">
        <v>250000.0</v>
      </c>
      <c r="D159" s="167">
        <v>500000.0</v>
      </c>
      <c r="E159" s="134" t="s">
        <v>1083</v>
      </c>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ht="15.7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ht="15.75" customHeight="1">
      <c r="A161" s="172" t="s">
        <v>1039</v>
      </c>
      <c r="B161" s="172" t="s">
        <v>1084</v>
      </c>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ht="15.75" customHeight="1">
      <c r="A162" s="173" t="s">
        <v>1085</v>
      </c>
      <c r="B162" s="173" t="s">
        <v>1086</v>
      </c>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ht="15.75" customHeight="1">
      <c r="A163" s="173" t="s">
        <v>1087</v>
      </c>
      <c r="B163" s="173" t="s">
        <v>1088</v>
      </c>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ht="15.75" customHeight="1">
      <c r="A164" s="173" t="s">
        <v>1089</v>
      </c>
      <c r="B164" s="173" t="s">
        <v>1090</v>
      </c>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ht="15.75" customHeight="1">
      <c r="A165" s="173" t="s">
        <v>1091</v>
      </c>
      <c r="B165" s="173" t="s">
        <v>1092</v>
      </c>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ht="15.75" customHeight="1">
      <c r="A166" s="173" t="s">
        <v>1053</v>
      </c>
      <c r="B166" s="173" t="s">
        <v>1093</v>
      </c>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ht="15.7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ht="15.7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ht="15.7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ht="15.7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ht="15.7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ht="15.7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ht="15.7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ht="15.7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ht="15.7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ht="15.7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ht="15.7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ht="15.7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ht="15.7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ht="15.7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ht="15.7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ht="15.7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ht="15.7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ht="15.7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ht="15.7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ht="15.7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ht="15.7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ht="15.7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ht="15.7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ht="15.7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ht="15.7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ht="15.7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ht="15.7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ht="15.7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ht="15.7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ht="15.7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ht="15.7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ht="15.7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ht="15.7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ht="15.7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ht="15.7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ht="15.7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ht="15.7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ht="15.7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ht="15.7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ht="15.7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ht="15.7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ht="15.7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ht="15.7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ht="15.7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ht="15.7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ht="15.7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ht="15.7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ht="15.7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ht="15.7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ht="15.7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ht="15.7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ht="15.7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ht="15.7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ht="15.7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ht="15.7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ht="15.7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ht="15.7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ht="15.7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ht="15.7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ht="15.7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ht="15.7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ht="15.7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ht="15.7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ht="15.7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ht="15.7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ht="15.7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ht="15.7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ht="15.7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ht="15.7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ht="15.7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ht="15.7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ht="15.7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ht="15.7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ht="15.7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ht="15.7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ht="15.7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ht="15.7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ht="15.7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ht="15.7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ht="15.7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ht="15.7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ht="15.7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ht="15.7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ht="15.7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ht="15.7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ht="15.7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ht="15.7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ht="15.7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ht="15.7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ht="15.7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ht="15.7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ht="15.7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ht="15.7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ht="15.7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ht="15.7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ht="15.7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ht="15.7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ht="15.7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ht="15.7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ht="15.7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ht="15.7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ht="15.7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ht="15.7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ht="15.7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ht="15.7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ht="15.7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ht="15.7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ht="15.7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ht="15.7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ht="15.7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ht="15.7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ht="15.7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ht="15.7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ht="15.7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ht="15.7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ht="15.7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ht="15.7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ht="15.7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ht="15.7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ht="15.7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ht="15.7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ht="15.7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ht="15.7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ht="15.7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ht="15.7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ht="15.7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ht="15.7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ht="15.7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ht="15.7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ht="15.7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ht="15.7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ht="15.7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ht="15.7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ht="15.7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ht="15.7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ht="15.7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ht="15.7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ht="15.7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ht="15.7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ht="15.7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ht="15.7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ht="15.7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ht="15.7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ht="15.7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ht="15.7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ht="15.7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ht="15.7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ht="15.7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ht="15.7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ht="15.7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ht="15.7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ht="15.7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ht="15.7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ht="15.7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ht="15.7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ht="15.7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ht="15.7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ht="15.7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ht="15.7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ht="15.7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ht="15.7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ht="15.7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ht="15.7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ht="15.7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ht="15.7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ht="15.7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ht="15.7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ht="15.7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ht="15.7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ht="15.7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ht="15.7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ht="15.7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ht="15.7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ht="15.7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ht="15.7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ht="15.7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ht="15.7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ht="15.7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ht="15.7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ht="15.7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ht="15.7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ht="15.7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ht="15.7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ht="15.7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ht="15.7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ht="15.7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ht="15.7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ht="15.7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ht="15.7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ht="15.7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ht="15.7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ht="15.7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ht="15.7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ht="15.7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ht="15.7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ht="15.7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ht="15.7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ht="15.7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ht="15.7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ht="15.7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1.0"/>
    <col customWidth="1" min="3" max="3" width="11.5"/>
    <col customWidth="1" min="4" max="5" width="11.25"/>
    <col customWidth="1" min="6" max="6" width="10.0"/>
    <col customWidth="1" min="8" max="8" width="8.75"/>
    <col customWidth="1" min="9" max="9" width="9.0"/>
    <col customWidth="1" min="10" max="10" width="9.5"/>
    <col customWidth="1" min="11" max="11" width="63.5"/>
  </cols>
  <sheetData>
    <row r="1" ht="15.75" customHeight="1">
      <c r="A1" s="79"/>
      <c r="B1" s="79"/>
      <c r="C1" s="79"/>
      <c r="D1" s="79"/>
      <c r="E1" s="79"/>
      <c r="F1" s="79"/>
      <c r="G1" s="79"/>
      <c r="H1" s="79"/>
      <c r="I1" s="79"/>
      <c r="J1" s="79"/>
      <c r="K1" s="79"/>
      <c r="L1" s="79"/>
      <c r="M1" s="79"/>
      <c r="N1" s="59"/>
    </row>
    <row r="2" ht="15.75" customHeight="1">
      <c r="A2" s="80" t="s">
        <v>116</v>
      </c>
      <c r="N2" s="59"/>
    </row>
    <row r="3" ht="15.75" customHeight="1">
      <c r="A3" s="81" t="s">
        <v>117</v>
      </c>
      <c r="B3" s="81" t="s">
        <v>3</v>
      </c>
      <c r="C3" s="81" t="s">
        <v>118</v>
      </c>
      <c r="D3" s="81" t="s">
        <v>119</v>
      </c>
      <c r="E3" s="81" t="s">
        <v>120</v>
      </c>
      <c r="F3" s="81" t="s">
        <v>121</v>
      </c>
      <c r="G3" s="81" t="s">
        <v>122</v>
      </c>
      <c r="H3" s="81" t="s">
        <v>123</v>
      </c>
      <c r="I3" s="81" t="s">
        <v>124</v>
      </c>
      <c r="J3" s="81"/>
      <c r="K3" s="81" t="s">
        <v>125</v>
      </c>
      <c r="L3" s="81" t="s">
        <v>126</v>
      </c>
      <c r="M3" s="81" t="s">
        <v>127</v>
      </c>
      <c r="N3" s="59"/>
    </row>
    <row r="4" ht="15.75" customHeight="1">
      <c r="A4" s="81" t="s">
        <v>128</v>
      </c>
      <c r="B4" s="82">
        <v>100.0</v>
      </c>
      <c r="C4" s="81" t="s">
        <v>129</v>
      </c>
      <c r="D4" s="82">
        <v>200.0</v>
      </c>
      <c r="E4" s="82">
        <f>B4*D4</f>
        <v>20000</v>
      </c>
      <c r="F4" s="83">
        <f>E4/43560</f>
        <v>0.4591368228</v>
      </c>
      <c r="G4" s="81">
        <v>150.0</v>
      </c>
      <c r="H4" s="84">
        <f>F4*G4</f>
        <v>68.87052342</v>
      </c>
      <c r="I4" s="85">
        <f>E4*0.9</f>
        <v>18000</v>
      </c>
      <c r="J4" s="85"/>
      <c r="K4" s="85">
        <f>E4*0.1</f>
        <v>2000</v>
      </c>
      <c r="L4" s="86">
        <v>0.05</v>
      </c>
      <c r="M4" s="81" t="s">
        <v>130</v>
      </c>
      <c r="N4" s="59"/>
    </row>
    <row r="5" ht="15.75" customHeight="1">
      <c r="A5" s="87"/>
      <c r="B5" s="88"/>
      <c r="C5" s="88"/>
      <c r="D5" s="88"/>
      <c r="E5" s="88"/>
      <c r="F5" s="89"/>
      <c r="G5" s="87"/>
      <c r="H5" s="90"/>
      <c r="I5" s="91"/>
      <c r="J5" s="91"/>
      <c r="K5" s="91"/>
      <c r="L5" s="88"/>
      <c r="M5" s="88"/>
      <c r="N5" s="59"/>
    </row>
    <row r="6" ht="15.75" customHeight="1">
      <c r="A6" s="80" t="s">
        <v>131</v>
      </c>
      <c r="I6" s="92"/>
      <c r="J6" s="80"/>
      <c r="K6" s="80" t="s">
        <v>132</v>
      </c>
      <c r="L6" s="92"/>
      <c r="M6" s="92"/>
      <c r="N6" s="59"/>
    </row>
    <row r="7" ht="15.75" customHeight="1">
      <c r="A7" s="93" t="s">
        <v>133</v>
      </c>
      <c r="B7" s="94" t="s">
        <v>134</v>
      </c>
      <c r="C7" s="94" t="s">
        <v>135</v>
      </c>
      <c r="D7" s="94" t="s">
        <v>136</v>
      </c>
      <c r="E7" s="94" t="s">
        <v>137</v>
      </c>
      <c r="F7" s="94" t="s">
        <v>138</v>
      </c>
      <c r="G7" s="94" t="s">
        <v>139</v>
      </c>
      <c r="H7" s="94" t="s">
        <v>140</v>
      </c>
      <c r="I7" s="95"/>
      <c r="J7" s="94"/>
      <c r="K7" s="96" t="s">
        <v>141</v>
      </c>
      <c r="L7" s="59"/>
      <c r="M7" s="59"/>
      <c r="N7" s="59"/>
    </row>
    <row r="8" ht="15.75" customHeight="1">
      <c r="A8" s="97" t="s">
        <v>142</v>
      </c>
      <c r="B8" s="81" t="s">
        <v>143</v>
      </c>
      <c r="C8" s="81" t="s">
        <v>144</v>
      </c>
      <c r="D8" s="81" t="s">
        <v>145</v>
      </c>
      <c r="E8" s="59"/>
      <c r="F8" s="81" t="s">
        <v>146</v>
      </c>
      <c r="G8" s="81" t="s">
        <v>147</v>
      </c>
      <c r="H8" s="81" t="s">
        <v>148</v>
      </c>
      <c r="I8" s="59"/>
      <c r="J8" s="81"/>
      <c r="K8" s="98" t="s">
        <v>149</v>
      </c>
      <c r="L8" s="59"/>
      <c r="M8" s="59"/>
      <c r="N8" s="59"/>
    </row>
    <row r="9" ht="15.75" customHeight="1">
      <c r="A9" s="99"/>
      <c r="B9" s="100"/>
      <c r="C9" s="101"/>
      <c r="D9" s="100"/>
      <c r="E9" s="101"/>
      <c r="F9" s="102"/>
      <c r="G9" s="100"/>
      <c r="H9" s="100"/>
      <c r="I9" s="100"/>
      <c r="J9" s="100"/>
      <c r="K9" s="103"/>
      <c r="L9" s="59"/>
      <c r="M9" s="59"/>
      <c r="N9" s="59"/>
    </row>
    <row r="10" ht="15.75" customHeight="1">
      <c r="A10" s="104"/>
      <c r="B10" s="105" t="s">
        <v>150</v>
      </c>
      <c r="C10" s="106" t="s">
        <v>151</v>
      </c>
      <c r="D10" s="59"/>
      <c r="E10" s="107"/>
      <c r="F10" s="108"/>
      <c r="G10" s="59"/>
      <c r="H10" s="59"/>
      <c r="I10" s="59"/>
      <c r="J10" s="59"/>
      <c r="K10" s="109"/>
      <c r="L10" s="59"/>
      <c r="M10" s="59"/>
      <c r="N10" s="59"/>
    </row>
    <row r="11" ht="15.75" customHeight="1">
      <c r="A11" s="110">
        <v>76.0</v>
      </c>
      <c r="B11" s="111">
        <f>120/5</f>
        <v>24</v>
      </c>
      <c r="C11" s="112">
        <v>30.0</v>
      </c>
      <c r="D11" s="113"/>
      <c r="E11" s="112">
        <f>SUM(A11:D11)</f>
        <v>130</v>
      </c>
      <c r="F11" s="114"/>
      <c r="G11" s="113"/>
      <c r="H11" s="113"/>
      <c r="I11" s="113"/>
      <c r="J11" s="113"/>
      <c r="K11" s="115"/>
      <c r="L11" s="59"/>
      <c r="M11" s="59"/>
      <c r="N11" s="59"/>
    </row>
    <row r="12" ht="15.75" customHeight="1">
      <c r="A12" s="79"/>
      <c r="B12" s="79"/>
      <c r="C12" s="79"/>
      <c r="D12" s="79"/>
      <c r="E12" s="79"/>
      <c r="F12" s="79"/>
      <c r="G12" s="79"/>
      <c r="H12" s="79"/>
      <c r="I12" s="79"/>
      <c r="J12" s="79"/>
      <c r="K12" s="79"/>
      <c r="L12" s="79"/>
      <c r="M12" s="79"/>
      <c r="N12" s="59"/>
    </row>
    <row r="13" ht="15.75" customHeight="1">
      <c r="A13" s="116" t="s">
        <v>152</v>
      </c>
      <c r="I13" s="92"/>
      <c r="J13" s="92"/>
      <c r="K13" s="92"/>
      <c r="L13" s="92"/>
      <c r="M13" s="92"/>
      <c r="N13" s="59"/>
    </row>
    <row r="14" ht="15.75" customHeight="1">
      <c r="A14" s="117" t="s">
        <v>153</v>
      </c>
      <c r="B14" s="59"/>
      <c r="C14" s="59"/>
      <c r="D14" s="59"/>
      <c r="E14" s="59"/>
      <c r="F14" s="59"/>
      <c r="G14" s="59"/>
      <c r="H14" s="59"/>
      <c r="I14" s="59"/>
      <c r="J14" s="59"/>
      <c r="K14" s="59"/>
      <c r="L14" s="59"/>
      <c r="M14" s="59"/>
      <c r="N14" s="59"/>
    </row>
    <row r="15" ht="15.75" customHeight="1">
      <c r="A15" s="117" t="s">
        <v>154</v>
      </c>
      <c r="B15" s="59"/>
      <c r="C15" s="59"/>
      <c r="D15" s="59"/>
      <c r="E15" s="59"/>
      <c r="F15" s="59"/>
      <c r="G15" s="59"/>
      <c r="H15" s="59"/>
      <c r="I15" s="59"/>
      <c r="J15" s="59"/>
      <c r="K15" s="59"/>
      <c r="L15" s="59"/>
      <c r="M15" s="59"/>
      <c r="N15" s="59"/>
    </row>
    <row r="16" ht="15.75" customHeight="1">
      <c r="A16" s="117" t="s">
        <v>155</v>
      </c>
      <c r="B16" s="59"/>
      <c r="C16" s="59"/>
      <c r="D16" s="59"/>
      <c r="E16" s="59"/>
      <c r="F16" s="59"/>
      <c r="G16" s="59"/>
      <c r="H16" s="59"/>
      <c r="I16" s="59"/>
      <c r="J16" s="59"/>
      <c r="K16" s="59"/>
      <c r="L16" s="59"/>
      <c r="M16" s="59"/>
      <c r="N16" s="59"/>
    </row>
    <row r="17" ht="15.75" customHeight="1">
      <c r="A17" s="117" t="s">
        <v>156</v>
      </c>
      <c r="B17" s="59"/>
      <c r="C17" s="59"/>
      <c r="D17" s="59"/>
      <c r="E17" s="59"/>
      <c r="F17" s="59"/>
      <c r="G17" s="59"/>
      <c r="H17" s="59"/>
      <c r="I17" s="59"/>
      <c r="J17" s="59"/>
      <c r="K17" s="59"/>
      <c r="L17" s="59"/>
      <c r="M17" s="59"/>
      <c r="N17" s="59"/>
    </row>
    <row r="18" ht="15.75" customHeight="1">
      <c r="A18" s="117" t="s">
        <v>157</v>
      </c>
      <c r="B18" s="59"/>
      <c r="C18" s="59"/>
      <c r="D18" s="59"/>
      <c r="E18" s="59"/>
      <c r="F18" s="59"/>
      <c r="G18" s="59"/>
      <c r="H18" s="59"/>
      <c r="I18" s="59"/>
      <c r="J18" s="59"/>
      <c r="K18" s="59"/>
      <c r="L18" s="59"/>
      <c r="M18" s="59"/>
      <c r="N18" s="59"/>
    </row>
    <row r="19" ht="15.75" customHeight="1">
      <c r="A19" s="117" t="s">
        <v>158</v>
      </c>
      <c r="B19" s="59"/>
      <c r="C19" s="59"/>
      <c r="D19" s="59"/>
      <c r="E19" s="59"/>
      <c r="F19" s="59"/>
      <c r="G19" s="59"/>
      <c r="H19" s="59"/>
      <c r="I19" s="59"/>
      <c r="J19" s="59"/>
      <c r="K19" s="59"/>
      <c r="L19" s="59"/>
      <c r="M19" s="59"/>
      <c r="N19" s="59"/>
    </row>
    <row r="20" ht="15.75" customHeight="1">
      <c r="A20" s="117" t="s">
        <v>159</v>
      </c>
      <c r="B20" s="59"/>
      <c r="C20" s="59"/>
      <c r="D20" s="59"/>
      <c r="E20" s="59"/>
      <c r="F20" s="59"/>
      <c r="G20" s="59"/>
      <c r="H20" s="59"/>
      <c r="I20" s="59"/>
      <c r="J20" s="59"/>
      <c r="K20" s="59"/>
      <c r="L20" s="59"/>
      <c r="M20" s="59"/>
      <c r="N20" s="59"/>
    </row>
    <row r="21" ht="15.75" customHeight="1">
      <c r="A21" s="79"/>
      <c r="B21" s="79"/>
      <c r="C21" s="79"/>
      <c r="D21" s="118"/>
      <c r="E21" s="79"/>
      <c r="F21" s="79"/>
      <c r="G21" s="79"/>
      <c r="H21" s="79"/>
      <c r="I21" s="79"/>
      <c r="J21" s="79"/>
      <c r="K21" s="79"/>
      <c r="L21" s="79"/>
      <c r="M21" s="79"/>
      <c r="N21" s="59"/>
    </row>
    <row r="22" ht="15.75" customHeight="1">
      <c r="A22" s="80" t="s">
        <v>160</v>
      </c>
      <c r="G22" s="92"/>
      <c r="H22" s="92"/>
      <c r="I22" s="92"/>
      <c r="J22" s="92"/>
      <c r="K22" s="92"/>
      <c r="L22" s="92"/>
      <c r="M22" s="92"/>
      <c r="N22" s="59"/>
    </row>
    <row r="23" ht="15.75" customHeight="1">
      <c r="A23" s="81" t="s">
        <v>161</v>
      </c>
      <c r="B23" s="105" t="s">
        <v>162</v>
      </c>
      <c r="C23" s="105" t="s">
        <v>163</v>
      </c>
      <c r="D23" s="105" t="s">
        <v>164</v>
      </c>
      <c r="E23" s="105" t="s">
        <v>165</v>
      </c>
      <c r="F23" s="105" t="s">
        <v>166</v>
      </c>
      <c r="G23" s="105" t="s">
        <v>167</v>
      </c>
      <c r="H23" s="59"/>
      <c r="I23" s="59"/>
      <c r="J23" s="59"/>
      <c r="K23" s="59"/>
      <c r="L23" s="59"/>
      <c r="M23" s="59"/>
      <c r="N23" s="59"/>
    </row>
    <row r="24" ht="15.75" customHeight="1">
      <c r="A24" s="119" t="s">
        <v>168</v>
      </c>
      <c r="B24" s="120">
        <v>15.0</v>
      </c>
      <c r="C24" s="120">
        <v>0.0</v>
      </c>
      <c r="D24" s="120">
        <v>10.0</v>
      </c>
      <c r="E24" s="120">
        <v>15.0</v>
      </c>
      <c r="F24" s="120">
        <v>15.0</v>
      </c>
      <c r="G24" s="59"/>
      <c r="H24" s="59"/>
      <c r="I24" s="59"/>
      <c r="J24" s="59"/>
      <c r="K24" s="59"/>
      <c r="L24" s="59"/>
      <c r="M24" s="59"/>
      <c r="N24" s="59"/>
    </row>
    <row r="25" ht="15.75" customHeight="1">
      <c r="A25" s="119" t="s">
        <v>169</v>
      </c>
      <c r="B25" s="120">
        <v>10.0</v>
      </c>
      <c r="C25" s="120">
        <v>10.0</v>
      </c>
      <c r="D25" s="120">
        <v>20.0</v>
      </c>
      <c r="E25" s="120">
        <v>25.0</v>
      </c>
      <c r="F25" s="120">
        <v>25.0</v>
      </c>
      <c r="G25" s="59"/>
      <c r="H25" s="59"/>
      <c r="I25" s="59"/>
      <c r="J25" s="59"/>
      <c r="K25" s="59"/>
      <c r="L25" s="59"/>
      <c r="M25" s="59"/>
      <c r="N25" s="59"/>
    </row>
    <row r="26" ht="15.75" customHeight="1">
      <c r="A26" s="119" t="s">
        <v>170</v>
      </c>
      <c r="B26" s="120">
        <v>20.0</v>
      </c>
      <c r="C26" s="120">
        <v>20.0</v>
      </c>
      <c r="D26" s="120">
        <v>30.0</v>
      </c>
      <c r="E26" s="120">
        <v>35.0</v>
      </c>
      <c r="F26" s="120">
        <v>35.0</v>
      </c>
      <c r="G26" s="59"/>
      <c r="H26" s="59"/>
      <c r="I26" s="59"/>
      <c r="J26" s="59"/>
      <c r="K26" s="59"/>
      <c r="L26" s="59"/>
      <c r="M26" s="59"/>
      <c r="N26" s="59"/>
    </row>
    <row r="27" ht="15.75" customHeight="1">
      <c r="A27" s="119" t="s">
        <v>171</v>
      </c>
      <c r="B27" s="120">
        <v>5.0</v>
      </c>
      <c r="C27" s="120">
        <v>5.0</v>
      </c>
      <c r="D27" s="120">
        <v>15.0</v>
      </c>
      <c r="E27" s="120">
        <v>20.0</v>
      </c>
      <c r="F27" s="120">
        <v>20.0</v>
      </c>
      <c r="G27" s="59"/>
      <c r="H27" s="108"/>
      <c r="I27" s="59"/>
      <c r="J27" s="59"/>
      <c r="K27" s="59"/>
      <c r="L27" s="59"/>
      <c r="M27" s="59"/>
      <c r="N27" s="59"/>
    </row>
    <row r="28" ht="15.75" customHeight="1">
      <c r="A28" s="81" t="s">
        <v>172</v>
      </c>
      <c r="B28" s="121">
        <v>1.0</v>
      </c>
      <c r="C28" s="121">
        <v>4.0</v>
      </c>
      <c r="D28" s="121">
        <v>9.0</v>
      </c>
      <c r="E28" s="121">
        <v>9.0</v>
      </c>
      <c r="F28" s="121">
        <v>1.0</v>
      </c>
      <c r="G28" s="121">
        <f>SUM(B28:F28)</f>
        <v>24</v>
      </c>
      <c r="H28" s="59"/>
      <c r="I28" s="59"/>
      <c r="J28" s="59"/>
      <c r="K28" s="59"/>
      <c r="L28" s="59"/>
      <c r="M28" s="59"/>
      <c r="N28" s="59"/>
    </row>
    <row r="29" ht="15.75" customHeight="1">
      <c r="A29" s="81" t="s">
        <v>173</v>
      </c>
      <c r="B29" s="122">
        <f>(25*100)+(25*200)</f>
        <v>7500</v>
      </c>
      <c r="C29" s="122">
        <f>(25*100)+(10*200)</f>
        <v>4500</v>
      </c>
      <c r="D29" s="122">
        <f>(45*100)+(30*200)</f>
        <v>10500</v>
      </c>
      <c r="E29" s="122">
        <f t="shared" ref="E29:F29" si="1">(55*100)+(40*200)</f>
        <v>13500</v>
      </c>
      <c r="F29" s="122">
        <f t="shared" si="1"/>
        <v>13500</v>
      </c>
      <c r="G29" s="59"/>
      <c r="H29" s="59"/>
      <c r="I29" s="59"/>
      <c r="J29" s="59"/>
      <c r="K29" s="59"/>
      <c r="L29" s="59"/>
      <c r="M29" s="59"/>
      <c r="N29" s="59"/>
    </row>
    <row r="30" ht="15.75" customHeight="1">
      <c r="A30" s="119" t="s">
        <v>174</v>
      </c>
      <c r="B30" s="123" t="s">
        <v>175</v>
      </c>
      <c r="C30" s="123" t="s">
        <v>176</v>
      </c>
      <c r="D30" s="123" t="s">
        <v>177</v>
      </c>
      <c r="E30" s="123" t="s">
        <v>178</v>
      </c>
      <c r="F30" s="123" t="s">
        <v>178</v>
      </c>
      <c r="G30" s="59"/>
      <c r="H30" s="59"/>
      <c r="I30" s="59"/>
      <c r="J30" s="59"/>
      <c r="K30" s="59"/>
      <c r="L30" s="59"/>
      <c r="M30" s="59"/>
      <c r="N30" s="59"/>
    </row>
    <row r="31" ht="15.75" customHeight="1">
      <c r="A31" s="81" t="s">
        <v>179</v>
      </c>
      <c r="B31" s="124">
        <f>75*175</f>
        <v>13125</v>
      </c>
      <c r="C31" s="124">
        <f>90*175</f>
        <v>15750</v>
      </c>
      <c r="D31" s="124">
        <f>70*155</f>
        <v>10850</v>
      </c>
      <c r="E31" s="124">
        <f t="shared" ref="E31:F31" si="2">60*145</f>
        <v>8700</v>
      </c>
      <c r="F31" s="124">
        <f t="shared" si="2"/>
        <v>8700</v>
      </c>
      <c r="G31" s="59"/>
      <c r="H31" s="59"/>
      <c r="I31" s="59"/>
      <c r="J31" s="59"/>
      <c r="K31" s="59"/>
      <c r="L31" s="59"/>
      <c r="M31" s="59"/>
      <c r="N31" s="59"/>
    </row>
    <row r="32" ht="15.75" customHeight="1">
      <c r="A32" s="81" t="s">
        <v>180</v>
      </c>
      <c r="B32" s="124">
        <f t="shared" ref="B32:F32" si="3">B31*B28</f>
        <v>13125</v>
      </c>
      <c r="C32" s="124">
        <f t="shared" si="3"/>
        <v>63000</v>
      </c>
      <c r="D32" s="124">
        <f t="shared" si="3"/>
        <v>97650</v>
      </c>
      <c r="E32" s="124">
        <f t="shared" si="3"/>
        <v>78300</v>
      </c>
      <c r="F32" s="124">
        <f t="shared" si="3"/>
        <v>8700</v>
      </c>
      <c r="G32" s="124">
        <f>SUM(B32:F32)</f>
        <v>260775</v>
      </c>
      <c r="H32" s="59"/>
      <c r="I32" s="59"/>
      <c r="J32" s="59"/>
      <c r="K32" s="59"/>
      <c r="L32" s="59"/>
      <c r="M32" s="59"/>
      <c r="N32" s="59"/>
    </row>
    <row r="33" ht="15.75" customHeight="1">
      <c r="A33" s="125"/>
      <c r="B33" s="126"/>
      <c r="C33" s="126"/>
      <c r="D33" s="126"/>
      <c r="E33" s="126"/>
      <c r="F33" s="126"/>
      <c r="G33" s="126"/>
      <c r="H33" s="59"/>
      <c r="I33" s="59"/>
      <c r="J33" s="59"/>
      <c r="K33" s="59"/>
      <c r="L33" s="59"/>
      <c r="M33" s="59"/>
      <c r="N33" s="59"/>
    </row>
    <row r="34" ht="15.75" customHeight="1"/>
    <row r="35" ht="15.75" customHeight="1">
      <c r="A35" s="127" t="s">
        <v>181</v>
      </c>
      <c r="B35" s="127" t="s">
        <v>182</v>
      </c>
      <c r="C35" s="127" t="s">
        <v>183</v>
      </c>
      <c r="D35" s="127" t="s">
        <v>184</v>
      </c>
      <c r="E35" s="127" t="s">
        <v>185</v>
      </c>
      <c r="F35" s="127" t="s">
        <v>186</v>
      </c>
      <c r="G35" s="127" t="s">
        <v>187</v>
      </c>
      <c r="H35" s="127" t="s">
        <v>179</v>
      </c>
      <c r="I35" s="127" t="s">
        <v>188</v>
      </c>
      <c r="J35" s="127" t="s">
        <v>189</v>
      </c>
      <c r="K35" s="127" t="s">
        <v>190</v>
      </c>
      <c r="L35" s="127"/>
      <c r="M35" s="127"/>
      <c r="N35" s="127"/>
      <c r="O35" s="127"/>
      <c r="P35" s="127"/>
      <c r="Q35" s="127"/>
      <c r="R35" s="127"/>
      <c r="S35" s="127"/>
      <c r="T35" s="127"/>
      <c r="U35" s="127"/>
      <c r="V35" s="127"/>
      <c r="W35" s="127"/>
      <c r="X35" s="127"/>
      <c r="Y35" s="127"/>
      <c r="Z35" s="127"/>
      <c r="AA35" s="127"/>
      <c r="AB35" s="127"/>
    </row>
    <row r="36" ht="15.75" customHeight="1">
      <c r="A36" s="128">
        <v>1.0</v>
      </c>
      <c r="B36" s="128">
        <v>15.0</v>
      </c>
      <c r="C36" s="128">
        <v>10.0</v>
      </c>
      <c r="D36" s="128">
        <v>20.0</v>
      </c>
      <c r="E36" s="128">
        <v>5.0</v>
      </c>
      <c r="F36" s="129">
        <f>(25*100)+(25*200)</f>
        <v>7500</v>
      </c>
      <c r="G36" s="128" t="s">
        <v>175</v>
      </c>
      <c r="H36" s="129">
        <f>75*175</f>
        <v>13125</v>
      </c>
      <c r="I36" s="130">
        <v>1.0</v>
      </c>
      <c r="J36" s="129">
        <f t="shared" ref="J36:J40" si="4">I36*H36</f>
        <v>13125</v>
      </c>
      <c r="K36" s="130" t="s">
        <v>191</v>
      </c>
    </row>
    <row r="37" ht="15.75" customHeight="1">
      <c r="A37" s="131">
        <v>45693.0</v>
      </c>
      <c r="B37" s="128">
        <v>0.0</v>
      </c>
      <c r="C37" s="128">
        <v>10.0</v>
      </c>
      <c r="D37" s="128">
        <v>20.0</v>
      </c>
      <c r="E37" s="128">
        <v>5.0</v>
      </c>
      <c r="F37" s="129">
        <f>(25*100)+(10*200)</f>
        <v>4500</v>
      </c>
      <c r="G37" s="128" t="s">
        <v>176</v>
      </c>
      <c r="H37" s="129">
        <f>90*175</f>
        <v>15750</v>
      </c>
      <c r="I37" s="130">
        <v>4.0</v>
      </c>
      <c r="J37" s="129">
        <f t="shared" si="4"/>
        <v>63000</v>
      </c>
      <c r="K37" s="130" t="s">
        <v>192</v>
      </c>
    </row>
    <row r="38" ht="15.75" customHeight="1">
      <c r="A38" s="131">
        <v>45822.0</v>
      </c>
      <c r="B38" s="128">
        <v>10.0</v>
      </c>
      <c r="C38" s="128">
        <v>20.0</v>
      </c>
      <c r="D38" s="128">
        <v>30.0</v>
      </c>
      <c r="E38" s="128">
        <v>15.0</v>
      </c>
      <c r="F38" s="129">
        <f>(45*100)+(30*200)</f>
        <v>10500</v>
      </c>
      <c r="G38" s="128" t="s">
        <v>177</v>
      </c>
      <c r="H38" s="129">
        <f>70*155</f>
        <v>10850</v>
      </c>
      <c r="I38" s="130">
        <v>9.0</v>
      </c>
      <c r="J38" s="129">
        <f t="shared" si="4"/>
        <v>97650</v>
      </c>
      <c r="K38" s="130" t="s">
        <v>193</v>
      </c>
    </row>
    <row r="39" ht="15.75" customHeight="1">
      <c r="A39" s="128" t="s">
        <v>165</v>
      </c>
      <c r="B39" s="128">
        <v>15.0</v>
      </c>
      <c r="C39" s="128">
        <v>25.0</v>
      </c>
      <c r="D39" s="128">
        <v>35.0</v>
      </c>
      <c r="E39" s="128">
        <v>20.0</v>
      </c>
      <c r="F39" s="129">
        <f t="shared" ref="F39:F40" si="5">(55*100)+(40*200)</f>
        <v>13500</v>
      </c>
      <c r="G39" s="128" t="s">
        <v>178</v>
      </c>
      <c r="H39" s="129">
        <f t="shared" ref="H39:H40" si="6">60*145</f>
        <v>8700</v>
      </c>
      <c r="I39" s="130">
        <v>9.0</v>
      </c>
      <c r="J39" s="129">
        <f t="shared" si="4"/>
        <v>78300</v>
      </c>
      <c r="K39" s="130" t="s">
        <v>194</v>
      </c>
    </row>
    <row r="40" ht="15.75" customHeight="1">
      <c r="A40" s="128" t="s">
        <v>195</v>
      </c>
      <c r="B40" s="128">
        <v>15.0</v>
      </c>
      <c r="C40" s="128">
        <v>25.0</v>
      </c>
      <c r="D40" s="128">
        <v>35.0</v>
      </c>
      <c r="E40" s="128">
        <v>20.0</v>
      </c>
      <c r="F40" s="129">
        <f t="shared" si="5"/>
        <v>13500</v>
      </c>
      <c r="G40" s="128" t="s">
        <v>178</v>
      </c>
      <c r="H40" s="129">
        <f t="shared" si="6"/>
        <v>8700</v>
      </c>
      <c r="I40" s="130">
        <v>1.0</v>
      </c>
      <c r="J40" s="129">
        <f t="shared" si="4"/>
        <v>8700</v>
      </c>
      <c r="K40" s="130" t="s">
        <v>196</v>
      </c>
    </row>
    <row r="41" ht="15.75" customHeight="1">
      <c r="A41" s="132" t="s">
        <v>41</v>
      </c>
      <c r="B41" s="132" t="s">
        <v>197</v>
      </c>
      <c r="C41" s="132" t="s">
        <v>197</v>
      </c>
      <c r="D41" s="132" t="s">
        <v>197</v>
      </c>
      <c r="E41" s="132" t="s">
        <v>197</v>
      </c>
      <c r="F41" s="132"/>
      <c r="G41" s="132" t="s">
        <v>197</v>
      </c>
      <c r="H41" s="29"/>
      <c r="I41" s="132"/>
      <c r="J41" s="29">
        <f>SUM(J36:J40)</f>
        <v>260775</v>
      </c>
      <c r="K41" s="132"/>
      <c r="L41" s="132"/>
      <c r="M41" s="132"/>
      <c r="N41" s="132"/>
      <c r="O41" s="132"/>
      <c r="P41" s="132"/>
      <c r="Q41" s="132"/>
      <c r="R41" s="132"/>
      <c r="S41" s="132"/>
      <c r="T41" s="132"/>
      <c r="U41" s="132"/>
      <c r="V41" s="132"/>
      <c r="W41" s="132"/>
      <c r="X41" s="132"/>
      <c r="Y41" s="132"/>
      <c r="Z41" s="132"/>
      <c r="AA41" s="132"/>
      <c r="AB41" s="13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M2"/>
    <mergeCell ref="A6:H6"/>
    <mergeCell ref="A13:H13"/>
    <mergeCell ref="A22:F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75"/>
    <col customWidth="1" min="2" max="2" width="38.13"/>
    <col customWidth="1" min="3" max="3" width="13.88"/>
    <col customWidth="1" min="4" max="6" width="12.63"/>
  </cols>
  <sheetData>
    <row r="1" ht="15.75" customHeight="1">
      <c r="A1" s="133" t="s">
        <v>198</v>
      </c>
    </row>
    <row r="2" ht="15.75" customHeight="1">
      <c r="A2" s="134" t="s">
        <v>199</v>
      </c>
    </row>
    <row r="3" ht="15.75" customHeight="1">
      <c r="A3" s="134"/>
    </row>
    <row r="4" ht="15.75" customHeight="1">
      <c r="A4" s="134" t="s">
        <v>200</v>
      </c>
    </row>
    <row r="5" ht="15.75" customHeight="1">
      <c r="A5" s="134" t="s">
        <v>201</v>
      </c>
    </row>
    <row r="6" ht="15.75" customHeight="1">
      <c r="A6" s="134" t="s">
        <v>202</v>
      </c>
    </row>
    <row r="7" ht="15.75" customHeight="1">
      <c r="A7" s="134" t="s">
        <v>203</v>
      </c>
    </row>
    <row r="8" ht="15.75" customHeight="1">
      <c r="A8" s="134" t="s">
        <v>204</v>
      </c>
    </row>
    <row r="9" ht="15.75" customHeight="1">
      <c r="A9" s="134"/>
    </row>
    <row r="10" ht="15.75" customHeight="1">
      <c r="A10" s="135" t="s">
        <v>205</v>
      </c>
      <c r="B10" s="136" t="s">
        <v>206</v>
      </c>
      <c r="C10" s="137" t="s">
        <v>207</v>
      </c>
    </row>
    <row r="11" ht="15.75" customHeight="1">
      <c r="A11" s="135" t="s">
        <v>208</v>
      </c>
      <c r="B11" s="138" t="s">
        <v>209</v>
      </c>
      <c r="C11" s="137" t="s">
        <v>207</v>
      </c>
    </row>
    <row r="12" ht="15.75" customHeight="1">
      <c r="A12" s="134"/>
    </row>
    <row r="13" ht="15.75" customHeight="1">
      <c r="A13" s="134"/>
    </row>
    <row r="14" ht="15.75" customHeight="1">
      <c r="A14" s="134"/>
    </row>
    <row r="15" ht="15.75" customHeight="1">
      <c r="A15" s="134"/>
    </row>
    <row r="16" ht="15.75" customHeight="1">
      <c r="A16" s="134"/>
    </row>
    <row r="17" ht="15.75" customHeight="1">
      <c r="A17" s="134"/>
    </row>
    <row r="18" ht="15.75" customHeight="1">
      <c r="A18" s="134"/>
    </row>
    <row r="19" ht="15.75" customHeight="1">
      <c r="A19" s="134"/>
    </row>
    <row r="20" ht="15.75" customHeight="1">
      <c r="A20" s="134"/>
    </row>
    <row r="21" ht="15.75" customHeight="1">
      <c r="A21" s="134"/>
    </row>
    <row r="22" ht="15.75" customHeight="1">
      <c r="A22" s="134"/>
    </row>
    <row r="23" ht="15.75" customHeight="1">
      <c r="A23" s="134"/>
    </row>
    <row r="24" ht="15.75" customHeight="1">
      <c r="A24" s="134"/>
    </row>
    <row r="25" ht="15.75" customHeight="1">
      <c r="A25" s="134"/>
    </row>
    <row r="26" ht="15.75" customHeight="1">
      <c r="A26" s="134"/>
    </row>
    <row r="27" ht="15.75" customHeight="1">
      <c r="A27" s="134"/>
    </row>
    <row r="28" ht="15.75" customHeight="1">
      <c r="A28" s="134"/>
    </row>
    <row r="29" ht="15.75" customHeight="1">
      <c r="A29" s="134"/>
    </row>
    <row r="30" ht="15.75" customHeight="1">
      <c r="A30" s="134"/>
    </row>
    <row r="31" ht="15.75" customHeight="1">
      <c r="A31" s="134"/>
    </row>
    <row r="32" ht="15.75" customHeight="1">
      <c r="A32" s="134"/>
    </row>
    <row r="33" ht="15.75" customHeight="1">
      <c r="A33" s="134"/>
    </row>
    <row r="34" ht="15.75" customHeight="1">
      <c r="A34" s="134"/>
    </row>
    <row r="35" ht="15.75" customHeight="1">
      <c r="A35" s="134"/>
    </row>
    <row r="36" ht="15.75" customHeight="1">
      <c r="A36" s="134"/>
    </row>
    <row r="37" ht="15.75" customHeight="1">
      <c r="A37" s="134"/>
    </row>
    <row r="38" ht="15.75" customHeight="1">
      <c r="A38" s="134"/>
    </row>
    <row r="39" ht="15.75" customHeight="1">
      <c r="A39" s="134"/>
    </row>
    <row r="40" ht="15.75" customHeight="1">
      <c r="A40" s="134"/>
    </row>
    <row r="41" ht="15.75" customHeight="1">
      <c r="A41" s="134"/>
    </row>
    <row r="42" ht="15.75" customHeight="1">
      <c r="A42" s="134"/>
    </row>
    <row r="43" ht="15.75" customHeight="1">
      <c r="A43" s="134"/>
    </row>
    <row r="44" ht="15.75" customHeight="1">
      <c r="A44" s="134"/>
    </row>
    <row r="45" ht="15.75" customHeight="1">
      <c r="A45" s="134"/>
    </row>
    <row r="46" ht="15.75" customHeight="1">
      <c r="A46" s="134"/>
    </row>
    <row r="47" ht="15.75" customHeight="1">
      <c r="A47" s="134"/>
    </row>
    <row r="48" ht="15.75" customHeight="1">
      <c r="A48" s="134"/>
    </row>
    <row r="49" ht="15.75" customHeight="1">
      <c r="A49" s="134"/>
    </row>
    <row r="50" ht="15.75" customHeight="1">
      <c r="A50" s="134"/>
    </row>
    <row r="51" ht="15.75" customHeight="1">
      <c r="A51" s="134"/>
    </row>
    <row r="52" ht="15.75" customHeight="1">
      <c r="A52" s="134"/>
    </row>
    <row r="53" ht="15.75" customHeight="1">
      <c r="A53" s="134"/>
    </row>
    <row r="54" ht="15.75" customHeight="1">
      <c r="A54" s="134"/>
    </row>
    <row r="55" ht="15.75" customHeight="1">
      <c r="A55" s="134"/>
    </row>
    <row r="56" ht="15.75" customHeight="1">
      <c r="A56" s="134"/>
    </row>
    <row r="57" ht="15.75" customHeight="1">
      <c r="A57" s="134"/>
    </row>
    <row r="58" ht="15.75" customHeight="1">
      <c r="A58" s="134"/>
    </row>
    <row r="59" ht="15.75" customHeight="1">
      <c r="A59" s="134"/>
    </row>
    <row r="60" ht="15.75" customHeight="1">
      <c r="A60" s="134"/>
    </row>
    <row r="61" ht="15.75" customHeight="1">
      <c r="A61" s="134"/>
    </row>
    <row r="62" ht="15.75" customHeight="1">
      <c r="A62" s="134"/>
    </row>
    <row r="63" ht="15.75" customHeight="1">
      <c r="A63" s="134"/>
    </row>
    <row r="64" ht="15.75" customHeight="1">
      <c r="A64" s="134"/>
    </row>
    <row r="65" ht="15.75" customHeight="1">
      <c r="A65" s="134"/>
    </row>
    <row r="66" ht="15.75" customHeight="1">
      <c r="A66" s="134"/>
    </row>
    <row r="67" ht="15.75" customHeight="1">
      <c r="A67" s="134"/>
    </row>
    <row r="68" ht="15.75" customHeight="1">
      <c r="A68" s="134"/>
    </row>
    <row r="69" ht="15.75" customHeight="1">
      <c r="A69" s="134"/>
    </row>
    <row r="70" ht="15.75" customHeight="1">
      <c r="A70" s="134"/>
    </row>
    <row r="71" ht="15.75" customHeight="1">
      <c r="A71" s="134"/>
    </row>
    <row r="72" ht="15.75" customHeight="1">
      <c r="A72" s="134"/>
    </row>
    <row r="73" ht="15.75" customHeight="1">
      <c r="A73" s="134"/>
    </row>
    <row r="74" ht="15.75" customHeight="1">
      <c r="A74" s="134"/>
    </row>
    <row r="75" ht="15.75" customHeight="1">
      <c r="A75" s="134"/>
    </row>
    <row r="76" ht="15.75" customHeight="1">
      <c r="A76" s="134"/>
    </row>
    <row r="77" ht="15.75" customHeight="1">
      <c r="A77" s="134"/>
    </row>
    <row r="78" ht="15.75" customHeight="1">
      <c r="A78" s="134"/>
    </row>
    <row r="79" ht="15.75" customHeight="1">
      <c r="A79" s="134"/>
    </row>
    <row r="80" ht="15.75" customHeight="1">
      <c r="A80" s="134"/>
    </row>
    <row r="81" ht="15.75" customHeight="1">
      <c r="A81" s="134"/>
    </row>
    <row r="82" ht="15.75" customHeight="1">
      <c r="A82" s="134"/>
    </row>
    <row r="83" ht="15.75" customHeight="1">
      <c r="A83" s="134"/>
    </row>
    <row r="84" ht="15.75" customHeight="1">
      <c r="A84" s="134"/>
    </row>
    <row r="85" ht="15.75" customHeight="1">
      <c r="A85" s="134"/>
    </row>
    <row r="86" ht="15.75" customHeight="1">
      <c r="A86" s="134"/>
    </row>
    <row r="87" ht="15.75" customHeight="1">
      <c r="A87" s="134"/>
    </row>
    <row r="88" ht="15.75" customHeight="1">
      <c r="A88" s="134"/>
    </row>
    <row r="89" ht="15.75" customHeight="1">
      <c r="A89" s="134"/>
    </row>
    <row r="90" ht="15.75" customHeight="1">
      <c r="A90" s="134"/>
    </row>
    <row r="91" ht="15.75" customHeight="1">
      <c r="A91" s="134"/>
    </row>
    <row r="92" ht="15.75" customHeight="1">
      <c r="A92" s="134"/>
    </row>
    <row r="93" ht="15.75" customHeight="1">
      <c r="A93" s="134"/>
    </row>
    <row r="94" ht="15.75" customHeight="1">
      <c r="A94" s="134"/>
    </row>
    <row r="95" ht="15.75" customHeight="1">
      <c r="A95" s="134"/>
    </row>
    <row r="96" ht="15.75" customHeight="1">
      <c r="A96" s="134"/>
    </row>
    <row r="97" ht="15.75" customHeight="1">
      <c r="A97" s="134"/>
    </row>
    <row r="98" ht="15.75" customHeight="1">
      <c r="A98" s="134"/>
    </row>
    <row r="99" ht="15.75" customHeight="1">
      <c r="A99" s="134"/>
    </row>
    <row r="100" ht="15.75" customHeight="1">
      <c r="A100" s="134"/>
    </row>
    <row r="101" ht="15.75" customHeight="1">
      <c r="A101" s="134"/>
    </row>
    <row r="102" ht="15.75" customHeight="1">
      <c r="A102" s="134"/>
    </row>
    <row r="103" ht="15.75" customHeight="1">
      <c r="A103" s="134"/>
    </row>
    <row r="104" ht="15.75" customHeight="1">
      <c r="A104" s="134"/>
    </row>
    <row r="105" ht="15.75" customHeight="1">
      <c r="A105" s="134"/>
    </row>
    <row r="106" ht="15.75" customHeight="1">
      <c r="A106" s="134"/>
    </row>
    <row r="107" ht="15.75" customHeight="1">
      <c r="A107" s="134"/>
    </row>
    <row r="108" ht="15.75" customHeight="1">
      <c r="A108" s="134"/>
    </row>
    <row r="109" ht="15.75" customHeight="1">
      <c r="A109" s="134"/>
    </row>
    <row r="110" ht="15.75" customHeight="1">
      <c r="A110" s="134"/>
    </row>
    <row r="111" ht="15.75" customHeight="1">
      <c r="A111" s="134"/>
    </row>
    <row r="112" ht="15.75" customHeight="1">
      <c r="A112" s="134"/>
    </row>
    <row r="113" ht="15.75" customHeight="1">
      <c r="A113" s="134"/>
    </row>
    <row r="114" ht="15.75" customHeight="1">
      <c r="A114" s="134"/>
    </row>
    <row r="115" ht="15.75" customHeight="1">
      <c r="A115" s="134"/>
    </row>
    <row r="116" ht="15.75" customHeight="1">
      <c r="A116" s="134"/>
    </row>
    <row r="117" ht="15.75" customHeight="1">
      <c r="A117" s="134"/>
    </row>
    <row r="118" ht="15.75" customHeight="1">
      <c r="A118" s="134"/>
    </row>
    <row r="119" ht="15.75" customHeight="1">
      <c r="A119" s="134"/>
    </row>
    <row r="120" ht="15.75" customHeight="1">
      <c r="A120" s="134"/>
    </row>
    <row r="121" ht="15.75" customHeight="1">
      <c r="A121" s="134"/>
    </row>
    <row r="122" ht="15.75" customHeight="1">
      <c r="A122" s="134"/>
    </row>
    <row r="123" ht="15.75" customHeight="1">
      <c r="A123" s="134"/>
    </row>
    <row r="124" ht="15.75" customHeight="1">
      <c r="A124" s="134"/>
    </row>
    <row r="125" ht="15.75" customHeight="1">
      <c r="A125" s="134"/>
    </row>
    <row r="126" ht="15.75" customHeight="1">
      <c r="A126" s="134"/>
    </row>
    <row r="127" ht="15.75" customHeight="1">
      <c r="A127" s="134"/>
    </row>
    <row r="128" ht="15.75" customHeight="1">
      <c r="A128" s="134"/>
    </row>
    <row r="129" ht="15.75" customHeight="1">
      <c r="A129" s="134"/>
    </row>
    <row r="130" ht="15.75" customHeight="1">
      <c r="A130" s="134"/>
    </row>
    <row r="131" ht="15.75" customHeight="1">
      <c r="A131" s="134"/>
    </row>
    <row r="132" ht="15.75" customHeight="1">
      <c r="A132" s="134"/>
    </row>
    <row r="133" ht="15.75" customHeight="1">
      <c r="A133" s="134"/>
    </row>
    <row r="134" ht="15.75" customHeight="1">
      <c r="A134" s="134"/>
    </row>
    <row r="135" ht="15.75" customHeight="1">
      <c r="A135" s="134"/>
    </row>
    <row r="136" ht="15.75" customHeight="1">
      <c r="A136" s="134"/>
    </row>
    <row r="137" ht="15.75" customHeight="1">
      <c r="A137" s="134"/>
    </row>
    <row r="138" ht="15.75" customHeight="1">
      <c r="A138" s="134"/>
    </row>
    <row r="139" ht="15.75" customHeight="1">
      <c r="A139" s="134"/>
    </row>
    <row r="140" ht="15.75" customHeight="1">
      <c r="A140" s="134"/>
    </row>
    <row r="141" ht="15.75" customHeight="1">
      <c r="A141" s="134"/>
    </row>
    <row r="142" ht="15.75" customHeight="1">
      <c r="A142" s="134"/>
    </row>
    <row r="143" ht="15.75" customHeight="1">
      <c r="A143" s="134"/>
    </row>
    <row r="144" ht="15.75" customHeight="1">
      <c r="A144" s="134"/>
    </row>
    <row r="145" ht="15.75" customHeight="1">
      <c r="A145" s="134"/>
    </row>
    <row r="146" ht="15.75" customHeight="1">
      <c r="A146" s="134"/>
    </row>
    <row r="147" ht="15.75" customHeight="1">
      <c r="A147" s="134"/>
    </row>
    <row r="148" ht="15.75" customHeight="1">
      <c r="A148" s="134"/>
    </row>
    <row r="149" ht="15.75" customHeight="1">
      <c r="A149" s="134"/>
    </row>
    <row r="150" ht="15.75" customHeight="1">
      <c r="A150" s="134"/>
    </row>
    <row r="151" ht="15.75" customHeight="1">
      <c r="A151" s="134"/>
    </row>
    <row r="152" ht="15.75" customHeight="1">
      <c r="A152" s="134"/>
    </row>
    <row r="153" ht="15.75" customHeight="1">
      <c r="A153" s="134"/>
    </row>
    <row r="154" ht="15.75" customHeight="1">
      <c r="A154" s="134"/>
    </row>
    <row r="155" ht="15.75" customHeight="1">
      <c r="A155" s="134"/>
    </row>
    <row r="156" ht="15.75" customHeight="1">
      <c r="A156" s="134"/>
    </row>
    <row r="157" ht="15.75" customHeight="1">
      <c r="A157" s="134"/>
    </row>
    <row r="158" ht="15.75" customHeight="1">
      <c r="A158" s="134"/>
    </row>
    <row r="159" ht="15.75" customHeight="1">
      <c r="A159" s="134"/>
    </row>
    <row r="160" ht="15.75" customHeight="1">
      <c r="A160" s="134"/>
    </row>
    <row r="161" ht="15.75" customHeight="1">
      <c r="A161" s="134"/>
    </row>
    <row r="162" ht="15.75" customHeight="1">
      <c r="A162" s="134"/>
    </row>
    <row r="163" ht="15.75" customHeight="1">
      <c r="A163" s="134"/>
    </row>
    <row r="164" ht="15.75" customHeight="1">
      <c r="A164" s="134"/>
    </row>
    <row r="165" ht="15.75" customHeight="1">
      <c r="A165" s="134"/>
    </row>
    <row r="166" ht="15.75" customHeight="1">
      <c r="A166" s="134"/>
    </row>
    <row r="167" ht="15.75" customHeight="1">
      <c r="A167" s="134"/>
    </row>
    <row r="168" ht="15.75" customHeight="1">
      <c r="A168" s="134"/>
    </row>
    <row r="169" ht="15.75" customHeight="1">
      <c r="A169" s="134"/>
    </row>
    <row r="170" ht="15.75" customHeight="1">
      <c r="A170" s="134"/>
    </row>
    <row r="171" ht="15.75" customHeight="1">
      <c r="A171" s="134"/>
    </row>
    <row r="172" ht="15.75" customHeight="1">
      <c r="A172" s="134"/>
    </row>
    <row r="173" ht="15.75" customHeight="1">
      <c r="A173" s="134"/>
    </row>
    <row r="174" ht="15.75" customHeight="1">
      <c r="A174" s="134"/>
    </row>
    <row r="175" ht="15.75" customHeight="1">
      <c r="A175" s="134"/>
    </row>
    <row r="176" ht="15.75" customHeight="1">
      <c r="A176" s="134"/>
    </row>
    <row r="177" ht="15.75" customHeight="1">
      <c r="A177" s="134"/>
    </row>
    <row r="178" ht="15.75" customHeight="1">
      <c r="A178" s="134"/>
    </row>
    <row r="179" ht="15.75" customHeight="1">
      <c r="A179" s="134"/>
    </row>
    <row r="180" ht="15.75" customHeight="1">
      <c r="A180" s="134"/>
    </row>
    <row r="181" ht="15.75" customHeight="1">
      <c r="A181" s="134"/>
    </row>
    <row r="182" ht="15.75" customHeight="1">
      <c r="A182" s="134"/>
    </row>
    <row r="183" ht="15.75" customHeight="1">
      <c r="A183" s="134"/>
    </row>
    <row r="184" ht="15.75" customHeight="1">
      <c r="A184" s="134"/>
    </row>
    <row r="185" ht="15.75" customHeight="1">
      <c r="A185" s="134"/>
    </row>
    <row r="186" ht="15.75" customHeight="1">
      <c r="A186" s="134"/>
    </row>
    <row r="187" ht="15.75" customHeight="1">
      <c r="A187" s="134"/>
    </row>
    <row r="188" ht="15.75" customHeight="1">
      <c r="A188" s="134"/>
    </row>
    <row r="189" ht="15.75" customHeight="1">
      <c r="A189" s="134"/>
    </row>
    <row r="190" ht="15.75" customHeight="1">
      <c r="A190" s="134"/>
    </row>
    <row r="191" ht="15.75" customHeight="1">
      <c r="A191" s="134"/>
    </row>
    <row r="192" ht="15.75" customHeight="1">
      <c r="A192" s="134"/>
    </row>
    <row r="193" ht="15.75" customHeight="1">
      <c r="A193" s="134"/>
    </row>
    <row r="194" ht="15.75" customHeight="1">
      <c r="A194" s="134"/>
    </row>
    <row r="195" ht="15.75" customHeight="1">
      <c r="A195" s="134"/>
    </row>
    <row r="196" ht="15.75" customHeight="1">
      <c r="A196" s="134"/>
    </row>
    <row r="197" ht="15.75" customHeight="1">
      <c r="A197" s="134"/>
    </row>
    <row r="198" ht="15.75" customHeight="1">
      <c r="A198" s="134"/>
    </row>
    <row r="199" ht="15.75" customHeight="1">
      <c r="A199" s="134"/>
    </row>
    <row r="200" ht="15.75" customHeight="1">
      <c r="A200" s="134"/>
    </row>
    <row r="201" ht="15.75" customHeight="1">
      <c r="A201" s="134"/>
    </row>
    <row r="202" ht="15.75" customHeight="1">
      <c r="A202" s="134"/>
    </row>
    <row r="203" ht="15.75" customHeight="1">
      <c r="A203" s="134"/>
    </row>
    <row r="204" ht="15.75" customHeight="1">
      <c r="A204" s="134"/>
    </row>
    <row r="205" ht="15.75" customHeight="1">
      <c r="A205" s="134"/>
    </row>
    <row r="206" ht="15.75" customHeight="1">
      <c r="A206" s="134"/>
    </row>
    <row r="207" ht="15.75" customHeight="1">
      <c r="A207" s="134"/>
    </row>
    <row r="208" ht="15.75" customHeight="1">
      <c r="A208" s="134"/>
    </row>
    <row r="209" ht="15.75" customHeight="1">
      <c r="A209" s="134"/>
    </row>
    <row r="210" ht="15.75" customHeight="1">
      <c r="A210" s="134"/>
    </row>
    <row r="211" ht="15.75" customHeight="1">
      <c r="A211" s="134"/>
    </row>
    <row r="212" ht="15.75" customHeight="1">
      <c r="A212" s="134"/>
    </row>
    <row r="213" ht="15.75" customHeight="1">
      <c r="A213" s="134"/>
    </row>
    <row r="214" ht="15.75" customHeight="1">
      <c r="A214" s="134"/>
    </row>
    <row r="215" ht="15.75" customHeight="1">
      <c r="A215" s="134"/>
    </row>
    <row r="216" ht="15.75" customHeight="1">
      <c r="A216" s="134"/>
    </row>
    <row r="217" ht="15.75" customHeight="1">
      <c r="A217" s="134"/>
    </row>
    <row r="218" ht="15.75" customHeight="1">
      <c r="A218" s="134"/>
    </row>
    <row r="219" ht="15.75" customHeight="1">
      <c r="A219" s="134"/>
    </row>
    <row r="220" ht="15.75" customHeight="1">
      <c r="A220" s="1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0"/>
    <hyperlink r:id="rId2" ref="A11"/>
    <hyperlink r:id="rId3" ref="B1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8.63"/>
    <col customWidth="1" min="2" max="2" width="19.25"/>
    <col customWidth="1" min="3" max="3" width="43.38"/>
    <col customWidth="1" min="4" max="4" width="26.75"/>
    <col customWidth="1" min="5" max="6" width="12.63"/>
  </cols>
  <sheetData>
    <row r="1" ht="15.75" customHeight="1">
      <c r="A1" s="133" t="s">
        <v>210</v>
      </c>
      <c r="D1" s="134"/>
    </row>
    <row r="2" ht="15.75" customHeight="1">
      <c r="A2" s="136" t="s">
        <v>211</v>
      </c>
      <c r="D2" s="134"/>
    </row>
    <row r="3" ht="15.75" customHeight="1">
      <c r="A3" s="134"/>
      <c r="D3" s="134"/>
    </row>
    <row r="4" ht="15.75" customHeight="1">
      <c r="A4" s="136" t="s">
        <v>212</v>
      </c>
      <c r="D4" s="134"/>
    </row>
    <row r="5" ht="15.75" customHeight="1">
      <c r="A5" s="134"/>
      <c r="D5" s="134"/>
    </row>
    <row r="6" ht="15.75" customHeight="1">
      <c r="A6" s="134" t="s">
        <v>213</v>
      </c>
      <c r="D6" s="134"/>
    </row>
    <row r="7" ht="15.75" customHeight="1">
      <c r="A7" s="134"/>
      <c r="D7" s="134"/>
    </row>
    <row r="8" ht="15.75" customHeight="1">
      <c r="A8" s="136" t="s">
        <v>214</v>
      </c>
      <c r="D8" s="134"/>
    </row>
    <row r="9" ht="15.75" customHeight="1">
      <c r="A9" s="134"/>
      <c r="D9" s="134"/>
    </row>
    <row r="10" ht="15.75" customHeight="1">
      <c r="A10" s="133" t="s">
        <v>215</v>
      </c>
      <c r="D10" s="134"/>
    </row>
    <row r="11" ht="15.75" customHeight="1">
      <c r="A11" s="134" t="s">
        <v>216</v>
      </c>
      <c r="D11" s="134"/>
    </row>
    <row r="12" ht="15.75" customHeight="1">
      <c r="A12" s="134"/>
      <c r="D12" s="134"/>
    </row>
    <row r="13" ht="15.75" customHeight="1">
      <c r="A13" s="134" t="s">
        <v>217</v>
      </c>
      <c r="D13" s="134"/>
    </row>
    <row r="14" ht="15.75" customHeight="1">
      <c r="A14" s="134"/>
      <c r="D14" s="134"/>
    </row>
    <row r="15" ht="15.75" customHeight="1">
      <c r="A15" s="136" t="s">
        <v>218</v>
      </c>
      <c r="D15" s="134"/>
    </row>
    <row r="16" ht="15.75" customHeight="1">
      <c r="A16" s="134"/>
      <c r="D16" s="134"/>
    </row>
    <row r="17" ht="15.75" customHeight="1">
      <c r="A17" s="133" t="s">
        <v>219</v>
      </c>
      <c r="D17" s="134"/>
    </row>
    <row r="18" ht="15.75" customHeight="1">
      <c r="A18" s="136" t="s">
        <v>220</v>
      </c>
      <c r="D18" s="134"/>
    </row>
    <row r="19" ht="15.75" customHeight="1">
      <c r="A19" s="134"/>
      <c r="D19" s="134"/>
    </row>
    <row r="20" ht="15.75" customHeight="1">
      <c r="A20" s="134" t="s">
        <v>221</v>
      </c>
      <c r="B20" s="139">
        <f>14000*750</f>
        <v>10500000</v>
      </c>
      <c r="D20" s="134"/>
    </row>
    <row r="21" ht="15.75" customHeight="1">
      <c r="A21" s="134"/>
      <c r="D21" s="134"/>
    </row>
    <row r="22" ht="15.75" customHeight="1">
      <c r="A22" s="134" t="s">
        <v>222</v>
      </c>
      <c r="D22" s="134"/>
    </row>
    <row r="23" ht="15.75" customHeight="1">
      <c r="A23" s="134" t="s">
        <v>223</v>
      </c>
      <c r="D23" s="134"/>
    </row>
    <row r="24" ht="15.75" customHeight="1">
      <c r="A24" s="134"/>
      <c r="D24" s="134"/>
    </row>
    <row r="25" ht="15.75" customHeight="1">
      <c r="A25" s="134" t="s">
        <v>224</v>
      </c>
      <c r="D25" s="134"/>
    </row>
    <row r="26" ht="15.75" customHeight="1">
      <c r="A26" s="134"/>
      <c r="D26" s="134"/>
    </row>
    <row r="27" ht="15.75" customHeight="1">
      <c r="A27" s="134" t="s">
        <v>225</v>
      </c>
      <c r="D27" s="134"/>
    </row>
    <row r="28" ht="15.75" customHeight="1">
      <c r="A28" s="134"/>
      <c r="D28" s="134"/>
    </row>
    <row r="29" ht="15.75" customHeight="1">
      <c r="A29" s="134" t="s">
        <v>226</v>
      </c>
      <c r="D29" s="134"/>
    </row>
    <row r="30" ht="15.75" customHeight="1">
      <c r="A30" s="134"/>
      <c r="D30" s="134"/>
    </row>
    <row r="31" ht="15.75" customHeight="1">
      <c r="A31" s="134" t="s">
        <v>227</v>
      </c>
      <c r="D31" s="134"/>
    </row>
    <row r="32" ht="15.75" customHeight="1">
      <c r="A32" s="134"/>
      <c r="D32" s="134"/>
    </row>
    <row r="33" ht="15.75" customHeight="1">
      <c r="A33" s="134" t="s">
        <v>228</v>
      </c>
      <c r="D33" s="134"/>
    </row>
    <row r="34" ht="15.75" customHeight="1">
      <c r="A34" s="134"/>
      <c r="D34" s="134"/>
    </row>
    <row r="35" ht="15.75" customHeight="1">
      <c r="A35" s="134" t="s">
        <v>229</v>
      </c>
      <c r="D35" s="134"/>
    </row>
    <row r="36" ht="15.75" customHeight="1">
      <c r="A36" s="134"/>
      <c r="D36" s="134"/>
    </row>
    <row r="37" ht="15.75" customHeight="1">
      <c r="A37" s="134" t="s">
        <v>230</v>
      </c>
      <c r="D37" s="134"/>
    </row>
    <row r="38" ht="15.75" customHeight="1">
      <c r="A38" s="134"/>
      <c r="D38" s="134"/>
    </row>
    <row r="39" ht="15.75" customHeight="1">
      <c r="A39" s="134" t="s">
        <v>231</v>
      </c>
      <c r="D39" s="134"/>
    </row>
    <row r="40" ht="15.75" customHeight="1">
      <c r="A40" s="134"/>
      <c r="D40" s="134"/>
    </row>
    <row r="41" ht="15.75" customHeight="1">
      <c r="A41" s="134" t="s">
        <v>232</v>
      </c>
      <c r="D41" s="134"/>
    </row>
    <row r="42" ht="15.75" customHeight="1">
      <c r="A42" s="134"/>
      <c r="D42" s="134"/>
    </row>
    <row r="43" ht="15.75" customHeight="1">
      <c r="A43" s="134" t="s">
        <v>233</v>
      </c>
      <c r="D43" s="134"/>
    </row>
    <row r="44" ht="15.75" customHeight="1">
      <c r="A44" s="134"/>
      <c r="D44" s="134"/>
    </row>
    <row r="45" ht="15.75" customHeight="1">
      <c r="A45" s="134" t="s">
        <v>234</v>
      </c>
      <c r="D45" s="134"/>
    </row>
    <row r="46" ht="15.75" customHeight="1">
      <c r="A46" s="134"/>
      <c r="D46" s="134"/>
    </row>
    <row r="47" ht="15.75" customHeight="1">
      <c r="A47" s="134" t="s">
        <v>235</v>
      </c>
      <c r="D47" s="134"/>
    </row>
    <row r="48" ht="15.75" customHeight="1">
      <c r="A48" s="134"/>
      <c r="D48" s="134"/>
    </row>
    <row r="49" ht="15.75" customHeight="1">
      <c r="A49" s="134" t="s">
        <v>236</v>
      </c>
      <c r="D49" s="134"/>
    </row>
    <row r="50" ht="15.75" customHeight="1">
      <c r="A50" s="134"/>
      <c r="D50" s="134"/>
    </row>
    <row r="51" ht="15.75" customHeight="1">
      <c r="A51" s="134" t="s">
        <v>237</v>
      </c>
      <c r="D51" s="134"/>
    </row>
    <row r="52" ht="15.75" customHeight="1">
      <c r="A52" s="134"/>
      <c r="D52" s="134"/>
    </row>
    <row r="53" ht="15.75" customHeight="1">
      <c r="A53" s="134" t="s">
        <v>238</v>
      </c>
      <c r="D53" s="134"/>
    </row>
    <row r="54" ht="15.75" customHeight="1">
      <c r="A54" s="134"/>
      <c r="D54" s="134"/>
    </row>
    <row r="55" ht="15.75" customHeight="1">
      <c r="A55" s="134" t="s">
        <v>239</v>
      </c>
      <c r="D55" s="134"/>
    </row>
    <row r="56" ht="15.75" customHeight="1">
      <c r="A56" s="134"/>
      <c r="D56" s="134"/>
    </row>
    <row r="57" ht="15.75" customHeight="1">
      <c r="A57" s="134" t="s">
        <v>240</v>
      </c>
      <c r="D57" s="134"/>
    </row>
    <row r="58" ht="15.75" customHeight="1">
      <c r="A58" s="134"/>
      <c r="D58" s="134"/>
    </row>
    <row r="59" ht="15.75" customHeight="1">
      <c r="A59" s="134" t="s">
        <v>241</v>
      </c>
      <c r="D59" s="134"/>
    </row>
    <row r="60" ht="15.75" customHeight="1">
      <c r="A60" s="134"/>
      <c r="D60" s="134"/>
    </row>
    <row r="61" ht="15.75" customHeight="1">
      <c r="A61" s="134" t="s">
        <v>242</v>
      </c>
      <c r="D61" s="134"/>
    </row>
    <row r="62" ht="15.75" customHeight="1">
      <c r="A62" s="134"/>
      <c r="D62" s="134"/>
    </row>
    <row r="63" ht="15.75" customHeight="1">
      <c r="A63" s="134" t="s">
        <v>243</v>
      </c>
      <c r="D63" s="134"/>
    </row>
    <row r="64" ht="15.75" customHeight="1">
      <c r="A64" s="134"/>
      <c r="D64" s="134"/>
    </row>
    <row r="65" ht="15.75" customHeight="1">
      <c r="A65" s="134" t="s">
        <v>244</v>
      </c>
      <c r="D65" s="134"/>
    </row>
    <row r="66" ht="15.75" customHeight="1">
      <c r="A66" s="134"/>
      <c r="D66" s="134"/>
    </row>
    <row r="67" ht="15.75" customHeight="1">
      <c r="A67" s="134" t="s">
        <v>245</v>
      </c>
      <c r="D67" s="134"/>
    </row>
    <row r="68" ht="15.75" customHeight="1">
      <c r="A68" s="134"/>
      <c r="D68" s="134"/>
    </row>
    <row r="69" ht="15.75" customHeight="1">
      <c r="A69" s="134" t="s">
        <v>246</v>
      </c>
      <c r="D69" s="134"/>
    </row>
    <row r="70" ht="15.75" customHeight="1">
      <c r="A70" s="134"/>
      <c r="D70" s="134"/>
    </row>
    <row r="71" ht="15.75" customHeight="1">
      <c r="A71" s="133" t="s">
        <v>247</v>
      </c>
      <c r="D71" s="134"/>
    </row>
    <row r="72" ht="15.75" customHeight="1">
      <c r="A72" s="134"/>
      <c r="D72" s="134"/>
    </row>
    <row r="73" ht="15.75" customHeight="1">
      <c r="A73" s="134" t="s">
        <v>248</v>
      </c>
      <c r="D73" s="134"/>
    </row>
    <row r="74" ht="15.75" customHeight="1">
      <c r="A74" s="134"/>
      <c r="D74" s="134"/>
    </row>
    <row r="75" ht="15.75" customHeight="1">
      <c r="A75" s="134" t="s">
        <v>249</v>
      </c>
      <c r="D75" s="134"/>
    </row>
    <row r="76" ht="15.75" customHeight="1">
      <c r="A76" s="134"/>
      <c r="D76" s="134"/>
    </row>
    <row r="77" ht="15.75" customHeight="1">
      <c r="A77" s="134" t="s">
        <v>250</v>
      </c>
      <c r="D77" s="134"/>
    </row>
    <row r="78" ht="15.75" customHeight="1">
      <c r="A78" s="140"/>
      <c r="D78" s="134"/>
    </row>
    <row r="79" ht="15.75" customHeight="1">
      <c r="A79" s="141" t="s">
        <v>251</v>
      </c>
      <c r="D79" s="134"/>
    </row>
    <row r="80" ht="15.75" customHeight="1">
      <c r="A80" s="142" t="s">
        <v>252</v>
      </c>
      <c r="D80" s="134"/>
    </row>
    <row r="81" ht="15.75" customHeight="1">
      <c r="A81" s="142"/>
      <c r="D81" s="134"/>
    </row>
    <row r="82" ht="15.75" customHeight="1">
      <c r="A82" s="142" t="s">
        <v>253</v>
      </c>
      <c r="D82" s="134"/>
    </row>
    <row r="83" ht="15.75" customHeight="1">
      <c r="A83" s="142"/>
      <c r="D83" s="134"/>
    </row>
    <row r="84" ht="15.75" customHeight="1">
      <c r="A84" s="142" t="s">
        <v>254</v>
      </c>
      <c r="D84" s="134"/>
    </row>
    <row r="85" ht="15.75" customHeight="1">
      <c r="A85" s="142"/>
      <c r="D85" s="134"/>
    </row>
    <row r="86" ht="15.75" customHeight="1">
      <c r="A86" s="142" t="s">
        <v>255</v>
      </c>
      <c r="D86" s="134"/>
    </row>
    <row r="87" ht="15.75" customHeight="1">
      <c r="A87" s="142"/>
      <c r="D87" s="134"/>
    </row>
    <row r="88" ht="15.75" customHeight="1">
      <c r="A88" s="142" t="s">
        <v>256</v>
      </c>
      <c r="D88" s="134"/>
    </row>
    <row r="89" ht="15.75" customHeight="1">
      <c r="A89" s="142"/>
      <c r="D89" s="134"/>
    </row>
    <row r="90" ht="15.75" customHeight="1">
      <c r="A90" s="142" t="s">
        <v>257</v>
      </c>
      <c r="D90" s="134"/>
    </row>
    <row r="91" ht="15.75" customHeight="1">
      <c r="A91" s="142"/>
      <c r="D91" s="134"/>
    </row>
    <row r="92" ht="15.75" customHeight="1">
      <c r="A92" s="142" t="s">
        <v>258</v>
      </c>
      <c r="D92" s="134"/>
    </row>
    <row r="93" ht="15.75" customHeight="1">
      <c r="A93" s="142"/>
      <c r="D93" s="134"/>
    </row>
    <row r="94" ht="15.75" customHeight="1">
      <c r="A94" s="142" t="s">
        <v>259</v>
      </c>
      <c r="D94" s="134"/>
    </row>
    <row r="95" ht="15.75" customHeight="1">
      <c r="A95" s="142"/>
      <c r="D95" s="134"/>
    </row>
    <row r="96" ht="15.75" customHeight="1">
      <c r="A96" s="142" t="s">
        <v>260</v>
      </c>
      <c r="D96" s="134"/>
    </row>
    <row r="97" ht="15.75" customHeight="1">
      <c r="A97" s="142"/>
      <c r="D97" s="134"/>
    </row>
    <row r="98" ht="15.75" customHeight="1">
      <c r="A98" s="142" t="s">
        <v>261</v>
      </c>
      <c r="D98" s="134"/>
    </row>
    <row r="99" ht="15.75" customHeight="1">
      <c r="A99" s="142"/>
      <c r="D99" s="134"/>
    </row>
    <row r="100" ht="15.75" customHeight="1">
      <c r="A100" s="142" t="s">
        <v>262</v>
      </c>
      <c r="D100" s="134"/>
    </row>
    <row r="101" ht="15.75" customHeight="1">
      <c r="A101" s="142"/>
      <c r="D101" s="134"/>
    </row>
    <row r="102" ht="15.75" customHeight="1">
      <c r="A102" s="142" t="s">
        <v>263</v>
      </c>
      <c r="D102" s="134"/>
    </row>
    <row r="103" ht="15.75" customHeight="1">
      <c r="A103" s="142"/>
      <c r="D103" s="134"/>
    </row>
    <row r="104" ht="15.75" customHeight="1">
      <c r="A104" s="142" t="s">
        <v>264</v>
      </c>
      <c r="D104" s="134"/>
    </row>
    <row r="105" ht="15.75" customHeight="1">
      <c r="A105" s="142"/>
      <c r="D105" s="134"/>
    </row>
    <row r="106" ht="15.75" customHeight="1">
      <c r="A106" s="142" t="s">
        <v>265</v>
      </c>
      <c r="D106" s="134"/>
    </row>
    <row r="107" ht="15.75" customHeight="1">
      <c r="A107" s="142"/>
      <c r="D107" s="134"/>
    </row>
    <row r="108" ht="15.75" customHeight="1">
      <c r="A108" s="142" t="s">
        <v>266</v>
      </c>
      <c r="D108" s="134"/>
    </row>
    <row r="109" ht="15.75" customHeight="1">
      <c r="A109" s="142"/>
      <c r="D109" s="134"/>
    </row>
    <row r="110" ht="15.75" customHeight="1">
      <c r="A110" s="142" t="s">
        <v>267</v>
      </c>
      <c r="D110" s="134"/>
    </row>
    <row r="111" ht="15.75" customHeight="1">
      <c r="A111" s="142"/>
      <c r="D111" s="134"/>
    </row>
    <row r="112" ht="15.75" customHeight="1">
      <c r="A112" s="142" t="s">
        <v>268</v>
      </c>
      <c r="D112" s="134"/>
    </row>
    <row r="113" ht="15.75" customHeight="1">
      <c r="A113" s="142"/>
      <c r="D113" s="134"/>
    </row>
    <row r="114" ht="15.75" customHeight="1">
      <c r="A114" s="142" t="s">
        <v>269</v>
      </c>
      <c r="D114" s="134"/>
    </row>
    <row r="115" ht="15.75" customHeight="1">
      <c r="A115" s="142"/>
      <c r="D115" s="134"/>
    </row>
    <row r="116" ht="15.75" customHeight="1">
      <c r="A116" s="142" t="s">
        <v>270</v>
      </c>
      <c r="D116" s="134"/>
    </row>
    <row r="117" ht="15.75" customHeight="1">
      <c r="A117" s="142"/>
      <c r="D117" s="134"/>
    </row>
    <row r="118" ht="15.75" customHeight="1">
      <c r="A118" s="142" t="s">
        <v>271</v>
      </c>
      <c r="D118" s="134"/>
    </row>
    <row r="119" ht="15.75" customHeight="1">
      <c r="A119" s="142"/>
      <c r="D119" s="134"/>
    </row>
    <row r="120" ht="15.75" customHeight="1">
      <c r="A120" s="142" t="s">
        <v>272</v>
      </c>
      <c r="D120" s="134"/>
    </row>
    <row r="121" ht="15.75" customHeight="1">
      <c r="A121" s="142"/>
      <c r="D121" s="134"/>
    </row>
    <row r="122" ht="15.75" customHeight="1">
      <c r="A122" s="142" t="s">
        <v>273</v>
      </c>
      <c r="D122" s="134"/>
    </row>
    <row r="123" ht="15.75" customHeight="1">
      <c r="A123" s="142"/>
      <c r="D123" s="134"/>
    </row>
    <row r="124" ht="15.75" customHeight="1">
      <c r="A124" s="142" t="s">
        <v>274</v>
      </c>
      <c r="D124" s="134"/>
    </row>
    <row r="125" ht="15.75" customHeight="1">
      <c r="A125" s="142"/>
      <c r="D125" s="134"/>
    </row>
    <row r="126" ht="15.75" customHeight="1">
      <c r="A126" s="142" t="s">
        <v>251</v>
      </c>
      <c r="D126" s="134"/>
    </row>
    <row r="127" ht="15.75" customHeight="1">
      <c r="A127" s="134"/>
      <c r="D127" s="134"/>
    </row>
    <row r="128" ht="15.75" customHeight="1">
      <c r="A128" s="143" t="s">
        <v>275</v>
      </c>
      <c r="D128" s="134"/>
    </row>
    <row r="129" ht="15.75" customHeight="1">
      <c r="A129" s="140" t="s">
        <v>276</v>
      </c>
      <c r="D129" s="134"/>
    </row>
    <row r="130" ht="15.75" customHeight="1">
      <c r="A130" s="140" t="s">
        <v>277</v>
      </c>
      <c r="D130" s="134"/>
    </row>
    <row r="131" ht="15.75" customHeight="1">
      <c r="A131" s="140" t="s">
        <v>278</v>
      </c>
      <c r="D131" s="134"/>
    </row>
    <row r="132" ht="15.75" customHeight="1">
      <c r="A132" s="140" t="s">
        <v>279</v>
      </c>
      <c r="D132" s="134"/>
    </row>
    <row r="133" ht="15.75" customHeight="1">
      <c r="A133" s="140" t="s">
        <v>280</v>
      </c>
      <c r="D133" s="134"/>
    </row>
    <row r="134" ht="15.75" customHeight="1">
      <c r="A134" s="140" t="s">
        <v>281</v>
      </c>
      <c r="D134" s="134"/>
    </row>
    <row r="135" ht="15.75" customHeight="1">
      <c r="A135" s="140" t="s">
        <v>282</v>
      </c>
      <c r="D135" s="134"/>
    </row>
    <row r="136" ht="15.75" customHeight="1">
      <c r="A136" s="140" t="s">
        <v>283</v>
      </c>
      <c r="D136" s="134"/>
    </row>
    <row r="137" ht="15.75" customHeight="1">
      <c r="A137" s="140" t="s">
        <v>284</v>
      </c>
      <c r="D137" s="134"/>
    </row>
    <row r="138" ht="15.75" customHeight="1">
      <c r="A138" s="140" t="s">
        <v>285</v>
      </c>
      <c r="D138" s="134"/>
    </row>
    <row r="139" ht="15.75" customHeight="1">
      <c r="A139" s="140" t="s">
        <v>286</v>
      </c>
      <c r="D139" s="134"/>
    </row>
    <row r="140" ht="15.75" customHeight="1">
      <c r="A140" s="140" t="s">
        <v>287</v>
      </c>
      <c r="D140" s="134"/>
    </row>
    <row r="141" ht="15.75" customHeight="1">
      <c r="A141" s="140" t="s">
        <v>288</v>
      </c>
      <c r="D141" s="134"/>
    </row>
    <row r="142" ht="15.75" customHeight="1">
      <c r="A142" s="140" t="s">
        <v>289</v>
      </c>
      <c r="D142" s="134"/>
    </row>
    <row r="143" ht="15.75" customHeight="1">
      <c r="A143" s="140" t="s">
        <v>290</v>
      </c>
      <c r="D143" s="134"/>
    </row>
    <row r="144" ht="15.75" customHeight="1">
      <c r="A144" s="140" t="s">
        <v>291</v>
      </c>
      <c r="D144" s="134"/>
    </row>
    <row r="145" ht="15.75" customHeight="1">
      <c r="A145" s="140" t="s">
        <v>292</v>
      </c>
      <c r="D145" s="134"/>
    </row>
    <row r="146" ht="15.75" customHeight="1">
      <c r="A146" s="140" t="s">
        <v>293</v>
      </c>
      <c r="D146" s="134"/>
    </row>
    <row r="147" ht="15.75" customHeight="1">
      <c r="A147" s="140" t="s">
        <v>294</v>
      </c>
      <c r="D147" s="134"/>
    </row>
    <row r="148" ht="15.75" customHeight="1">
      <c r="A148" s="140" t="s">
        <v>295</v>
      </c>
      <c r="D148" s="134"/>
    </row>
    <row r="149" ht="15.75" customHeight="1">
      <c r="A149" s="140" t="s">
        <v>296</v>
      </c>
      <c r="D149" s="134"/>
    </row>
    <row r="150" ht="15.75" customHeight="1">
      <c r="A150" s="140" t="s">
        <v>297</v>
      </c>
      <c r="D150" s="134"/>
    </row>
    <row r="151" ht="15.75" customHeight="1">
      <c r="A151" s="140" t="s">
        <v>298</v>
      </c>
      <c r="D151" s="134"/>
    </row>
    <row r="152" ht="15.75" customHeight="1">
      <c r="A152" s="140" t="s">
        <v>299</v>
      </c>
      <c r="D152" s="134"/>
    </row>
    <row r="153" ht="15.75" customHeight="1">
      <c r="A153" s="140" t="s">
        <v>300</v>
      </c>
      <c r="D153" s="134"/>
    </row>
    <row r="154" ht="15.75" customHeight="1">
      <c r="A154" s="140" t="s">
        <v>301</v>
      </c>
      <c r="D154" s="134"/>
    </row>
    <row r="155" ht="15.75" customHeight="1">
      <c r="A155" s="140" t="s">
        <v>302</v>
      </c>
      <c r="D155" s="134"/>
    </row>
    <row r="156" ht="15.75" customHeight="1">
      <c r="A156" s="140" t="s">
        <v>303</v>
      </c>
      <c r="D156" s="134"/>
    </row>
    <row r="157" ht="15.75" customHeight="1">
      <c r="A157" s="140" t="s">
        <v>304</v>
      </c>
      <c r="D157" s="134"/>
    </row>
    <row r="158" ht="15.75" customHeight="1">
      <c r="A158" s="140" t="s">
        <v>305</v>
      </c>
      <c r="D158" s="134"/>
    </row>
    <row r="159" ht="15.75" customHeight="1">
      <c r="A159" s="140" t="s">
        <v>306</v>
      </c>
      <c r="D159" s="134"/>
    </row>
    <row r="160" ht="15.75" customHeight="1">
      <c r="A160" s="140" t="s">
        <v>307</v>
      </c>
      <c r="D160" s="134"/>
    </row>
    <row r="161" ht="15.75" customHeight="1">
      <c r="A161" s="140" t="s">
        <v>308</v>
      </c>
      <c r="D161" s="134"/>
    </row>
    <row r="162" ht="15.75" customHeight="1">
      <c r="A162" s="140" t="s">
        <v>309</v>
      </c>
      <c r="D162" s="134"/>
    </row>
    <row r="163" ht="15.75" customHeight="1">
      <c r="A163" s="140" t="s">
        <v>310</v>
      </c>
      <c r="D163" s="134"/>
    </row>
    <row r="164" ht="15.75" customHeight="1">
      <c r="A164" s="140" t="s">
        <v>311</v>
      </c>
      <c r="D164" s="134"/>
    </row>
    <row r="165" ht="15.75" customHeight="1">
      <c r="A165" s="140" t="s">
        <v>312</v>
      </c>
      <c r="D165" s="134"/>
    </row>
    <row r="166" ht="15.75" customHeight="1">
      <c r="A166" s="140" t="s">
        <v>313</v>
      </c>
      <c r="D166" s="134"/>
    </row>
    <row r="167" ht="15.75" customHeight="1">
      <c r="A167" s="140" t="s">
        <v>314</v>
      </c>
      <c r="D167" s="134"/>
    </row>
    <row r="168" ht="15.75" customHeight="1">
      <c r="A168" s="140" t="s">
        <v>315</v>
      </c>
      <c r="D168" s="134"/>
    </row>
    <row r="169" ht="15.75" customHeight="1">
      <c r="A169" s="140" t="s">
        <v>316</v>
      </c>
      <c r="D169" s="134"/>
    </row>
    <row r="170" ht="15.75" customHeight="1">
      <c r="A170" s="140" t="s">
        <v>317</v>
      </c>
      <c r="D170" s="134"/>
    </row>
    <row r="171" ht="15.75" customHeight="1">
      <c r="A171" s="140" t="s">
        <v>318</v>
      </c>
      <c r="D171" s="134"/>
    </row>
    <row r="172" ht="15.75" customHeight="1">
      <c r="A172" s="134"/>
      <c r="D172" s="134"/>
    </row>
    <row r="173" ht="15.75" customHeight="1">
      <c r="A173" s="134"/>
      <c r="D173" s="134"/>
    </row>
    <row r="174" ht="15.75" customHeight="1">
      <c r="A174" s="134"/>
      <c r="D174" s="134"/>
    </row>
    <row r="175" ht="15.75" customHeight="1">
      <c r="A175" s="134"/>
      <c r="D175" s="134"/>
    </row>
    <row r="176" ht="15.75" customHeight="1">
      <c r="A176" s="134"/>
      <c r="D176" s="134"/>
    </row>
    <row r="177" ht="15.75" customHeight="1">
      <c r="A177" s="134"/>
      <c r="D177" s="134"/>
    </row>
    <row r="178" ht="15.75" customHeight="1">
      <c r="A178" s="134"/>
      <c r="D178" s="134"/>
    </row>
    <row r="179" ht="15.75" customHeight="1">
      <c r="A179" s="134"/>
      <c r="D179" s="134"/>
    </row>
    <row r="180" ht="15.75" customHeight="1">
      <c r="A180" s="134"/>
      <c r="D180" s="134"/>
    </row>
    <row r="181" ht="15.75" customHeight="1">
      <c r="A181" s="134"/>
      <c r="D181" s="134"/>
    </row>
    <row r="182" ht="15.75" customHeight="1">
      <c r="A182" s="134"/>
      <c r="D182" s="134"/>
    </row>
    <row r="183" ht="15.75" customHeight="1">
      <c r="A183" s="134"/>
      <c r="D183" s="134"/>
    </row>
    <row r="184" ht="15.75" customHeight="1">
      <c r="A184" s="134"/>
      <c r="D184" s="134"/>
    </row>
    <row r="185" ht="15.75" customHeight="1">
      <c r="A185" s="134"/>
      <c r="D185" s="134"/>
    </row>
    <row r="186" ht="15.75" customHeight="1">
      <c r="A186" s="134"/>
      <c r="D186" s="134"/>
    </row>
    <row r="187" ht="15.75" customHeight="1">
      <c r="A187" s="134"/>
      <c r="D187" s="134"/>
    </row>
    <row r="188" ht="15.75" customHeight="1">
      <c r="A188" s="134"/>
      <c r="D188" s="134"/>
    </row>
    <row r="189" ht="15.75" customHeight="1">
      <c r="A189" s="134"/>
      <c r="D189" s="134"/>
    </row>
    <row r="190" ht="15.75" customHeight="1">
      <c r="A190" s="134"/>
      <c r="D190" s="134"/>
    </row>
    <row r="191" ht="15.75" customHeight="1">
      <c r="A191" s="134"/>
      <c r="D191" s="134"/>
    </row>
    <row r="192" ht="15.75" customHeight="1">
      <c r="A192" s="134"/>
      <c r="D192" s="134"/>
    </row>
    <row r="193" ht="15.75" customHeight="1">
      <c r="A193" s="134"/>
      <c r="D193" s="134"/>
    </row>
    <row r="194" ht="15.75" customHeight="1">
      <c r="A194" s="134"/>
      <c r="D194" s="134"/>
    </row>
    <row r="195" ht="15.75" customHeight="1">
      <c r="A195" s="134"/>
      <c r="D195" s="134"/>
    </row>
    <row r="196" ht="15.75" customHeight="1">
      <c r="A196" s="134"/>
      <c r="D196" s="134"/>
    </row>
    <row r="197" ht="15.75" customHeight="1">
      <c r="A197" s="134"/>
      <c r="D197" s="134"/>
    </row>
    <row r="198" ht="15.75" customHeight="1">
      <c r="A198" s="134"/>
      <c r="D198" s="134"/>
    </row>
    <row r="199" ht="15.75" customHeight="1">
      <c r="A199" s="134"/>
      <c r="D199" s="134"/>
    </row>
    <row r="200" ht="15.75" customHeight="1">
      <c r="A200" s="134"/>
      <c r="D200" s="134"/>
    </row>
    <row r="201" ht="15.75" customHeight="1">
      <c r="A201" s="134"/>
      <c r="D201" s="134"/>
    </row>
    <row r="202" ht="15.75" customHeight="1">
      <c r="A202" s="134"/>
      <c r="D202" s="134"/>
    </row>
    <row r="203" ht="15.75" customHeight="1">
      <c r="A203" s="134"/>
      <c r="D203" s="134"/>
    </row>
    <row r="204" ht="15.75" customHeight="1">
      <c r="A204" s="134"/>
      <c r="D204" s="134"/>
    </row>
    <row r="205" ht="15.75" customHeight="1">
      <c r="A205" s="134"/>
      <c r="D205" s="134"/>
    </row>
    <row r="206" ht="15.75" customHeight="1">
      <c r="A206" s="134"/>
      <c r="D206" s="134"/>
    </row>
    <row r="207" ht="15.75" customHeight="1">
      <c r="A207" s="134"/>
      <c r="D207" s="134"/>
    </row>
    <row r="208" ht="15.75" customHeight="1">
      <c r="A208" s="134"/>
      <c r="D208" s="134"/>
    </row>
    <row r="209" ht="15.75" customHeight="1">
      <c r="A209" s="134"/>
      <c r="D209" s="134"/>
    </row>
    <row r="210" ht="15.75" customHeight="1">
      <c r="A210" s="134"/>
      <c r="D210" s="134"/>
    </row>
    <row r="211" ht="15.75" customHeight="1">
      <c r="A211" s="134"/>
      <c r="D211" s="134"/>
    </row>
    <row r="212" ht="15.75" customHeight="1">
      <c r="A212" s="134"/>
      <c r="D212" s="134"/>
    </row>
    <row r="213" ht="15.75" customHeight="1">
      <c r="A213" s="134"/>
      <c r="D213" s="134"/>
    </row>
    <row r="214" ht="15.75" customHeight="1">
      <c r="A214" s="134"/>
      <c r="D214" s="134"/>
    </row>
    <row r="215" ht="15.75" customHeight="1">
      <c r="A215" s="134"/>
      <c r="D215" s="134"/>
    </row>
    <row r="216" ht="15.75" customHeight="1">
      <c r="A216" s="134"/>
      <c r="D216" s="134"/>
    </row>
    <row r="217" ht="15.75" customHeight="1">
      <c r="A217" s="134"/>
      <c r="D217" s="134"/>
    </row>
    <row r="218" ht="15.75" customHeight="1">
      <c r="A218" s="134"/>
      <c r="D218" s="134"/>
    </row>
    <row r="219" ht="15.75" customHeight="1">
      <c r="A219" s="134"/>
      <c r="D219" s="134"/>
    </row>
    <row r="220" ht="15.75" customHeight="1">
      <c r="A220" s="134"/>
      <c r="D220" s="134"/>
    </row>
    <row r="221" ht="15.75" customHeight="1">
      <c r="A221" s="134"/>
      <c r="D221" s="134"/>
    </row>
    <row r="222" ht="15.75" customHeight="1">
      <c r="A222" s="134"/>
      <c r="D222" s="134"/>
    </row>
    <row r="223" ht="15.75" customHeight="1">
      <c r="A223" s="134"/>
      <c r="D223" s="134"/>
    </row>
    <row r="224" ht="15.75" customHeight="1">
      <c r="A224" s="134"/>
      <c r="D224" s="134"/>
    </row>
    <row r="225" ht="15.75" customHeight="1">
      <c r="A225" s="134"/>
      <c r="D225" s="134"/>
    </row>
    <row r="226" ht="15.75" customHeight="1">
      <c r="A226" s="134"/>
      <c r="D226" s="134"/>
    </row>
    <row r="227" ht="15.75" customHeight="1">
      <c r="A227" s="134"/>
      <c r="D227" s="134"/>
    </row>
    <row r="228" ht="15.75" customHeight="1">
      <c r="A228" s="134"/>
      <c r="D228" s="134"/>
    </row>
    <row r="229" ht="15.75" customHeight="1">
      <c r="A229" s="134"/>
      <c r="D229" s="134"/>
    </row>
    <row r="230" ht="15.75" customHeight="1">
      <c r="A230" s="134"/>
      <c r="D230" s="134"/>
    </row>
    <row r="231" ht="15.75" customHeight="1">
      <c r="A231" s="134"/>
      <c r="D231" s="134"/>
    </row>
    <row r="232" ht="15.75" customHeight="1">
      <c r="A232" s="134"/>
      <c r="D232" s="134"/>
    </row>
    <row r="233" ht="15.75" customHeight="1">
      <c r="A233" s="134"/>
      <c r="D233" s="134"/>
    </row>
    <row r="234" ht="15.75" customHeight="1">
      <c r="A234" s="134"/>
      <c r="D234" s="134"/>
    </row>
    <row r="235" ht="15.75" customHeight="1">
      <c r="A235" s="134"/>
      <c r="D235" s="134"/>
    </row>
    <row r="236" ht="15.75" customHeight="1">
      <c r="A236" s="134"/>
      <c r="D236" s="134"/>
    </row>
    <row r="237" ht="15.75" customHeight="1">
      <c r="A237" s="134"/>
      <c r="D237" s="134"/>
    </row>
    <row r="238" ht="15.75" customHeight="1">
      <c r="A238" s="134"/>
      <c r="D238" s="134"/>
    </row>
    <row r="239" ht="15.75" customHeight="1">
      <c r="A239" s="134"/>
      <c r="D239" s="134"/>
    </row>
    <row r="240" ht="15.75" customHeight="1">
      <c r="A240" s="134"/>
      <c r="D240" s="134"/>
    </row>
    <row r="241" ht="15.75" customHeight="1">
      <c r="A241" s="134"/>
      <c r="D241" s="134"/>
    </row>
    <row r="242" ht="15.75" customHeight="1">
      <c r="A242" s="134"/>
      <c r="D242" s="134"/>
    </row>
    <row r="243" ht="15.75" customHeight="1">
      <c r="A243" s="134"/>
      <c r="D243" s="134"/>
    </row>
    <row r="244" ht="15.75" customHeight="1">
      <c r="A244" s="134"/>
      <c r="D244" s="134"/>
    </row>
    <row r="245" ht="15.75" customHeight="1">
      <c r="A245" s="134"/>
      <c r="D245" s="134"/>
    </row>
    <row r="246" ht="15.75" customHeight="1">
      <c r="A246" s="134"/>
      <c r="D246" s="134"/>
    </row>
    <row r="247" ht="15.75" customHeight="1">
      <c r="A247" s="134"/>
      <c r="D247" s="134"/>
    </row>
    <row r="248" ht="15.75" customHeight="1">
      <c r="A248" s="134"/>
      <c r="D248" s="134"/>
    </row>
    <row r="249" ht="15.75" customHeight="1">
      <c r="A249" s="134"/>
      <c r="D249" s="134"/>
    </row>
    <row r="250" ht="15.75" customHeight="1">
      <c r="A250" s="134"/>
      <c r="D250" s="134"/>
    </row>
    <row r="251" ht="15.75" customHeight="1">
      <c r="A251" s="134"/>
      <c r="D251" s="134"/>
    </row>
    <row r="252" ht="15.75" customHeight="1">
      <c r="A252" s="134"/>
      <c r="D252" s="134"/>
    </row>
    <row r="253" ht="15.75" customHeight="1">
      <c r="A253" s="134"/>
      <c r="D253" s="134"/>
    </row>
    <row r="254" ht="15.75" customHeight="1">
      <c r="A254" s="134"/>
      <c r="D254" s="134"/>
    </row>
    <row r="255" ht="15.75" customHeight="1">
      <c r="A255" s="134"/>
      <c r="D255" s="134"/>
    </row>
    <row r="256" ht="15.75" customHeight="1">
      <c r="A256" s="134"/>
      <c r="D256" s="134"/>
    </row>
    <row r="257" ht="15.75" customHeight="1">
      <c r="A257" s="134"/>
      <c r="D257" s="134"/>
    </row>
    <row r="258" ht="15.75" customHeight="1">
      <c r="A258" s="134"/>
      <c r="D258" s="134"/>
    </row>
    <row r="259" ht="15.75" customHeight="1">
      <c r="A259" s="134"/>
      <c r="D259" s="134"/>
    </row>
    <row r="260" ht="15.75" customHeight="1">
      <c r="A260" s="134"/>
      <c r="D260" s="134"/>
    </row>
    <row r="261" ht="15.75" customHeight="1">
      <c r="A261" s="134"/>
      <c r="D261" s="134"/>
    </row>
    <row r="262" ht="15.75" customHeight="1">
      <c r="A262" s="134"/>
      <c r="D262" s="134"/>
    </row>
    <row r="263" ht="15.75" customHeight="1">
      <c r="A263" s="134"/>
      <c r="D263" s="134"/>
    </row>
    <row r="264" ht="15.75" customHeight="1">
      <c r="A264" s="134"/>
      <c r="D264" s="134"/>
    </row>
    <row r="265" ht="15.75" customHeight="1">
      <c r="A265" s="134"/>
      <c r="D265" s="134"/>
    </row>
    <row r="266" ht="15.75" customHeight="1">
      <c r="A266" s="134"/>
      <c r="D266" s="134"/>
    </row>
    <row r="267" ht="15.75" customHeight="1">
      <c r="A267" s="134"/>
      <c r="D267" s="134"/>
    </row>
    <row r="268" ht="15.75" customHeight="1">
      <c r="A268" s="134"/>
      <c r="D268" s="134"/>
    </row>
    <row r="269" ht="15.75" customHeight="1">
      <c r="A269" s="134"/>
      <c r="D269" s="134"/>
    </row>
    <row r="270" ht="15.75" customHeight="1">
      <c r="A270" s="134"/>
      <c r="D270" s="134"/>
    </row>
    <row r="271" ht="15.75" customHeight="1">
      <c r="A271" s="134"/>
      <c r="D271" s="134"/>
    </row>
    <row r="272" ht="15.75" customHeight="1">
      <c r="A272" s="134"/>
      <c r="D272" s="134"/>
    </row>
    <row r="273" ht="15.75" customHeight="1">
      <c r="A273" s="134"/>
      <c r="D273" s="134"/>
    </row>
    <row r="274" ht="15.75" customHeight="1">
      <c r="A274" s="134"/>
      <c r="D274" s="134"/>
    </row>
    <row r="275" ht="15.75" customHeight="1">
      <c r="A275" s="134"/>
      <c r="D275" s="134"/>
    </row>
    <row r="276" ht="15.75" customHeight="1">
      <c r="A276" s="134"/>
      <c r="D276" s="134"/>
    </row>
    <row r="277" ht="15.75" customHeight="1">
      <c r="A277" s="134"/>
      <c r="D277" s="134"/>
    </row>
    <row r="278" ht="15.75" customHeight="1">
      <c r="A278" s="134"/>
      <c r="D278" s="134"/>
    </row>
    <row r="279" ht="15.75" customHeight="1">
      <c r="A279" s="134"/>
      <c r="D279" s="134"/>
    </row>
    <row r="280" ht="15.75" customHeight="1">
      <c r="A280" s="134"/>
      <c r="D280" s="134"/>
    </row>
    <row r="281" ht="15.75" customHeight="1">
      <c r="A281" s="134"/>
      <c r="D281" s="134"/>
    </row>
    <row r="282" ht="15.75" customHeight="1">
      <c r="A282" s="134"/>
      <c r="D282" s="134"/>
    </row>
    <row r="283" ht="15.75" customHeight="1">
      <c r="A283" s="134"/>
      <c r="D283" s="134"/>
    </row>
    <row r="284" ht="15.75" customHeight="1">
      <c r="A284" s="134"/>
      <c r="D284" s="134"/>
    </row>
    <row r="285" ht="15.75" customHeight="1">
      <c r="A285" s="134"/>
      <c r="D285" s="134"/>
    </row>
    <row r="286" ht="15.75" customHeight="1">
      <c r="A286" s="134"/>
      <c r="D286" s="134"/>
    </row>
    <row r="287" ht="15.75" customHeight="1">
      <c r="A287" s="134"/>
      <c r="D287" s="134"/>
    </row>
    <row r="288" ht="15.75" customHeight="1">
      <c r="A288" s="134"/>
      <c r="D288" s="134"/>
    </row>
    <row r="289" ht="15.75" customHeight="1">
      <c r="A289" s="134"/>
      <c r="D289" s="134"/>
    </row>
    <row r="290" ht="15.75" customHeight="1">
      <c r="A290" s="134"/>
      <c r="D290" s="134"/>
    </row>
    <row r="291" ht="15.75" customHeight="1">
      <c r="A291" s="134"/>
      <c r="D291" s="134"/>
    </row>
    <row r="292" ht="15.75" customHeight="1">
      <c r="A292" s="134"/>
      <c r="D292" s="134"/>
    </row>
    <row r="293" ht="15.75" customHeight="1">
      <c r="A293" s="134"/>
      <c r="D293" s="134"/>
    </row>
    <row r="294" ht="15.75" customHeight="1">
      <c r="A294" s="134"/>
      <c r="D294" s="134"/>
    </row>
    <row r="295" ht="15.75" customHeight="1">
      <c r="A295" s="134"/>
      <c r="D295" s="134"/>
    </row>
    <row r="296" ht="15.75" customHeight="1">
      <c r="A296" s="134"/>
      <c r="D296" s="134"/>
    </row>
    <row r="297" ht="15.75" customHeight="1">
      <c r="A297" s="134"/>
      <c r="D297" s="134"/>
    </row>
    <row r="298" ht="15.75" customHeight="1">
      <c r="A298" s="134"/>
      <c r="D298" s="134"/>
    </row>
    <row r="299" ht="15.75" customHeight="1">
      <c r="A299" s="134"/>
      <c r="D299" s="134"/>
    </row>
    <row r="300" ht="15.75" customHeight="1">
      <c r="A300" s="134"/>
      <c r="D300" s="134"/>
    </row>
    <row r="301" ht="15.75" customHeight="1">
      <c r="A301" s="134"/>
      <c r="D301" s="134"/>
    </row>
    <row r="302" ht="15.75" customHeight="1">
      <c r="A302" s="134"/>
      <c r="D302" s="134"/>
    </row>
    <row r="303" ht="15.75" customHeight="1">
      <c r="A303" s="134"/>
      <c r="D303" s="134"/>
    </row>
    <row r="304" ht="15.75" customHeight="1">
      <c r="A304" s="134"/>
      <c r="D304" s="134"/>
    </row>
    <row r="305" ht="15.75" customHeight="1">
      <c r="A305" s="134"/>
      <c r="D305" s="134"/>
    </row>
    <row r="306" ht="15.75" customHeight="1">
      <c r="A306" s="134"/>
      <c r="D306" s="134"/>
    </row>
    <row r="307" ht="15.75" customHeight="1">
      <c r="A307" s="134"/>
      <c r="D307" s="134"/>
    </row>
    <row r="308" ht="15.75" customHeight="1">
      <c r="A308" s="134"/>
      <c r="D308" s="134"/>
    </row>
    <row r="309" ht="15.75" customHeight="1">
      <c r="A309" s="134"/>
      <c r="D309" s="134"/>
    </row>
    <row r="310" ht="15.75" customHeight="1">
      <c r="A310" s="134"/>
      <c r="D310" s="134"/>
    </row>
    <row r="311" ht="15.75" customHeight="1">
      <c r="A311" s="134"/>
      <c r="D311" s="134"/>
    </row>
    <row r="312" ht="15.75" customHeight="1">
      <c r="A312" s="134"/>
      <c r="D312" s="134"/>
    </row>
    <row r="313" ht="15.75" customHeight="1">
      <c r="A313" s="134"/>
      <c r="D313" s="134"/>
    </row>
    <row r="314" ht="15.75" customHeight="1">
      <c r="A314" s="134"/>
      <c r="D314" s="134"/>
    </row>
    <row r="315" ht="15.75" customHeight="1">
      <c r="A315" s="134"/>
      <c r="D315" s="134"/>
    </row>
    <row r="316" ht="15.75" customHeight="1">
      <c r="A316" s="134"/>
      <c r="D316" s="134"/>
    </row>
    <row r="317" ht="15.75" customHeight="1">
      <c r="A317" s="134"/>
      <c r="D317" s="134"/>
    </row>
    <row r="318" ht="15.75" customHeight="1">
      <c r="A318" s="134"/>
      <c r="D318" s="134"/>
    </row>
    <row r="319" ht="15.75" customHeight="1">
      <c r="A319" s="134"/>
      <c r="D319" s="134"/>
    </row>
    <row r="320" ht="15.75" customHeight="1">
      <c r="A320" s="134"/>
      <c r="D320" s="134"/>
    </row>
    <row r="321" ht="15.75" customHeight="1">
      <c r="A321" s="134"/>
      <c r="D321" s="134"/>
    </row>
    <row r="322" ht="15.75" customHeight="1">
      <c r="A322" s="134"/>
      <c r="D322" s="134"/>
    </row>
    <row r="323" ht="15.75" customHeight="1">
      <c r="A323" s="134"/>
      <c r="D323" s="134"/>
    </row>
    <row r="324" ht="15.75" customHeight="1">
      <c r="A324" s="134"/>
      <c r="D324" s="134"/>
    </row>
    <row r="325" ht="15.75" customHeight="1">
      <c r="A325" s="134"/>
      <c r="D325" s="134"/>
    </row>
    <row r="326" ht="15.75" customHeight="1">
      <c r="A326" s="134"/>
      <c r="D326" s="134"/>
    </row>
    <row r="327" ht="15.75" customHeight="1">
      <c r="A327" s="134"/>
      <c r="D327" s="134"/>
    </row>
    <row r="328" ht="15.75" customHeight="1">
      <c r="A328" s="134"/>
      <c r="D328" s="134"/>
    </row>
    <row r="329" ht="15.75" customHeight="1">
      <c r="A329" s="134"/>
      <c r="D329" s="134"/>
    </row>
    <row r="330" ht="15.75" customHeight="1">
      <c r="A330" s="134"/>
      <c r="D330" s="134"/>
    </row>
    <row r="331" ht="15.75" customHeight="1">
      <c r="A331" s="134"/>
      <c r="D331" s="134"/>
    </row>
    <row r="332" ht="15.75" customHeight="1">
      <c r="A332" s="134"/>
      <c r="D332" s="134"/>
    </row>
    <row r="333" ht="15.75" customHeight="1">
      <c r="A333" s="134"/>
      <c r="D333" s="134"/>
    </row>
    <row r="334" ht="15.75" customHeight="1">
      <c r="A334" s="134"/>
      <c r="D334" s="134"/>
    </row>
    <row r="335" ht="15.75" customHeight="1">
      <c r="A335" s="134"/>
      <c r="D335" s="134"/>
    </row>
    <row r="336" ht="15.75" customHeight="1">
      <c r="A336" s="134"/>
      <c r="D336" s="134"/>
    </row>
    <row r="337" ht="15.75" customHeight="1">
      <c r="A337" s="134"/>
      <c r="D337" s="134"/>
    </row>
    <row r="338" ht="15.75" customHeight="1">
      <c r="A338" s="134"/>
      <c r="D338" s="134"/>
    </row>
    <row r="339" ht="15.75" customHeight="1">
      <c r="A339" s="134"/>
      <c r="D339" s="134"/>
    </row>
    <row r="340" ht="15.75" customHeight="1">
      <c r="A340" s="134"/>
      <c r="D340" s="134"/>
    </row>
    <row r="341" ht="15.75" customHeight="1">
      <c r="A341" s="134"/>
      <c r="D341" s="134"/>
    </row>
    <row r="342" ht="15.75" customHeight="1">
      <c r="A342" s="134"/>
      <c r="D342" s="134"/>
    </row>
    <row r="343" ht="15.75" customHeight="1">
      <c r="A343" s="134"/>
      <c r="D343" s="134"/>
    </row>
    <row r="344" ht="15.75" customHeight="1">
      <c r="A344" s="134"/>
      <c r="D344" s="134"/>
    </row>
    <row r="345" ht="15.75" customHeight="1">
      <c r="A345" s="134"/>
      <c r="D345" s="134"/>
    </row>
    <row r="346" ht="15.75" customHeight="1">
      <c r="A346" s="134"/>
      <c r="D346" s="134"/>
    </row>
    <row r="347" ht="15.75" customHeight="1">
      <c r="A347" s="134"/>
      <c r="D347" s="134"/>
    </row>
    <row r="348" ht="15.75" customHeight="1">
      <c r="A348" s="134"/>
      <c r="D348" s="134"/>
    </row>
    <row r="349" ht="15.75" customHeight="1">
      <c r="A349" s="134"/>
      <c r="D349" s="134"/>
    </row>
    <row r="350" ht="15.75" customHeight="1">
      <c r="A350" s="134"/>
      <c r="D350" s="134"/>
    </row>
    <row r="351" ht="15.75" customHeight="1">
      <c r="A351" s="134"/>
      <c r="D351" s="134"/>
    </row>
    <row r="352" ht="15.75" customHeight="1">
      <c r="A352" s="134"/>
      <c r="D352" s="134"/>
    </row>
    <row r="353" ht="15.75" customHeight="1">
      <c r="A353" s="134"/>
      <c r="D353" s="134"/>
    </row>
    <row r="354" ht="15.75" customHeight="1">
      <c r="A354" s="134"/>
      <c r="D354" s="134"/>
    </row>
    <row r="355" ht="15.75" customHeight="1">
      <c r="A355" s="134"/>
      <c r="D355" s="134"/>
    </row>
    <row r="356" ht="15.75" customHeight="1">
      <c r="A356" s="134"/>
      <c r="D356" s="134"/>
    </row>
    <row r="357" ht="15.75" customHeight="1">
      <c r="A357" s="134"/>
      <c r="D357" s="134"/>
    </row>
    <row r="358" ht="15.75" customHeight="1">
      <c r="A358" s="134"/>
      <c r="D358" s="134"/>
    </row>
    <row r="359" ht="15.75" customHeight="1">
      <c r="A359" s="134"/>
      <c r="D359" s="134"/>
    </row>
    <row r="360" ht="15.75" customHeight="1">
      <c r="A360" s="134"/>
      <c r="D360" s="134"/>
    </row>
    <row r="361" ht="15.75" customHeight="1">
      <c r="A361" s="134"/>
      <c r="D361" s="134"/>
    </row>
    <row r="362" ht="15.75" customHeight="1">
      <c r="A362" s="134"/>
      <c r="D362" s="134"/>
    </row>
    <row r="363" ht="15.75" customHeight="1">
      <c r="A363" s="134"/>
      <c r="D363" s="134"/>
    </row>
    <row r="364" ht="15.75" customHeight="1">
      <c r="A364" s="134"/>
      <c r="D364" s="134"/>
    </row>
    <row r="365" ht="15.75" customHeight="1">
      <c r="A365" s="134"/>
      <c r="D365" s="134"/>
    </row>
    <row r="366" ht="15.75" customHeight="1">
      <c r="A366" s="134"/>
      <c r="D366" s="134"/>
    </row>
    <row r="367" ht="15.75" customHeight="1">
      <c r="A367" s="134"/>
      <c r="D367" s="134"/>
    </row>
    <row r="368" ht="15.75" customHeight="1">
      <c r="A368" s="134"/>
      <c r="D368" s="134"/>
    </row>
    <row r="369" ht="15.75" customHeight="1">
      <c r="A369" s="134"/>
      <c r="D369" s="134"/>
    </row>
    <row r="370" ht="15.75" customHeight="1">
      <c r="A370" s="134"/>
      <c r="D370" s="134"/>
    </row>
    <row r="371" ht="15.75" customHeight="1">
      <c r="A371" s="134"/>
      <c r="D371" s="134"/>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88"/>
    <col customWidth="1" min="2" max="6" width="12.63"/>
  </cols>
  <sheetData>
    <row r="1" ht="15.75" customHeight="1">
      <c r="A1" s="130" t="s">
        <v>319</v>
      </c>
    </row>
    <row r="2" ht="15.75" customHeight="1">
      <c r="A2" s="130" t="s">
        <v>320</v>
      </c>
    </row>
    <row r="3" ht="15.75" customHeight="1">
      <c r="A3" s="130" t="s">
        <v>321</v>
      </c>
    </row>
    <row r="4" ht="15.75" customHeight="1">
      <c r="A4" s="130" t="s">
        <v>322</v>
      </c>
    </row>
    <row r="5" ht="15.75" customHeight="1">
      <c r="A5" s="130" t="s">
        <v>323</v>
      </c>
    </row>
    <row r="6" ht="15.75" customHeight="1"/>
    <row r="7" ht="15.75" customHeight="1">
      <c r="A7" s="130" t="s">
        <v>324</v>
      </c>
    </row>
    <row r="8" ht="15.75" customHeight="1">
      <c r="A8" s="130" t="s">
        <v>325</v>
      </c>
    </row>
    <row r="9" ht="15.75" customHeight="1">
      <c r="A9" s="130" t="s">
        <v>326</v>
      </c>
    </row>
    <row r="10" ht="15.75" customHeight="1"/>
    <row r="11" ht="15.75" customHeight="1">
      <c r="A11" s="130" t="s">
        <v>327</v>
      </c>
    </row>
    <row r="12" ht="15.75" customHeight="1">
      <c r="A12" s="130" t="s">
        <v>328</v>
      </c>
    </row>
    <row r="13" ht="15.75" customHeight="1">
      <c r="A13" s="130" t="s">
        <v>329</v>
      </c>
    </row>
    <row r="14" ht="15.75" customHeight="1">
      <c r="A14" s="130" t="s">
        <v>330</v>
      </c>
    </row>
    <row r="15" ht="15.75" customHeight="1"/>
    <row r="16" ht="15.75" customHeight="1">
      <c r="A16" s="130" t="s">
        <v>331</v>
      </c>
    </row>
    <row r="17" ht="15.75" customHeight="1">
      <c r="A17" s="130" t="s">
        <v>332</v>
      </c>
    </row>
    <row r="18" ht="15.75" customHeight="1">
      <c r="A18" s="130" t="s">
        <v>333</v>
      </c>
    </row>
    <row r="19" ht="15.75" customHeight="1">
      <c r="A19" s="130" t="s">
        <v>334</v>
      </c>
    </row>
    <row r="20" ht="15.75" customHeight="1">
      <c r="A20" s="130" t="s">
        <v>335</v>
      </c>
    </row>
    <row r="21" ht="15.75" customHeight="1"/>
    <row r="22" ht="15.75" customHeight="1">
      <c r="A22" s="130" t="s">
        <v>336</v>
      </c>
    </row>
    <row r="23" ht="15.75" customHeight="1">
      <c r="A23" s="130" t="s">
        <v>337</v>
      </c>
    </row>
    <row r="24" ht="15.75" customHeight="1">
      <c r="A24" s="130" t="s">
        <v>338</v>
      </c>
    </row>
    <row r="25" ht="15.75" customHeight="1">
      <c r="A25" s="130" t="s">
        <v>339</v>
      </c>
    </row>
    <row r="26" ht="15.75" customHeight="1">
      <c r="A26" s="130" t="s">
        <v>340</v>
      </c>
    </row>
    <row r="27" ht="15.75" customHeight="1">
      <c r="A27" s="130" t="s">
        <v>341</v>
      </c>
    </row>
    <row r="28" ht="15.75" customHeight="1">
      <c r="A28" s="130" t="s">
        <v>342</v>
      </c>
    </row>
    <row r="29" ht="15.75" customHeight="1">
      <c r="A29" s="130" t="s">
        <v>343</v>
      </c>
    </row>
    <row r="30" ht="15.75" customHeight="1"/>
    <row r="31" ht="15.75" customHeight="1">
      <c r="A31" s="130" t="s">
        <v>344</v>
      </c>
    </row>
    <row r="32" ht="15.75" customHeight="1">
      <c r="A32" s="130" t="s">
        <v>345</v>
      </c>
    </row>
    <row r="33" ht="15.75" customHeight="1">
      <c r="A33" s="130" t="s">
        <v>346</v>
      </c>
    </row>
    <row r="34" ht="15.75" customHeight="1">
      <c r="A34" s="130" t="s">
        <v>347</v>
      </c>
    </row>
    <row r="35" ht="15.75" customHeight="1">
      <c r="A35" s="130" t="s">
        <v>348</v>
      </c>
    </row>
    <row r="36" ht="15.75" customHeight="1">
      <c r="A36" s="130" t="s">
        <v>349</v>
      </c>
    </row>
    <row r="37" ht="15.75" customHeight="1">
      <c r="A37" s="130" t="s">
        <v>350</v>
      </c>
    </row>
    <row r="38" ht="15.75" customHeight="1">
      <c r="A38" s="130" t="s">
        <v>351</v>
      </c>
    </row>
    <row r="39" ht="15.75" customHeight="1"/>
    <row r="40" ht="15.75" customHeight="1">
      <c r="A40" s="132" t="s">
        <v>352</v>
      </c>
    </row>
    <row r="41" ht="15.75" customHeight="1">
      <c r="A41" s="130" t="s">
        <v>353</v>
      </c>
    </row>
    <row r="42" ht="15.75" customHeight="1"/>
    <row r="43" ht="15.75" customHeight="1">
      <c r="A43" s="130" t="s">
        <v>354</v>
      </c>
    </row>
    <row r="44" ht="15.75" customHeight="1"/>
    <row r="45" ht="15.75" customHeight="1">
      <c r="A45" s="130" t="s">
        <v>355</v>
      </c>
    </row>
    <row r="46" ht="15.75" customHeight="1"/>
    <row r="47" ht="15.75" customHeight="1">
      <c r="A47" s="130" t="s">
        <v>356</v>
      </c>
    </row>
    <row r="48" ht="15.75" customHeight="1"/>
    <row r="49" ht="15.75" customHeight="1">
      <c r="A49" s="130" t="s">
        <v>357</v>
      </c>
    </row>
    <row r="50" ht="15.75" customHeight="1"/>
    <row r="51" ht="15.75" customHeight="1">
      <c r="A51" s="132" t="s">
        <v>358</v>
      </c>
    </row>
    <row r="52" ht="15.75" customHeight="1">
      <c r="A52" s="130" t="s">
        <v>359</v>
      </c>
    </row>
    <row r="53" ht="15.75" customHeight="1">
      <c r="A53" s="130" t="s">
        <v>360</v>
      </c>
    </row>
    <row r="54" ht="15.75" customHeight="1">
      <c r="A54" s="130" t="s">
        <v>361</v>
      </c>
    </row>
    <row r="55" ht="15.75" customHeight="1">
      <c r="A55" s="130" t="s">
        <v>362</v>
      </c>
    </row>
    <row r="56" ht="15.75" customHeight="1">
      <c r="A56" s="130" t="s">
        <v>363</v>
      </c>
    </row>
    <row r="57" ht="15.75" customHeight="1">
      <c r="A57" s="130" t="s">
        <v>364</v>
      </c>
    </row>
    <row r="58" ht="15.75" customHeight="1">
      <c r="A58" s="130" t="s">
        <v>365</v>
      </c>
    </row>
    <row r="59" ht="15.75" customHeight="1">
      <c r="A59" s="130" t="s">
        <v>366</v>
      </c>
    </row>
    <row r="60" ht="15.75" customHeight="1">
      <c r="A60" s="130" t="s">
        <v>367</v>
      </c>
    </row>
    <row r="61" ht="15.75" customHeight="1">
      <c r="A61" s="130" t="s">
        <v>368</v>
      </c>
    </row>
    <row r="62" ht="15.75" customHeight="1">
      <c r="A62" s="130" t="s">
        <v>369</v>
      </c>
    </row>
    <row r="63" ht="15.75" customHeight="1">
      <c r="A63" s="130" t="s">
        <v>370</v>
      </c>
    </row>
    <row r="64" ht="15.75" customHeight="1">
      <c r="A64" s="130" t="s">
        <v>371</v>
      </c>
    </row>
    <row r="65" ht="15.75" customHeight="1">
      <c r="A65" s="130" t="s">
        <v>372</v>
      </c>
    </row>
    <row r="66" ht="15.75" customHeight="1">
      <c r="A66" s="130" t="s">
        <v>373</v>
      </c>
    </row>
    <row r="67" ht="15.75" customHeight="1">
      <c r="A67" s="132"/>
    </row>
    <row r="68" ht="15.75" customHeight="1">
      <c r="A68" s="132" t="s">
        <v>374</v>
      </c>
    </row>
    <row r="69" ht="15.75" customHeight="1">
      <c r="A69" s="130" t="s">
        <v>375</v>
      </c>
    </row>
    <row r="70" ht="15.75" customHeight="1">
      <c r="A70" s="130" t="s">
        <v>376</v>
      </c>
    </row>
    <row r="71" ht="15.75" customHeight="1">
      <c r="A71" s="130" t="s">
        <v>377</v>
      </c>
    </row>
    <row r="72" ht="15.75" customHeight="1">
      <c r="A72" s="130" t="s">
        <v>378</v>
      </c>
    </row>
    <row r="73" ht="15.75" customHeight="1">
      <c r="A73" s="130" t="s">
        <v>379</v>
      </c>
    </row>
    <row r="74" ht="15.75" customHeight="1">
      <c r="A74" s="130" t="s">
        <v>380</v>
      </c>
    </row>
    <row r="75" ht="15.75" customHeight="1">
      <c r="A75" s="130" t="s">
        <v>381</v>
      </c>
    </row>
    <row r="76" ht="15.75" customHeight="1">
      <c r="A76" s="130" t="s">
        <v>382</v>
      </c>
    </row>
    <row r="77" ht="15.75" customHeight="1">
      <c r="A77" s="130" t="s">
        <v>383</v>
      </c>
    </row>
    <row r="78" ht="15.75" customHeight="1">
      <c r="A78" s="130" t="s">
        <v>384</v>
      </c>
    </row>
    <row r="79" ht="15.75" customHeight="1">
      <c r="A79" s="130" t="s">
        <v>385</v>
      </c>
    </row>
    <row r="80" ht="15.75" customHeight="1">
      <c r="A80" s="130" t="s">
        <v>386</v>
      </c>
    </row>
    <row r="81" ht="15.75" customHeight="1">
      <c r="A81" s="130" t="s">
        <v>387</v>
      </c>
    </row>
    <row r="82" ht="15.75" customHeight="1">
      <c r="A82" s="130" t="s">
        <v>388</v>
      </c>
    </row>
    <row r="83" ht="15.75" customHeight="1">
      <c r="A83" s="130" t="s">
        <v>389</v>
      </c>
    </row>
    <row r="84" ht="15.75" customHeight="1">
      <c r="A84" s="132"/>
    </row>
    <row r="85" ht="15.75" customHeight="1">
      <c r="A85" s="132" t="s">
        <v>390</v>
      </c>
    </row>
    <row r="86" ht="15.75" customHeight="1">
      <c r="A86" s="130" t="s">
        <v>391</v>
      </c>
    </row>
    <row r="87" ht="15.75" customHeight="1">
      <c r="A87" s="130" t="s">
        <v>392</v>
      </c>
    </row>
    <row r="88" ht="15.75" customHeight="1">
      <c r="A88" s="130" t="s">
        <v>393</v>
      </c>
    </row>
    <row r="89" ht="15.75" customHeight="1">
      <c r="A89" s="130" t="s">
        <v>394</v>
      </c>
    </row>
    <row r="90" ht="15.75" customHeight="1">
      <c r="A90" s="130" t="s">
        <v>395</v>
      </c>
    </row>
    <row r="91" ht="15.75" customHeight="1">
      <c r="A91" s="130" t="s">
        <v>298</v>
      </c>
    </row>
    <row r="92" ht="15.75" customHeight="1">
      <c r="A92" s="130" t="s">
        <v>396</v>
      </c>
    </row>
    <row r="93" ht="15.75" customHeight="1">
      <c r="A93" s="130" t="s">
        <v>397</v>
      </c>
    </row>
    <row r="94" ht="15.75" customHeight="1">
      <c r="A94" s="130" t="s">
        <v>398</v>
      </c>
    </row>
    <row r="95" ht="15.75" customHeight="1">
      <c r="A95" s="130" t="s">
        <v>399</v>
      </c>
    </row>
    <row r="96" ht="15.75" customHeight="1">
      <c r="A96" s="130" t="s">
        <v>400</v>
      </c>
    </row>
    <row r="97" ht="15.75" customHeight="1">
      <c r="A97" s="130" t="s">
        <v>401</v>
      </c>
    </row>
    <row r="98" ht="15.75" customHeight="1">
      <c r="A98" s="130" t="s">
        <v>402</v>
      </c>
    </row>
    <row r="99" ht="15.75" customHeight="1">
      <c r="A99" s="130" t="s">
        <v>403</v>
      </c>
    </row>
    <row r="100" ht="15.75" customHeight="1">
      <c r="A100" s="130" t="s">
        <v>404</v>
      </c>
    </row>
    <row r="101" ht="15.75" customHeight="1">
      <c r="A101" s="130" t="s">
        <v>405</v>
      </c>
    </row>
    <row r="102" ht="15.75" customHeight="1">
      <c r="A102" s="130" t="s">
        <v>406</v>
      </c>
    </row>
    <row r="103" ht="15.75" customHeight="1">
      <c r="A103" s="130" t="s">
        <v>407</v>
      </c>
    </row>
    <row r="104" ht="15.75" customHeight="1">
      <c r="A104" s="130" t="s">
        <v>408</v>
      </c>
    </row>
    <row r="105" ht="15.75" customHeight="1">
      <c r="A105" s="130" t="s">
        <v>409</v>
      </c>
    </row>
    <row r="106" ht="15.75" customHeight="1">
      <c r="A106" s="130" t="s">
        <v>410</v>
      </c>
    </row>
    <row r="107" ht="15.75" customHeight="1">
      <c r="A107" s="130" t="s">
        <v>411</v>
      </c>
    </row>
    <row r="108" ht="15.75" customHeight="1">
      <c r="A108" s="130" t="s">
        <v>412</v>
      </c>
    </row>
    <row r="109" ht="15.75" customHeight="1">
      <c r="A109" s="130" t="s">
        <v>413</v>
      </c>
    </row>
    <row r="110" ht="15.75" customHeight="1">
      <c r="A110" s="130" t="s">
        <v>414</v>
      </c>
    </row>
    <row r="111" ht="15.75" customHeight="1">
      <c r="A111" s="130" t="s">
        <v>415</v>
      </c>
    </row>
    <row r="112" ht="15.75" customHeight="1">
      <c r="A112" s="130" t="s">
        <v>416</v>
      </c>
    </row>
    <row r="113" ht="15.75" customHeight="1">
      <c r="A113" s="130" t="s">
        <v>417</v>
      </c>
    </row>
    <row r="114" ht="15.75" customHeight="1">
      <c r="A114" s="130" t="s">
        <v>418</v>
      </c>
    </row>
    <row r="115" ht="15.75" customHeight="1">
      <c r="A115" s="130" t="s">
        <v>419</v>
      </c>
    </row>
    <row r="116" ht="15.75" customHeight="1">
      <c r="A116" s="132"/>
    </row>
    <row r="117" ht="15.75" customHeight="1">
      <c r="A117" s="132" t="s">
        <v>420</v>
      </c>
    </row>
    <row r="118" ht="15.75" customHeight="1">
      <c r="A118" s="130" t="s">
        <v>421</v>
      </c>
    </row>
    <row r="119" ht="15.75" customHeight="1"/>
    <row r="120" ht="15.75" customHeight="1">
      <c r="A120" s="130" t="s">
        <v>422</v>
      </c>
    </row>
    <row r="121" ht="15.75" customHeight="1"/>
    <row r="122" ht="15.75" customHeight="1">
      <c r="A122" s="130" t="s">
        <v>423</v>
      </c>
    </row>
    <row r="123" ht="15.75" customHeight="1"/>
    <row r="124" ht="15.75" customHeight="1">
      <c r="A124" s="130" t="s">
        <v>424</v>
      </c>
    </row>
    <row r="125" ht="15.75" customHeight="1"/>
    <row r="126" ht="15.75" customHeight="1">
      <c r="A126" s="130" t="s">
        <v>425</v>
      </c>
    </row>
    <row r="127" ht="15.75" customHeight="1"/>
    <row r="128" ht="15.75" customHeight="1">
      <c r="A128" s="130" t="s">
        <v>426</v>
      </c>
    </row>
    <row r="129" ht="15.75" customHeight="1">
      <c r="A129" s="130" t="s">
        <v>427</v>
      </c>
    </row>
    <row r="130" ht="15.75" customHeight="1">
      <c r="A130" s="130" t="s">
        <v>428</v>
      </c>
    </row>
    <row r="131" ht="15.75" customHeight="1">
      <c r="A131" s="130" t="s">
        <v>429</v>
      </c>
    </row>
    <row r="132" ht="15.75" customHeight="1">
      <c r="A132" s="130" t="s">
        <v>430</v>
      </c>
    </row>
    <row r="133" ht="15.75" customHeight="1">
      <c r="A133" s="130" t="s">
        <v>431</v>
      </c>
    </row>
    <row r="134" ht="15.75" customHeight="1"/>
    <row r="135" ht="15.75" customHeight="1">
      <c r="A135" s="130" t="s">
        <v>432</v>
      </c>
    </row>
    <row r="136" ht="15.75" customHeight="1"/>
    <row r="137" ht="15.75" customHeight="1">
      <c r="A137" s="130" t="s">
        <v>433</v>
      </c>
    </row>
    <row r="138" ht="15.75" customHeight="1"/>
    <row r="139" ht="15.75" customHeight="1">
      <c r="A139" s="130" t="s">
        <v>434</v>
      </c>
    </row>
    <row r="140" ht="15.75" customHeight="1">
      <c r="A140" s="130" t="s">
        <v>435</v>
      </c>
    </row>
    <row r="141" ht="15.75" customHeight="1">
      <c r="A141" s="130" t="s">
        <v>436</v>
      </c>
    </row>
    <row r="142" ht="15.75" customHeight="1"/>
    <row r="143" ht="15.75" customHeight="1">
      <c r="A143" s="132" t="s">
        <v>437</v>
      </c>
    </row>
    <row r="144" ht="15.75" customHeight="1">
      <c r="A144" s="130" t="s">
        <v>438</v>
      </c>
    </row>
    <row r="145" ht="15.75" customHeight="1"/>
    <row r="146" ht="15.75" customHeight="1">
      <c r="A146" s="130" t="s">
        <v>439</v>
      </c>
    </row>
    <row r="147" ht="15.75" customHeight="1"/>
    <row r="148" ht="15.75" customHeight="1">
      <c r="A148" s="130" t="s">
        <v>440</v>
      </c>
    </row>
    <row r="149" ht="15.75" customHeight="1"/>
    <row r="150" ht="15.75" customHeight="1">
      <c r="A150" s="130" t="s">
        <v>441</v>
      </c>
    </row>
    <row r="151" ht="15.75" customHeight="1"/>
    <row r="152" ht="15.75" customHeight="1">
      <c r="A152" s="130" t="s">
        <v>442</v>
      </c>
    </row>
    <row r="153" ht="15.75" customHeight="1"/>
    <row r="154" ht="15.75" customHeight="1">
      <c r="A154" s="130" t="s">
        <v>425</v>
      </c>
    </row>
    <row r="155" ht="15.75" customHeight="1"/>
    <row r="156" ht="15.75" customHeight="1">
      <c r="A156" s="130" t="s">
        <v>443</v>
      </c>
    </row>
    <row r="157" ht="15.75" customHeight="1">
      <c r="A157" s="130" t="s">
        <v>444</v>
      </c>
    </row>
    <row r="158" ht="15.75" customHeight="1">
      <c r="A158" s="130" t="s">
        <v>445</v>
      </c>
    </row>
    <row r="159" ht="15.75" customHeight="1">
      <c r="A159" s="130" t="s">
        <v>446</v>
      </c>
    </row>
    <row r="160" ht="15.75" customHeight="1">
      <c r="A160" s="130" t="s">
        <v>447</v>
      </c>
    </row>
    <row r="161" ht="15.75" customHeight="1">
      <c r="A161" s="130" t="s">
        <v>448</v>
      </c>
    </row>
    <row r="162" ht="15.75" customHeight="1"/>
    <row r="163" ht="15.75" customHeight="1">
      <c r="A163" s="130" t="s">
        <v>432</v>
      </c>
    </row>
    <row r="164" ht="15.75" customHeight="1"/>
    <row r="165" ht="15.75" customHeight="1">
      <c r="A165" s="130" t="s">
        <v>433</v>
      </c>
    </row>
    <row r="166" ht="15.75" customHeight="1"/>
    <row r="167" ht="15.75" customHeight="1">
      <c r="A167" s="130" t="s">
        <v>434</v>
      </c>
    </row>
    <row r="168" ht="15.75" customHeight="1">
      <c r="A168" s="130" t="s">
        <v>435</v>
      </c>
    </row>
    <row r="169" ht="15.75" customHeight="1">
      <c r="A169" s="130" t="s">
        <v>436</v>
      </c>
    </row>
    <row r="170" ht="15.75" customHeight="1"/>
    <row r="171" ht="15.75" customHeight="1">
      <c r="A171" s="132" t="s">
        <v>449</v>
      </c>
    </row>
    <row r="172" ht="15.75" customHeight="1">
      <c r="A172" s="130" t="s">
        <v>450</v>
      </c>
    </row>
    <row r="173" ht="15.75" customHeight="1"/>
    <row r="174" ht="15.75" customHeight="1">
      <c r="A174" s="130" t="s">
        <v>451</v>
      </c>
    </row>
    <row r="175" ht="15.75" customHeight="1"/>
    <row r="176" ht="15.75" customHeight="1">
      <c r="A176" s="130" t="s">
        <v>452</v>
      </c>
    </row>
    <row r="177" ht="15.75" customHeight="1"/>
    <row r="178" ht="15.75" customHeight="1">
      <c r="A178" s="130" t="s">
        <v>453</v>
      </c>
    </row>
    <row r="179" ht="15.75" customHeight="1"/>
    <row r="180" ht="15.75" customHeight="1">
      <c r="A180" s="130" t="s">
        <v>454</v>
      </c>
    </row>
    <row r="181" ht="15.75" customHeight="1">
      <c r="A181" s="130" t="s">
        <v>455</v>
      </c>
    </row>
    <row r="182" ht="15.75" customHeight="1">
      <c r="A182" s="130" t="s">
        <v>456</v>
      </c>
    </row>
    <row r="183" ht="15.75" customHeight="1">
      <c r="A183" s="130" t="s">
        <v>457</v>
      </c>
    </row>
    <row r="184" ht="15.75" customHeight="1">
      <c r="A184" s="130" t="s">
        <v>458</v>
      </c>
    </row>
    <row r="185" ht="15.75" customHeight="1">
      <c r="A185" s="130" t="s">
        <v>459</v>
      </c>
    </row>
    <row r="186" ht="15.75" customHeight="1">
      <c r="A186" s="130" t="s">
        <v>460</v>
      </c>
    </row>
    <row r="187" ht="15.75" customHeight="1"/>
    <row r="188" ht="15.75" customHeight="1">
      <c r="A188" s="130" t="s">
        <v>433</v>
      </c>
    </row>
    <row r="189" ht="15.75" customHeight="1"/>
    <row r="190" ht="15.75" customHeight="1">
      <c r="A190" s="130" t="s">
        <v>434</v>
      </c>
    </row>
    <row r="191" ht="15.75" customHeight="1">
      <c r="A191" s="130" t="s">
        <v>435</v>
      </c>
    </row>
    <row r="192" ht="15.75" customHeight="1">
      <c r="A192" s="130" t="s">
        <v>436</v>
      </c>
    </row>
    <row r="193" ht="15.75" customHeight="1"/>
    <row r="194" ht="15.75" customHeight="1">
      <c r="A194" s="132" t="s">
        <v>461</v>
      </c>
    </row>
    <row r="195" ht="15.75" customHeight="1">
      <c r="A195" s="130" t="s">
        <v>462</v>
      </c>
    </row>
    <row r="196" ht="15.75" customHeight="1"/>
    <row r="197" ht="15.75" customHeight="1">
      <c r="A197" s="130" t="s">
        <v>463</v>
      </c>
    </row>
    <row r="198" ht="15.75" customHeight="1"/>
    <row r="199" ht="15.75" customHeight="1">
      <c r="A199" s="130" t="s">
        <v>464</v>
      </c>
    </row>
    <row r="200" ht="15.75" customHeight="1"/>
    <row r="201" ht="15.75" customHeight="1">
      <c r="A201" s="130" t="s">
        <v>465</v>
      </c>
    </row>
    <row r="202" ht="15.75" customHeight="1"/>
    <row r="203" ht="15.75" customHeight="1">
      <c r="A203" s="130" t="s">
        <v>453</v>
      </c>
    </row>
    <row r="204" ht="15.75" customHeight="1"/>
    <row r="205" ht="15.75" customHeight="1">
      <c r="A205" s="130" t="s">
        <v>466</v>
      </c>
    </row>
    <row r="206" ht="15.75" customHeight="1">
      <c r="A206" s="130" t="s">
        <v>455</v>
      </c>
    </row>
    <row r="207" ht="15.75" customHeight="1">
      <c r="A207" s="130" t="s">
        <v>445</v>
      </c>
    </row>
    <row r="208" ht="15.75" customHeight="1">
      <c r="A208" s="130" t="s">
        <v>457</v>
      </c>
    </row>
    <row r="209" ht="15.75" customHeight="1">
      <c r="A209" s="130" t="s">
        <v>458</v>
      </c>
    </row>
    <row r="210" ht="15.75" customHeight="1">
      <c r="A210" s="130" t="s">
        <v>459</v>
      </c>
    </row>
    <row r="211" ht="15.75" customHeight="1">
      <c r="A211" s="130" t="s">
        <v>467</v>
      </c>
    </row>
    <row r="212" ht="15.75" customHeight="1"/>
    <row r="213" ht="15.75" customHeight="1">
      <c r="A213" s="130" t="s">
        <v>432</v>
      </c>
    </row>
    <row r="214" ht="15.75" customHeight="1"/>
    <row r="215" ht="15.75" customHeight="1">
      <c r="A215" s="130" t="s">
        <v>433</v>
      </c>
    </row>
    <row r="216" ht="15.75" customHeight="1"/>
    <row r="217" ht="15.75" customHeight="1">
      <c r="A217" s="130" t="s">
        <v>434</v>
      </c>
    </row>
    <row r="218" ht="15.75" customHeight="1">
      <c r="A218" s="130" t="s">
        <v>435</v>
      </c>
    </row>
    <row r="219" ht="15.75" customHeight="1">
      <c r="A219" s="130" t="s">
        <v>436</v>
      </c>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0" t="s">
        <v>468</v>
      </c>
    </row>
    <row r="2" ht="15.75" customHeight="1"/>
    <row r="3" ht="15.75" customHeight="1">
      <c r="A3" s="130" t="s">
        <v>469</v>
      </c>
    </row>
    <row r="4" ht="15.75" customHeight="1"/>
    <row r="5" ht="15.75" customHeight="1">
      <c r="A5" s="130" t="s">
        <v>470</v>
      </c>
    </row>
    <row r="6" ht="15.75" customHeight="1"/>
    <row r="7" ht="15.75" customHeight="1">
      <c r="A7" s="130" t="s">
        <v>471</v>
      </c>
    </row>
    <row r="8" ht="15.75" customHeight="1"/>
    <row r="9" ht="15.75" customHeight="1">
      <c r="A9" s="130" t="s">
        <v>472</v>
      </c>
    </row>
    <row r="10" ht="15.75" customHeight="1"/>
    <row r="11" ht="15.75" customHeight="1">
      <c r="A11" s="130" t="s">
        <v>473</v>
      </c>
    </row>
    <row r="12" ht="15.75" customHeight="1">
      <c r="A12" s="130" t="s">
        <v>474</v>
      </c>
    </row>
    <row r="13" ht="15.75" customHeight="1">
      <c r="A13" s="130" t="s">
        <v>475</v>
      </c>
    </row>
    <row r="14" ht="15.75" customHeight="1">
      <c r="A14" s="130" t="s">
        <v>476</v>
      </c>
    </row>
    <row r="15" ht="15.75" customHeight="1">
      <c r="A15" s="130" t="s">
        <v>477</v>
      </c>
    </row>
    <row r="16" ht="15.75" customHeight="1">
      <c r="A16" s="130" t="s">
        <v>478</v>
      </c>
    </row>
    <row r="17" ht="15.75" customHeight="1">
      <c r="A17" s="130" t="s">
        <v>479</v>
      </c>
    </row>
    <row r="18" ht="15.75" customHeight="1">
      <c r="A18" s="130" t="s">
        <v>480</v>
      </c>
    </row>
    <row r="19" ht="15.75" customHeight="1">
      <c r="A19" s="130" t="s">
        <v>481</v>
      </c>
    </row>
    <row r="20" ht="15.75" customHeight="1">
      <c r="A20" s="130" t="s">
        <v>482</v>
      </c>
    </row>
    <row r="21" ht="15.75" customHeight="1">
      <c r="A21" s="130" t="s">
        <v>483</v>
      </c>
    </row>
    <row r="22" ht="15.75" customHeight="1">
      <c r="A22" s="130" t="s">
        <v>484</v>
      </c>
    </row>
    <row r="23" ht="15.75" customHeight="1">
      <c r="A23" s="130" t="s">
        <v>485</v>
      </c>
    </row>
    <row r="24" ht="15.75" customHeight="1">
      <c r="A24" s="130" t="s">
        <v>486</v>
      </c>
    </row>
    <row r="25" ht="15.75" customHeight="1">
      <c r="A25" s="130" t="s">
        <v>487</v>
      </c>
    </row>
    <row r="26" ht="15.75" customHeight="1">
      <c r="A26" s="130" t="s">
        <v>488</v>
      </c>
    </row>
    <row r="27" ht="15.75" customHeight="1">
      <c r="A27" s="130" t="s">
        <v>489</v>
      </c>
    </row>
    <row r="28" ht="15.75" customHeight="1">
      <c r="A28" s="130" t="s">
        <v>490</v>
      </c>
    </row>
    <row r="29" ht="15.75" customHeight="1">
      <c r="A29" s="130" t="s">
        <v>491</v>
      </c>
    </row>
    <row r="30" ht="15.75" customHeight="1">
      <c r="A30" s="130" t="s">
        <v>492</v>
      </c>
    </row>
    <row r="31" ht="15.75" customHeight="1">
      <c r="A31" s="130" t="s">
        <v>493</v>
      </c>
    </row>
    <row r="32" ht="15.75" customHeight="1">
      <c r="A32" s="130" t="s">
        <v>494</v>
      </c>
    </row>
    <row r="33" ht="15.75" customHeight="1">
      <c r="A33" s="130" t="s">
        <v>495</v>
      </c>
    </row>
    <row r="34" ht="15.75" customHeight="1">
      <c r="A34" s="130" t="s">
        <v>496</v>
      </c>
    </row>
    <row r="35" ht="15.75" customHeight="1">
      <c r="A35" s="130" t="s">
        <v>497</v>
      </c>
    </row>
    <row r="36" ht="15.75" customHeight="1">
      <c r="A36" s="130" t="s">
        <v>498</v>
      </c>
    </row>
    <row r="37" ht="15.75" customHeight="1">
      <c r="A37" s="130" t="s">
        <v>499</v>
      </c>
    </row>
    <row r="38" ht="15.75" customHeight="1">
      <c r="A38" s="130" t="s">
        <v>500</v>
      </c>
    </row>
    <row r="39" ht="15.75" customHeight="1">
      <c r="A39" s="130" t="s">
        <v>501</v>
      </c>
    </row>
    <row r="40" ht="15.75" customHeight="1">
      <c r="A40" s="130" t="s">
        <v>502</v>
      </c>
    </row>
    <row r="41" ht="15.75" customHeight="1">
      <c r="A41" s="130" t="s">
        <v>503</v>
      </c>
    </row>
    <row r="42" ht="15.75" customHeight="1">
      <c r="A42" s="130" t="s">
        <v>504</v>
      </c>
    </row>
    <row r="43" ht="15.75" customHeight="1">
      <c r="A43" s="130" t="s">
        <v>505</v>
      </c>
    </row>
    <row r="44" ht="15.75" customHeight="1">
      <c r="A44" s="130" t="s">
        <v>506</v>
      </c>
    </row>
    <row r="45" ht="15.75" customHeight="1">
      <c r="A45" s="130" t="s">
        <v>507</v>
      </c>
    </row>
    <row r="46" ht="15.75" customHeight="1">
      <c r="A46" s="130" t="s">
        <v>508</v>
      </c>
    </row>
    <row r="47" ht="15.75" customHeight="1">
      <c r="A47" s="130" t="s">
        <v>509</v>
      </c>
    </row>
    <row r="48" ht="15.75" customHeight="1">
      <c r="A48" s="130" t="s">
        <v>510</v>
      </c>
    </row>
    <row r="49" ht="15.75" customHeight="1">
      <c r="A49" s="130" t="s">
        <v>511</v>
      </c>
    </row>
    <row r="50" ht="15.75" customHeight="1">
      <c r="A50" s="130" t="s">
        <v>512</v>
      </c>
    </row>
    <row r="51" ht="15.75" customHeight="1">
      <c r="A51" s="130" t="s">
        <v>513</v>
      </c>
    </row>
    <row r="52" ht="15.75" customHeight="1">
      <c r="A52" s="130" t="s">
        <v>514</v>
      </c>
    </row>
    <row r="53" ht="15.75" customHeight="1">
      <c r="A53" s="130" t="s">
        <v>515</v>
      </c>
    </row>
    <row r="54" ht="15.75" customHeight="1">
      <c r="A54" s="130" t="s">
        <v>516</v>
      </c>
    </row>
    <row r="55" ht="15.75" customHeight="1">
      <c r="A55" s="130" t="s">
        <v>517</v>
      </c>
    </row>
    <row r="56" ht="15.75" customHeight="1"/>
    <row r="57" ht="15.75" customHeight="1">
      <c r="A57" s="130" t="s">
        <v>518</v>
      </c>
    </row>
    <row r="58" ht="15.75" customHeight="1"/>
    <row r="59" ht="15.75" customHeight="1">
      <c r="A59" s="130" t="s">
        <v>519</v>
      </c>
    </row>
    <row r="60" ht="15.75" customHeight="1"/>
    <row r="61" ht="15.75" customHeight="1">
      <c r="A61" s="130" t="s">
        <v>520</v>
      </c>
    </row>
    <row r="62" ht="15.75" customHeight="1"/>
    <row r="63" ht="15.75" customHeight="1">
      <c r="A63" s="130" t="s">
        <v>521</v>
      </c>
    </row>
    <row r="64" ht="15.75" customHeight="1"/>
    <row r="65" ht="15.75" customHeight="1">
      <c r="A65" s="130" t="s">
        <v>522</v>
      </c>
    </row>
    <row r="66" ht="15.75" customHeight="1"/>
    <row r="67" ht="15.75" customHeight="1">
      <c r="A67" s="130" t="s">
        <v>523</v>
      </c>
    </row>
    <row r="68" ht="15.75" customHeight="1"/>
    <row r="69" ht="15.75" customHeight="1">
      <c r="A69" s="130" t="s">
        <v>524</v>
      </c>
    </row>
    <row r="70" ht="15.75" customHeight="1"/>
    <row r="71" ht="15.75" customHeight="1">
      <c r="A71" s="130" t="s">
        <v>519</v>
      </c>
    </row>
    <row r="72" ht="15.75" customHeight="1"/>
    <row r="73" ht="15.75" customHeight="1">
      <c r="A73" s="130" t="s">
        <v>525</v>
      </c>
    </row>
    <row r="74" ht="15.75" customHeight="1"/>
    <row r="75" ht="15.75" customHeight="1">
      <c r="A75" s="130" t="s">
        <v>526</v>
      </c>
    </row>
    <row r="76" ht="15.75" customHeight="1"/>
    <row r="77" ht="15.75" customHeight="1">
      <c r="A77" s="130" t="s">
        <v>522</v>
      </c>
    </row>
    <row r="78" ht="15.75" customHeight="1"/>
    <row r="79" ht="15.75" customHeight="1">
      <c r="A79" s="130" t="s">
        <v>527</v>
      </c>
    </row>
    <row r="80" ht="15.75" customHeight="1"/>
    <row r="81" ht="15.75" customHeight="1">
      <c r="A81" s="130" t="s">
        <v>528</v>
      </c>
    </row>
    <row r="82" ht="15.75" customHeight="1"/>
    <row r="83" ht="15.75" customHeight="1">
      <c r="A83" s="130" t="s">
        <v>529</v>
      </c>
    </row>
    <row r="84" ht="15.75" customHeight="1">
      <c r="A84" s="130" t="s">
        <v>530</v>
      </c>
    </row>
    <row r="85" ht="15.75" customHeight="1">
      <c r="A85" s="130" t="s">
        <v>531</v>
      </c>
    </row>
    <row r="86" ht="15.75" customHeight="1"/>
    <row r="87" ht="15.75" customHeight="1">
      <c r="A87" s="130" t="s">
        <v>532</v>
      </c>
    </row>
    <row r="88" ht="15.75" customHeight="1">
      <c r="A88" s="130" t="s">
        <v>533</v>
      </c>
    </row>
    <row r="89" ht="15.75" customHeight="1"/>
    <row r="90" ht="15.75" customHeight="1">
      <c r="A90" s="130" t="s">
        <v>534</v>
      </c>
    </row>
    <row r="91" ht="15.75" customHeight="1">
      <c r="A91" s="130" t="s">
        <v>535</v>
      </c>
    </row>
    <row r="92" ht="15.75" customHeight="1">
      <c r="A92" s="130" t="s">
        <v>536</v>
      </c>
    </row>
    <row r="93" ht="15.75" customHeight="1">
      <c r="A93" s="130" t="s">
        <v>537</v>
      </c>
    </row>
    <row r="94" ht="15.75" customHeight="1"/>
    <row r="95" ht="15.75" customHeight="1">
      <c r="A95" s="130" t="s">
        <v>538</v>
      </c>
    </row>
    <row r="96" ht="15.75" customHeight="1"/>
    <row r="97" ht="15.75" customHeight="1">
      <c r="A97" s="130" t="s">
        <v>539</v>
      </c>
    </row>
    <row r="98" ht="15.75" customHeight="1">
      <c r="A98" s="130" t="s">
        <v>540</v>
      </c>
    </row>
    <row r="99" ht="15.75" customHeight="1"/>
    <row r="100" ht="15.75" customHeight="1">
      <c r="A100" s="130" t="s">
        <v>541</v>
      </c>
    </row>
    <row r="101" ht="15.75" customHeight="1">
      <c r="A101" s="130" t="s">
        <v>542</v>
      </c>
    </row>
    <row r="102" ht="15.75" customHeight="1">
      <c r="A102" s="130" t="s">
        <v>543</v>
      </c>
    </row>
    <row r="103" ht="15.75" customHeight="1">
      <c r="A103" s="130" t="s">
        <v>544</v>
      </c>
    </row>
    <row r="104" ht="15.75" customHeight="1">
      <c r="A104" s="130" t="s">
        <v>545</v>
      </c>
    </row>
    <row r="105" ht="15.75" customHeight="1"/>
    <row r="106" ht="15.75" customHeight="1"/>
    <row r="107" ht="15.75" customHeight="1">
      <c r="B107" s="130" t="s">
        <v>546</v>
      </c>
      <c r="C107" s="130" t="s">
        <v>547</v>
      </c>
      <c r="D107" s="130" t="s">
        <v>548</v>
      </c>
      <c r="E107" s="130" t="s">
        <v>549</v>
      </c>
      <c r="F107" s="130" t="s">
        <v>550</v>
      </c>
    </row>
    <row r="108" ht="15.75" customHeight="1">
      <c r="B108" s="130">
        <v>1.0</v>
      </c>
      <c r="C108" s="144">
        <v>5666667.0</v>
      </c>
      <c r="D108" s="144">
        <v>1369444.0</v>
      </c>
      <c r="E108" s="144">
        <v>4297222.0</v>
      </c>
      <c r="F108" s="144">
        <v>4297222.0</v>
      </c>
    </row>
    <row r="109" ht="15.75" customHeight="1">
      <c r="B109" s="130">
        <v>2.0</v>
      </c>
      <c r="C109" s="144">
        <v>5666667.0</v>
      </c>
      <c r="D109" s="144">
        <v>1069444.0</v>
      </c>
      <c r="E109" s="144">
        <v>4597222.0</v>
      </c>
      <c r="F109" s="144">
        <v>8894444.0</v>
      </c>
    </row>
    <row r="110" ht="15.75" customHeight="1">
      <c r="B110" s="130">
        <v>3.0</v>
      </c>
      <c r="C110" s="144">
        <v>5666667.0</v>
      </c>
      <c r="D110" s="144">
        <v>1069444.0</v>
      </c>
      <c r="E110" s="144">
        <v>4597222.0</v>
      </c>
      <c r="F110" s="144">
        <v>1.3491667E7</v>
      </c>
    </row>
    <row r="111" ht="15.75" customHeight="1">
      <c r="B111" s="130">
        <v>4.0</v>
      </c>
      <c r="C111" s="144">
        <v>5666667.0</v>
      </c>
      <c r="D111" s="144">
        <v>1069444.0</v>
      </c>
      <c r="E111" s="144">
        <v>4597222.0</v>
      </c>
      <c r="F111" s="144">
        <v>1.8088889E7</v>
      </c>
    </row>
    <row r="112" ht="15.75" customHeight="1">
      <c r="B112" s="130">
        <v>5.0</v>
      </c>
      <c r="C112" s="144">
        <v>5666667.0</v>
      </c>
      <c r="D112" s="144">
        <v>1069444.0</v>
      </c>
      <c r="E112" s="144">
        <v>4597222.0</v>
      </c>
      <c r="F112" s="144">
        <v>2.2686111E7</v>
      </c>
    </row>
    <row r="113" ht="15.75" customHeight="1">
      <c r="B113" s="130">
        <v>6.0</v>
      </c>
      <c r="C113" s="144">
        <v>5666667.0</v>
      </c>
      <c r="D113" s="144">
        <v>1069444.0</v>
      </c>
      <c r="E113" s="144">
        <v>4597222.0</v>
      </c>
      <c r="F113" s="144">
        <v>2.7283333E7</v>
      </c>
    </row>
    <row r="114" ht="15.75" customHeight="1">
      <c r="B114" s="130">
        <v>7.0</v>
      </c>
      <c r="C114" s="144">
        <v>0.0</v>
      </c>
      <c r="D114" s="144">
        <v>1069444.0</v>
      </c>
      <c r="E114" s="144">
        <v>-1069444.0</v>
      </c>
      <c r="F114" s="144">
        <v>2.6213889E7</v>
      </c>
    </row>
    <row r="115" ht="15.75" customHeight="1">
      <c r="B115" s="130">
        <v>8.0</v>
      </c>
      <c r="C115" s="144">
        <v>0.0</v>
      </c>
      <c r="D115" s="144">
        <v>1069444.0</v>
      </c>
      <c r="E115" s="144">
        <v>-1069444.0</v>
      </c>
      <c r="F115" s="144">
        <v>2.5144444E7</v>
      </c>
    </row>
    <row r="116" ht="15.75" customHeight="1">
      <c r="B116" s="130">
        <v>9.0</v>
      </c>
      <c r="C116" s="144">
        <v>0.0</v>
      </c>
      <c r="D116" s="144">
        <v>1069444.0</v>
      </c>
      <c r="E116" s="144">
        <v>-1069444.0</v>
      </c>
      <c r="F116" s="144">
        <v>2.4075E7</v>
      </c>
    </row>
    <row r="117" ht="15.75" customHeight="1">
      <c r="B117" s="130">
        <v>10.0</v>
      </c>
      <c r="C117" s="144">
        <v>0.0</v>
      </c>
      <c r="D117" s="144">
        <v>1069444.0</v>
      </c>
      <c r="E117" s="144">
        <v>-1069444.0</v>
      </c>
      <c r="F117" s="144">
        <v>2.3005556E7</v>
      </c>
    </row>
    <row r="118" ht="15.75" customHeight="1">
      <c r="B118" s="130">
        <v>11.0</v>
      </c>
      <c r="C118" s="144">
        <v>0.0</v>
      </c>
      <c r="D118" s="144">
        <v>1069444.0</v>
      </c>
      <c r="E118" s="144">
        <v>-1069444.0</v>
      </c>
      <c r="F118" s="144">
        <v>2.1936111E7</v>
      </c>
    </row>
    <row r="119" ht="15.75" customHeight="1">
      <c r="B119" s="130">
        <v>12.0</v>
      </c>
      <c r="C119" s="144">
        <v>0.0</v>
      </c>
      <c r="D119" s="144">
        <v>1069444.0</v>
      </c>
      <c r="E119" s="144">
        <v>-1069444.0</v>
      </c>
      <c r="F119" s="144">
        <v>2.0866667E7</v>
      </c>
    </row>
    <row r="120" ht="15.75" customHeight="1">
      <c r="B120" s="130">
        <v>13.0</v>
      </c>
      <c r="C120" s="144">
        <v>0.0</v>
      </c>
      <c r="D120" s="144">
        <v>1069444.0</v>
      </c>
      <c r="E120" s="144">
        <v>-1069444.0</v>
      </c>
      <c r="F120" s="144">
        <v>1.9797222E7</v>
      </c>
    </row>
    <row r="121" ht="15.75" customHeight="1">
      <c r="B121" s="130">
        <v>14.0</v>
      </c>
      <c r="C121" s="144">
        <v>0.0</v>
      </c>
      <c r="D121" s="144">
        <v>1069444.0</v>
      </c>
      <c r="E121" s="144">
        <v>-1069444.0</v>
      </c>
      <c r="F121" s="144">
        <v>1.8727778E7</v>
      </c>
    </row>
    <row r="122" ht="15.75" customHeight="1">
      <c r="B122" s="130">
        <v>15.0</v>
      </c>
      <c r="C122" s="144">
        <v>0.0</v>
      </c>
      <c r="D122" s="144">
        <v>1069444.0</v>
      </c>
      <c r="E122" s="144">
        <v>-1069444.0</v>
      </c>
      <c r="F122" s="144">
        <v>1.7658333E7</v>
      </c>
    </row>
    <row r="123" ht="15.75" customHeight="1">
      <c r="B123" s="130">
        <v>16.0</v>
      </c>
      <c r="C123" s="144">
        <v>0.0</v>
      </c>
      <c r="D123" s="144">
        <v>1069444.0</v>
      </c>
      <c r="E123" s="144">
        <v>-1069444.0</v>
      </c>
      <c r="F123" s="144">
        <v>1.6588889E7</v>
      </c>
    </row>
    <row r="124" ht="15.75" customHeight="1">
      <c r="B124" s="130">
        <v>17.0</v>
      </c>
      <c r="C124" s="144">
        <v>0.0</v>
      </c>
      <c r="D124" s="144">
        <v>1069444.0</v>
      </c>
      <c r="E124" s="144">
        <v>-1069444.0</v>
      </c>
      <c r="F124" s="144">
        <v>1.5519444E7</v>
      </c>
    </row>
    <row r="125" ht="15.75" customHeight="1">
      <c r="B125" s="130">
        <v>18.0</v>
      </c>
      <c r="C125" s="144">
        <v>7964426.0</v>
      </c>
      <c r="D125" s="144">
        <v>1069444.0</v>
      </c>
      <c r="E125" s="144">
        <v>6894982.0</v>
      </c>
      <c r="F125" s="144">
        <v>2.2414426E7</v>
      </c>
    </row>
    <row r="126" ht="15.75" customHeight="1">
      <c r="B126" s="130">
        <v>19.0</v>
      </c>
      <c r="C126" s="144">
        <v>7964426.0</v>
      </c>
      <c r="D126" s="144">
        <v>1069444.0</v>
      </c>
      <c r="E126" s="144">
        <v>6894982.0</v>
      </c>
      <c r="F126" s="144">
        <v>2.9309408E7</v>
      </c>
    </row>
    <row r="127" ht="15.75" customHeight="1">
      <c r="B127" s="130">
        <v>20.0</v>
      </c>
      <c r="C127" s="144">
        <v>7964426.0</v>
      </c>
      <c r="D127" s="144">
        <v>1069444.0</v>
      </c>
      <c r="E127" s="144">
        <v>6894982.0</v>
      </c>
      <c r="F127" s="144">
        <v>3.620439E7</v>
      </c>
    </row>
    <row r="128" ht="15.75" customHeight="1">
      <c r="B128" s="130">
        <v>21.0</v>
      </c>
      <c r="C128" s="144">
        <v>7964426.0</v>
      </c>
      <c r="D128" s="144">
        <v>1069444.0</v>
      </c>
      <c r="E128" s="144">
        <v>6894982.0</v>
      </c>
      <c r="F128" s="144">
        <v>4.3099372E7</v>
      </c>
    </row>
    <row r="129" ht="15.75" customHeight="1">
      <c r="B129" s="130">
        <v>22.0</v>
      </c>
      <c r="C129" s="144">
        <v>7964426.0</v>
      </c>
      <c r="D129" s="144">
        <v>1069444.0</v>
      </c>
      <c r="E129" s="144">
        <v>6894982.0</v>
      </c>
      <c r="F129" s="144">
        <v>4.9994354E7</v>
      </c>
    </row>
    <row r="130" ht="15.75" customHeight="1">
      <c r="B130" s="130">
        <v>23.0</v>
      </c>
      <c r="C130" s="144">
        <v>7964426.0</v>
      </c>
      <c r="D130" s="144">
        <v>1069444.0</v>
      </c>
      <c r="E130" s="144">
        <v>6894982.0</v>
      </c>
      <c r="F130" s="144">
        <v>5.6889336E7</v>
      </c>
    </row>
    <row r="131" ht="15.75" customHeight="1">
      <c r="B131" s="130">
        <v>24.0</v>
      </c>
      <c r="C131" s="144">
        <v>7964426.0</v>
      </c>
      <c r="D131" s="144">
        <v>1069444.0</v>
      </c>
      <c r="E131" s="144">
        <v>6894982.0</v>
      </c>
      <c r="F131" s="144">
        <v>6.3784318E7</v>
      </c>
    </row>
    <row r="132" ht="15.75" customHeight="1">
      <c r="B132" s="130">
        <v>25.0</v>
      </c>
      <c r="C132" s="144">
        <v>7964426.0</v>
      </c>
      <c r="D132" s="144">
        <v>1069444.0</v>
      </c>
      <c r="E132" s="144">
        <v>6894982.0</v>
      </c>
      <c r="F132" s="144">
        <v>7.0679299E7</v>
      </c>
    </row>
    <row r="133" ht="15.75" customHeight="1">
      <c r="B133" s="130">
        <v>26.0</v>
      </c>
      <c r="C133" s="144">
        <v>7964426.0</v>
      </c>
      <c r="D133" s="144">
        <v>1069444.0</v>
      </c>
      <c r="E133" s="144">
        <v>6894982.0</v>
      </c>
      <c r="F133" s="144">
        <v>7.7574281E7</v>
      </c>
    </row>
    <row r="134" ht="15.75" customHeight="1">
      <c r="B134" s="130">
        <v>27.0</v>
      </c>
      <c r="C134" s="144">
        <v>7964426.0</v>
      </c>
      <c r="D134" s="144">
        <v>1069444.0</v>
      </c>
      <c r="E134" s="144">
        <v>6894982.0</v>
      </c>
      <c r="F134" s="144">
        <v>8.4469263E7</v>
      </c>
    </row>
    <row r="135" ht="15.75" customHeight="1">
      <c r="B135" s="130">
        <v>28.0</v>
      </c>
      <c r="C135" s="144">
        <v>7964426.0</v>
      </c>
      <c r="D135" s="144">
        <v>1069444.0</v>
      </c>
      <c r="E135" s="144">
        <v>6894982.0</v>
      </c>
      <c r="F135" s="144">
        <v>9.1364245E7</v>
      </c>
    </row>
    <row r="136" ht="15.75" customHeight="1">
      <c r="B136" s="130">
        <v>29.0</v>
      </c>
      <c r="C136" s="144">
        <v>7964426.0</v>
      </c>
      <c r="D136" s="144">
        <v>1069444.0</v>
      </c>
      <c r="E136" s="144">
        <v>6894982.0</v>
      </c>
      <c r="F136" s="144">
        <v>9.8259227E7</v>
      </c>
    </row>
    <row r="137" ht="15.75" customHeight="1">
      <c r="B137" s="130">
        <v>30.0</v>
      </c>
      <c r="C137" s="144">
        <v>7964426.0</v>
      </c>
      <c r="D137" s="144">
        <v>1069444.0</v>
      </c>
      <c r="E137" s="144">
        <v>6894982.0</v>
      </c>
      <c r="F137" s="144">
        <v>1.05154209E8</v>
      </c>
    </row>
    <row r="138" ht="15.75" customHeight="1">
      <c r="B138" s="130">
        <v>31.0</v>
      </c>
      <c r="C138" s="144">
        <v>7964426.0</v>
      </c>
      <c r="D138" s="144">
        <v>1069444.0</v>
      </c>
      <c r="E138" s="144">
        <v>6894982.0</v>
      </c>
      <c r="F138" s="144">
        <v>1.12049191E8</v>
      </c>
    </row>
    <row r="139" ht="15.75" customHeight="1">
      <c r="B139" s="130">
        <v>32.0</v>
      </c>
      <c r="C139" s="144">
        <v>7964426.0</v>
      </c>
      <c r="D139" s="144">
        <v>1069444.0</v>
      </c>
      <c r="E139" s="144">
        <v>6894982.0</v>
      </c>
      <c r="F139" s="144">
        <v>1.18944173E8</v>
      </c>
    </row>
    <row r="140" ht="15.75" customHeight="1">
      <c r="B140" s="130">
        <v>33.0</v>
      </c>
      <c r="C140" s="144">
        <v>7964426.0</v>
      </c>
      <c r="D140" s="144">
        <v>1069444.0</v>
      </c>
      <c r="E140" s="144">
        <v>6894982.0</v>
      </c>
      <c r="F140" s="144">
        <v>1.25839154E8</v>
      </c>
    </row>
    <row r="141" ht="15.75" customHeight="1">
      <c r="B141" s="130">
        <v>34.0</v>
      </c>
      <c r="C141" s="144">
        <v>7964426.0</v>
      </c>
      <c r="D141" s="144">
        <v>1069444.0</v>
      </c>
      <c r="E141" s="144">
        <v>6894982.0</v>
      </c>
      <c r="F141" s="144">
        <v>1.32734136E8</v>
      </c>
    </row>
    <row r="142" ht="15.75" customHeight="1">
      <c r="B142" s="130">
        <v>35.0</v>
      </c>
      <c r="C142" s="144">
        <v>7964426.0</v>
      </c>
      <c r="D142" s="144">
        <v>1069444.0</v>
      </c>
      <c r="E142" s="144">
        <v>6894982.0</v>
      </c>
      <c r="F142" s="144">
        <v>1.39629118E8</v>
      </c>
    </row>
    <row r="143" ht="15.75" customHeight="1">
      <c r="B143" s="130">
        <v>36.0</v>
      </c>
      <c r="C143" s="144">
        <v>7964426.0</v>
      </c>
      <c r="D143" s="144">
        <v>1069444.0</v>
      </c>
      <c r="E143" s="144">
        <v>6894982.0</v>
      </c>
      <c r="F143" s="144">
        <v>1.465241E8</v>
      </c>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57.25"/>
    <col customWidth="1" min="3" max="3" width="14.75"/>
    <col customWidth="1" min="4" max="5" width="4.75"/>
    <col customWidth="1" min="6" max="6" width="14.88"/>
    <col customWidth="1" min="7" max="7" width="4.75"/>
  </cols>
  <sheetData>
    <row r="1" ht="15.75" customHeight="1">
      <c r="A1" s="145" t="s">
        <v>551</v>
      </c>
      <c r="B1" s="145"/>
      <c r="C1" s="146">
        <v>7.7E7</v>
      </c>
      <c r="D1" s="147"/>
      <c r="E1" s="147"/>
      <c r="F1" s="147"/>
      <c r="G1" s="147"/>
      <c r="H1" s="132"/>
      <c r="I1" s="132"/>
      <c r="J1" s="132"/>
      <c r="K1" s="132"/>
      <c r="L1" s="132"/>
      <c r="M1" s="132"/>
      <c r="N1" s="132"/>
      <c r="O1" s="132"/>
      <c r="P1" s="132"/>
      <c r="Q1" s="132"/>
      <c r="R1" s="132"/>
      <c r="S1" s="132"/>
      <c r="T1" s="132"/>
      <c r="U1" s="132"/>
      <c r="V1" s="132"/>
      <c r="W1" s="132"/>
      <c r="X1" s="132"/>
      <c r="Y1" s="132"/>
      <c r="Z1" s="132"/>
      <c r="AA1" s="132"/>
    </row>
    <row r="2" ht="15.75" customHeight="1">
      <c r="A2" s="145" t="s">
        <v>552</v>
      </c>
      <c r="B2" s="145" t="s">
        <v>553</v>
      </c>
      <c r="C2" s="147" t="s">
        <v>554</v>
      </c>
      <c r="D2" s="147"/>
      <c r="E2" s="147"/>
      <c r="F2" s="147" t="s">
        <v>555</v>
      </c>
      <c r="G2" s="147"/>
      <c r="H2" s="132"/>
      <c r="I2" s="132"/>
      <c r="J2" s="132"/>
      <c r="K2" s="132"/>
      <c r="L2" s="132"/>
      <c r="M2" s="132"/>
      <c r="N2" s="132"/>
      <c r="O2" s="132"/>
      <c r="P2" s="132"/>
      <c r="Q2" s="132"/>
      <c r="R2" s="132"/>
      <c r="S2" s="132"/>
      <c r="T2" s="132"/>
      <c r="U2" s="132"/>
      <c r="V2" s="132"/>
      <c r="W2" s="132"/>
      <c r="X2" s="132"/>
      <c r="Y2" s="132"/>
      <c r="Z2" s="132"/>
      <c r="AA2" s="132"/>
    </row>
    <row r="3" ht="15.75" customHeight="1">
      <c r="A3" s="148" t="s">
        <v>556</v>
      </c>
      <c r="B3" s="148" t="s">
        <v>557</v>
      </c>
      <c r="C3" s="149">
        <v>770000.0</v>
      </c>
      <c r="D3" s="150"/>
      <c r="E3" s="150">
        <f t="shared" ref="E3:E8" si="1">C3/$C$1</f>
        <v>0.01</v>
      </c>
      <c r="F3" s="149">
        <v>1925000.0</v>
      </c>
      <c r="G3" s="150">
        <f t="shared" ref="G3:G8" si="2">F3/$C$1</f>
        <v>0.025</v>
      </c>
    </row>
    <row r="4" ht="15.75" customHeight="1">
      <c r="A4" s="148" t="s">
        <v>558</v>
      </c>
      <c r="B4" s="148" t="s">
        <v>559</v>
      </c>
      <c r="C4" s="149">
        <v>770000.0</v>
      </c>
      <c r="D4" s="150"/>
      <c r="E4" s="150">
        <f t="shared" si="1"/>
        <v>0.01</v>
      </c>
      <c r="F4" s="149">
        <v>1155000.0</v>
      </c>
      <c r="G4" s="150">
        <f t="shared" si="2"/>
        <v>0.015</v>
      </c>
    </row>
    <row r="5" ht="15.75" customHeight="1">
      <c r="A5" s="148" t="s">
        <v>560</v>
      </c>
      <c r="B5" s="148" t="s">
        <v>561</v>
      </c>
      <c r="C5" s="149">
        <v>385000.0</v>
      </c>
      <c r="D5" s="150"/>
      <c r="E5" s="150">
        <f t="shared" si="1"/>
        <v>0.005</v>
      </c>
      <c r="F5" s="149">
        <v>577500.0</v>
      </c>
      <c r="G5" s="150">
        <f t="shared" si="2"/>
        <v>0.0075</v>
      </c>
    </row>
    <row r="6" ht="15.75" customHeight="1">
      <c r="A6" s="148" t="s">
        <v>562</v>
      </c>
      <c r="B6" s="148" t="s">
        <v>563</v>
      </c>
      <c r="C6" s="149">
        <v>385000.0</v>
      </c>
      <c r="D6" s="150"/>
      <c r="E6" s="150">
        <f t="shared" si="1"/>
        <v>0.005</v>
      </c>
      <c r="F6" s="149">
        <v>770000.0</v>
      </c>
      <c r="G6" s="150">
        <f t="shared" si="2"/>
        <v>0.01</v>
      </c>
    </row>
    <row r="7" ht="15.75" customHeight="1">
      <c r="A7" s="148" t="s">
        <v>564</v>
      </c>
      <c r="B7" s="148" t="s">
        <v>565</v>
      </c>
      <c r="C7" s="149">
        <v>385000.0</v>
      </c>
      <c r="D7" s="150"/>
      <c r="E7" s="150">
        <f t="shared" si="1"/>
        <v>0.005</v>
      </c>
      <c r="F7" s="149">
        <v>385000.0</v>
      </c>
      <c r="G7" s="150">
        <f t="shared" si="2"/>
        <v>0.005</v>
      </c>
    </row>
    <row r="8" ht="15.75" customHeight="1">
      <c r="A8" s="148" t="s">
        <v>41</v>
      </c>
      <c r="B8" s="148" t="s">
        <v>566</v>
      </c>
      <c r="C8" s="149">
        <f>SUM(C3:C7)</f>
        <v>2695000</v>
      </c>
      <c r="D8" s="150"/>
      <c r="E8" s="150">
        <f t="shared" si="1"/>
        <v>0.035</v>
      </c>
      <c r="F8" s="149">
        <v>4812500.0</v>
      </c>
      <c r="G8" s="150">
        <f t="shared" si="2"/>
        <v>0.0625</v>
      </c>
    </row>
    <row r="9" ht="15.75" customHeight="1">
      <c r="D9" s="128"/>
      <c r="E9" s="128"/>
      <c r="F9" s="128"/>
    </row>
    <row r="10" ht="15.75" customHeight="1">
      <c r="C10" s="128"/>
      <c r="D10" s="128"/>
      <c r="E10" s="128"/>
      <c r="F10" s="128"/>
    </row>
    <row r="11" ht="15.75" customHeight="1">
      <c r="C11" s="128"/>
      <c r="D11" s="128"/>
      <c r="E11" s="128"/>
      <c r="F11" s="128"/>
    </row>
    <row r="12" ht="15.75" customHeight="1">
      <c r="C12" s="128"/>
      <c r="D12" s="128"/>
      <c r="E12" s="128"/>
      <c r="F12" s="128"/>
    </row>
    <row r="13" ht="15.75" customHeight="1">
      <c r="C13" s="128"/>
      <c r="D13" s="128"/>
      <c r="E13" s="128"/>
      <c r="F13" s="128"/>
    </row>
    <row r="14" ht="15.75" customHeight="1">
      <c r="C14" s="128"/>
      <c r="D14" s="128"/>
      <c r="E14" s="128"/>
      <c r="F14" s="128"/>
    </row>
    <row r="15" ht="15.75" customHeight="1">
      <c r="C15" s="128"/>
      <c r="D15" s="128"/>
      <c r="E15" s="128"/>
      <c r="F15" s="128"/>
    </row>
    <row r="16" ht="15.75" customHeight="1">
      <c r="C16" s="128"/>
      <c r="D16" s="128"/>
      <c r="E16" s="128"/>
      <c r="F16" s="128"/>
    </row>
    <row r="17" ht="15.75" customHeight="1">
      <c r="C17" s="128"/>
      <c r="D17" s="128"/>
      <c r="E17" s="128"/>
      <c r="F17" s="128"/>
    </row>
    <row r="18" ht="15.75" customHeight="1">
      <c r="C18" s="128"/>
      <c r="D18" s="128"/>
      <c r="E18" s="128"/>
      <c r="F18" s="128"/>
    </row>
    <row r="19" ht="15.75" customHeight="1">
      <c r="C19" s="128"/>
      <c r="D19" s="128"/>
      <c r="E19" s="128"/>
      <c r="F19" s="128"/>
    </row>
    <row r="20" ht="15.75" customHeight="1">
      <c r="C20" s="128"/>
      <c r="D20" s="128"/>
      <c r="E20" s="128"/>
      <c r="F20" s="128"/>
    </row>
    <row r="21" ht="15.75" customHeight="1">
      <c r="C21" s="128"/>
      <c r="D21" s="128"/>
      <c r="E21" s="128"/>
      <c r="F21" s="128"/>
    </row>
    <row r="22" ht="15.75" customHeight="1">
      <c r="C22" s="128"/>
      <c r="D22" s="128"/>
      <c r="E22" s="128"/>
      <c r="F22" s="128"/>
    </row>
    <row r="23" ht="15.75" customHeight="1">
      <c r="C23" s="128"/>
      <c r="D23" s="128"/>
      <c r="E23" s="128"/>
      <c r="F23" s="128"/>
    </row>
    <row r="24" ht="15.75" customHeight="1">
      <c r="C24" s="128"/>
      <c r="D24" s="128"/>
      <c r="E24" s="128"/>
      <c r="F24" s="128"/>
    </row>
    <row r="25" ht="15.75" customHeight="1">
      <c r="C25" s="128"/>
      <c r="D25" s="128"/>
      <c r="E25" s="128"/>
      <c r="F25" s="128"/>
    </row>
    <row r="26" ht="15.75" customHeight="1">
      <c r="C26" s="128"/>
      <c r="D26" s="128"/>
      <c r="E26" s="128"/>
      <c r="F26" s="128"/>
    </row>
    <row r="27" ht="15.75" customHeight="1">
      <c r="C27" s="128"/>
      <c r="D27" s="128"/>
      <c r="E27" s="128"/>
      <c r="F27" s="128"/>
    </row>
    <row r="28" ht="15.75" customHeight="1">
      <c r="C28" s="128"/>
      <c r="D28" s="128"/>
      <c r="E28" s="128"/>
      <c r="F28" s="128"/>
    </row>
    <row r="29" ht="15.75" customHeight="1">
      <c r="C29" s="128"/>
      <c r="D29" s="128"/>
      <c r="E29" s="128"/>
      <c r="F29" s="128"/>
    </row>
    <row r="30" ht="15.75" customHeight="1">
      <c r="C30" s="128"/>
      <c r="D30" s="128"/>
      <c r="E30" s="128"/>
      <c r="F30" s="128"/>
    </row>
    <row r="31" ht="15.75" customHeight="1">
      <c r="C31" s="128"/>
      <c r="D31" s="128"/>
      <c r="E31" s="128"/>
      <c r="F31" s="128"/>
    </row>
    <row r="32" ht="15.75" customHeight="1">
      <c r="C32" s="128"/>
      <c r="D32" s="128"/>
      <c r="E32" s="128"/>
      <c r="F32" s="128"/>
    </row>
    <row r="33" ht="15.75" customHeight="1">
      <c r="C33" s="128"/>
      <c r="D33" s="128"/>
      <c r="E33" s="128"/>
      <c r="F33" s="128"/>
    </row>
    <row r="34" ht="15.75" customHeight="1">
      <c r="C34" s="128"/>
      <c r="D34" s="128"/>
      <c r="E34" s="128"/>
      <c r="F34" s="128"/>
    </row>
    <row r="35" ht="15.75" customHeight="1">
      <c r="C35" s="128"/>
      <c r="D35" s="128"/>
      <c r="E35" s="128"/>
      <c r="F35" s="128"/>
    </row>
    <row r="36" ht="15.75" customHeight="1">
      <c r="C36" s="128"/>
      <c r="D36" s="128"/>
      <c r="E36" s="128"/>
      <c r="F36" s="128"/>
    </row>
    <row r="37" ht="15.75" customHeight="1">
      <c r="C37" s="128"/>
      <c r="D37" s="128"/>
      <c r="E37" s="128"/>
      <c r="F37" s="128"/>
    </row>
    <row r="38" ht="15.75" customHeight="1">
      <c r="C38" s="128"/>
      <c r="D38" s="128"/>
      <c r="E38" s="128"/>
      <c r="F38" s="128"/>
    </row>
    <row r="39" ht="15.75" customHeight="1">
      <c r="C39" s="128"/>
      <c r="D39" s="128"/>
      <c r="E39" s="128"/>
      <c r="F39" s="128"/>
    </row>
    <row r="40" ht="15.75" customHeight="1">
      <c r="C40" s="128"/>
      <c r="D40" s="128"/>
      <c r="E40" s="128"/>
      <c r="F40" s="128"/>
    </row>
    <row r="41" ht="15.75" customHeight="1">
      <c r="C41" s="128"/>
      <c r="D41" s="128"/>
      <c r="E41" s="128"/>
      <c r="F41" s="128"/>
    </row>
    <row r="42" ht="15.75" customHeight="1">
      <c r="C42" s="128"/>
      <c r="D42" s="128"/>
      <c r="E42" s="128"/>
      <c r="F42" s="128"/>
    </row>
    <row r="43" ht="15.75" customHeight="1">
      <c r="C43" s="128"/>
      <c r="D43" s="128"/>
      <c r="E43" s="128"/>
      <c r="F43" s="128"/>
    </row>
    <row r="44" ht="15.75" customHeight="1">
      <c r="C44" s="128"/>
      <c r="D44" s="128"/>
      <c r="E44" s="128"/>
      <c r="F44" s="128"/>
    </row>
    <row r="45" ht="15.75" customHeight="1">
      <c r="C45" s="128"/>
      <c r="D45" s="128"/>
      <c r="E45" s="128"/>
      <c r="F45" s="128"/>
    </row>
    <row r="46" ht="15.75" customHeight="1">
      <c r="C46" s="128"/>
      <c r="D46" s="128"/>
      <c r="E46" s="128"/>
      <c r="F46" s="128"/>
    </row>
    <row r="47" ht="15.75" customHeight="1">
      <c r="C47" s="128"/>
      <c r="D47" s="128"/>
      <c r="E47" s="128"/>
      <c r="F47" s="128"/>
    </row>
    <row r="48" ht="15.75" customHeight="1">
      <c r="C48" s="128"/>
      <c r="D48" s="128"/>
      <c r="E48" s="128"/>
      <c r="F48" s="128"/>
    </row>
    <row r="49" ht="15.75" customHeight="1">
      <c r="C49" s="128"/>
      <c r="D49" s="128"/>
      <c r="E49" s="128"/>
      <c r="F49" s="128"/>
    </row>
    <row r="50" ht="15.75" customHeight="1">
      <c r="C50" s="128"/>
      <c r="D50" s="128"/>
      <c r="E50" s="128"/>
      <c r="F50" s="128"/>
    </row>
    <row r="51" ht="15.75" customHeight="1">
      <c r="C51" s="128"/>
      <c r="D51" s="128"/>
      <c r="E51" s="128"/>
      <c r="F51" s="128"/>
    </row>
    <row r="52" ht="15.75" customHeight="1">
      <c r="C52" s="128"/>
      <c r="D52" s="128"/>
      <c r="E52" s="128"/>
      <c r="F52" s="128"/>
    </row>
    <row r="53" ht="15.75" customHeight="1">
      <c r="C53" s="128"/>
      <c r="D53" s="128"/>
      <c r="E53" s="128"/>
      <c r="F53" s="128"/>
    </row>
    <row r="54" ht="15.75" customHeight="1">
      <c r="C54" s="128"/>
      <c r="D54" s="128"/>
      <c r="E54" s="128"/>
      <c r="F54" s="128"/>
    </row>
    <row r="55" ht="15.75" customHeight="1">
      <c r="C55" s="128"/>
      <c r="D55" s="128"/>
      <c r="E55" s="128"/>
      <c r="F55" s="128"/>
    </row>
    <row r="56" ht="15.75" customHeight="1">
      <c r="C56" s="128"/>
      <c r="D56" s="128"/>
      <c r="E56" s="128"/>
      <c r="F56" s="128"/>
    </row>
    <row r="57" ht="15.75" customHeight="1">
      <c r="C57" s="128"/>
      <c r="D57" s="128"/>
      <c r="E57" s="128"/>
      <c r="F57" s="128"/>
    </row>
    <row r="58" ht="15.75" customHeight="1">
      <c r="C58" s="128"/>
      <c r="D58" s="128"/>
      <c r="E58" s="128"/>
      <c r="F58" s="128"/>
    </row>
    <row r="59" ht="15.75" customHeight="1">
      <c r="C59" s="128"/>
      <c r="D59" s="128"/>
      <c r="E59" s="128"/>
      <c r="F59" s="128"/>
    </row>
    <row r="60" ht="15.75" customHeight="1">
      <c r="C60" s="128"/>
      <c r="D60" s="128"/>
      <c r="E60" s="128"/>
      <c r="F60" s="128"/>
    </row>
    <row r="61" ht="15.75" customHeight="1">
      <c r="C61" s="128"/>
      <c r="D61" s="128"/>
      <c r="E61" s="128"/>
      <c r="F61" s="128"/>
    </row>
    <row r="62" ht="15.75" customHeight="1">
      <c r="C62" s="128"/>
      <c r="D62" s="128"/>
      <c r="E62" s="128"/>
      <c r="F62" s="128"/>
    </row>
    <row r="63" ht="15.75" customHeight="1">
      <c r="C63" s="128"/>
      <c r="D63" s="128"/>
      <c r="E63" s="128"/>
      <c r="F63" s="128"/>
    </row>
    <row r="64" ht="15.75" customHeight="1">
      <c r="C64" s="128"/>
      <c r="D64" s="128"/>
      <c r="E64" s="128"/>
      <c r="F64" s="128"/>
    </row>
    <row r="65" ht="15.75" customHeight="1">
      <c r="C65" s="128"/>
      <c r="D65" s="128"/>
      <c r="E65" s="128"/>
      <c r="F65" s="128"/>
    </row>
    <row r="66" ht="15.75" customHeight="1">
      <c r="C66" s="128"/>
      <c r="D66" s="128"/>
      <c r="E66" s="128"/>
      <c r="F66" s="128"/>
    </row>
    <row r="67" ht="15.75" customHeight="1">
      <c r="C67" s="128"/>
      <c r="D67" s="128"/>
      <c r="E67" s="128"/>
      <c r="F67" s="128"/>
    </row>
    <row r="68" ht="15.75" customHeight="1">
      <c r="C68" s="128"/>
      <c r="D68" s="128"/>
      <c r="E68" s="128"/>
      <c r="F68" s="128"/>
    </row>
    <row r="69" ht="15.75" customHeight="1">
      <c r="C69" s="128"/>
      <c r="D69" s="128"/>
      <c r="E69" s="128"/>
      <c r="F69" s="128"/>
    </row>
    <row r="70" ht="15.75" customHeight="1">
      <c r="C70" s="128"/>
      <c r="D70" s="128"/>
      <c r="E70" s="128"/>
      <c r="F70" s="128"/>
    </row>
    <row r="71" ht="15.75" customHeight="1">
      <c r="C71" s="128"/>
      <c r="D71" s="128"/>
      <c r="E71" s="128"/>
      <c r="F71" s="128"/>
    </row>
    <row r="72" ht="15.75" customHeight="1">
      <c r="C72" s="128"/>
      <c r="D72" s="128"/>
      <c r="E72" s="128"/>
      <c r="F72" s="128"/>
    </row>
    <row r="73" ht="15.75" customHeight="1">
      <c r="C73" s="128"/>
      <c r="D73" s="128"/>
      <c r="E73" s="128"/>
      <c r="F73" s="128"/>
    </row>
    <row r="74" ht="15.75" customHeight="1">
      <c r="C74" s="128"/>
      <c r="D74" s="128"/>
      <c r="E74" s="128"/>
      <c r="F74" s="128"/>
    </row>
    <row r="75" ht="15.75" customHeight="1">
      <c r="C75" s="128"/>
      <c r="D75" s="128"/>
      <c r="E75" s="128"/>
      <c r="F75" s="128"/>
    </row>
    <row r="76" ht="15.75" customHeight="1">
      <c r="C76" s="128"/>
      <c r="D76" s="128"/>
      <c r="E76" s="128"/>
      <c r="F76" s="128"/>
    </row>
    <row r="77" ht="15.75" customHeight="1">
      <c r="C77" s="128"/>
      <c r="D77" s="128"/>
      <c r="E77" s="128"/>
      <c r="F77" s="128"/>
    </row>
    <row r="78" ht="15.75" customHeight="1">
      <c r="C78" s="128"/>
      <c r="D78" s="128"/>
      <c r="E78" s="128"/>
      <c r="F78" s="128"/>
    </row>
    <row r="79" ht="15.75" customHeight="1">
      <c r="C79" s="128"/>
      <c r="D79" s="128"/>
      <c r="E79" s="128"/>
      <c r="F79" s="128"/>
    </row>
    <row r="80" ht="15.75" customHeight="1">
      <c r="C80" s="128"/>
      <c r="D80" s="128"/>
      <c r="E80" s="128"/>
      <c r="F80" s="128"/>
    </row>
    <row r="81" ht="15.75" customHeight="1">
      <c r="C81" s="128"/>
      <c r="D81" s="128"/>
      <c r="E81" s="128"/>
      <c r="F81" s="128"/>
    </row>
    <row r="82" ht="15.75" customHeight="1">
      <c r="C82" s="128"/>
      <c r="D82" s="128"/>
      <c r="E82" s="128"/>
      <c r="F82" s="128"/>
    </row>
    <row r="83" ht="15.75" customHeight="1">
      <c r="C83" s="128"/>
      <c r="D83" s="128"/>
      <c r="E83" s="128"/>
      <c r="F83" s="128"/>
    </row>
    <row r="84" ht="15.75" customHeight="1">
      <c r="C84" s="128"/>
      <c r="D84" s="128"/>
      <c r="E84" s="128"/>
      <c r="F84" s="128"/>
    </row>
    <row r="85" ht="15.75" customHeight="1">
      <c r="C85" s="128"/>
      <c r="D85" s="128"/>
      <c r="E85" s="128"/>
      <c r="F85" s="128"/>
    </row>
    <row r="86" ht="15.75" customHeight="1">
      <c r="C86" s="128"/>
      <c r="D86" s="128"/>
      <c r="E86" s="128"/>
      <c r="F86" s="128"/>
    </row>
    <row r="87" ht="15.75" customHeight="1">
      <c r="C87" s="128"/>
      <c r="D87" s="128"/>
      <c r="E87" s="128"/>
      <c r="F87" s="128"/>
    </row>
    <row r="88" ht="15.75" customHeight="1">
      <c r="C88" s="128"/>
      <c r="D88" s="128"/>
      <c r="E88" s="128"/>
      <c r="F88" s="128"/>
    </row>
    <row r="89" ht="15.75" customHeight="1">
      <c r="C89" s="128"/>
      <c r="D89" s="128"/>
      <c r="E89" s="128"/>
      <c r="F89" s="128"/>
    </row>
    <row r="90" ht="15.75" customHeight="1">
      <c r="C90" s="128"/>
      <c r="D90" s="128"/>
      <c r="E90" s="128"/>
      <c r="F90" s="128"/>
    </row>
    <row r="91" ht="15.75" customHeight="1">
      <c r="C91" s="128"/>
      <c r="D91" s="128"/>
      <c r="E91" s="128"/>
      <c r="F91" s="128"/>
    </row>
    <row r="92" ht="15.75" customHeight="1">
      <c r="C92" s="128"/>
      <c r="D92" s="128"/>
      <c r="E92" s="128"/>
      <c r="F92" s="128"/>
    </row>
    <row r="93" ht="15.75" customHeight="1">
      <c r="C93" s="128"/>
      <c r="D93" s="128"/>
      <c r="E93" s="128"/>
      <c r="F93" s="128"/>
    </row>
    <row r="94" ht="15.75" customHeight="1">
      <c r="C94" s="128"/>
      <c r="D94" s="128"/>
      <c r="E94" s="128"/>
      <c r="F94" s="128"/>
    </row>
    <row r="95" ht="15.75" customHeight="1">
      <c r="C95" s="128"/>
      <c r="D95" s="128"/>
      <c r="E95" s="128"/>
      <c r="F95" s="128"/>
    </row>
    <row r="96" ht="15.75" customHeight="1">
      <c r="C96" s="128"/>
      <c r="D96" s="128"/>
      <c r="E96" s="128"/>
      <c r="F96" s="128"/>
    </row>
    <row r="97" ht="15.75" customHeight="1">
      <c r="C97" s="128"/>
      <c r="D97" s="128"/>
      <c r="E97" s="128"/>
      <c r="F97" s="128"/>
    </row>
    <row r="98" ht="15.75" customHeight="1">
      <c r="C98" s="128"/>
      <c r="D98" s="128"/>
      <c r="E98" s="128"/>
      <c r="F98" s="128"/>
    </row>
    <row r="99" ht="15.75" customHeight="1">
      <c r="C99" s="128"/>
      <c r="D99" s="128"/>
      <c r="E99" s="128"/>
      <c r="F99" s="128"/>
    </row>
    <row r="100" ht="15.75" customHeight="1">
      <c r="C100" s="128"/>
      <c r="D100" s="128"/>
      <c r="E100" s="128"/>
      <c r="F100" s="128"/>
    </row>
    <row r="101" ht="15.75" customHeight="1">
      <c r="C101" s="128"/>
      <c r="D101" s="128"/>
      <c r="E101" s="128"/>
      <c r="F101" s="128"/>
    </row>
    <row r="102" ht="15.75" customHeight="1">
      <c r="C102" s="128"/>
      <c r="D102" s="128"/>
      <c r="E102" s="128"/>
      <c r="F102" s="128"/>
    </row>
    <row r="103" ht="15.75" customHeight="1">
      <c r="C103" s="128"/>
      <c r="D103" s="128"/>
      <c r="E103" s="128"/>
      <c r="F103" s="128"/>
    </row>
    <row r="104" ht="15.75" customHeight="1">
      <c r="C104" s="128"/>
      <c r="D104" s="128"/>
      <c r="E104" s="128"/>
      <c r="F104" s="128"/>
    </row>
    <row r="105" ht="15.75" customHeight="1">
      <c r="C105" s="128"/>
      <c r="D105" s="128"/>
      <c r="E105" s="128"/>
      <c r="F105" s="128"/>
    </row>
    <row r="106" ht="15.75" customHeight="1">
      <c r="C106" s="128"/>
      <c r="D106" s="128"/>
      <c r="E106" s="128"/>
      <c r="F106" s="128"/>
    </row>
    <row r="107" ht="15.75" customHeight="1">
      <c r="C107" s="128"/>
      <c r="D107" s="128"/>
      <c r="E107" s="128"/>
      <c r="F107" s="128"/>
    </row>
    <row r="108" ht="15.75" customHeight="1">
      <c r="C108" s="128"/>
      <c r="D108" s="128"/>
      <c r="E108" s="128"/>
      <c r="F108" s="128"/>
    </row>
    <row r="109" ht="15.75" customHeight="1">
      <c r="C109" s="128"/>
      <c r="D109" s="128"/>
      <c r="E109" s="128"/>
      <c r="F109" s="128"/>
    </row>
    <row r="110" ht="15.75" customHeight="1">
      <c r="C110" s="128"/>
      <c r="D110" s="128"/>
      <c r="E110" s="128"/>
      <c r="F110" s="128"/>
    </row>
    <row r="111" ht="15.75" customHeight="1">
      <c r="C111" s="128"/>
      <c r="D111" s="128"/>
      <c r="E111" s="128"/>
      <c r="F111" s="128"/>
    </row>
    <row r="112" ht="15.75" customHeight="1">
      <c r="C112" s="128"/>
      <c r="D112" s="128"/>
      <c r="E112" s="128"/>
      <c r="F112" s="128"/>
    </row>
    <row r="113" ht="15.75" customHeight="1">
      <c r="C113" s="128"/>
      <c r="D113" s="128"/>
      <c r="E113" s="128"/>
      <c r="F113" s="128"/>
    </row>
    <row r="114" ht="15.75" customHeight="1">
      <c r="C114" s="128"/>
      <c r="D114" s="128"/>
      <c r="E114" s="128"/>
      <c r="F114" s="128"/>
    </row>
    <row r="115" ht="15.75" customHeight="1">
      <c r="C115" s="128"/>
      <c r="D115" s="128"/>
      <c r="E115" s="128"/>
      <c r="F115" s="128"/>
    </row>
    <row r="116" ht="15.75" customHeight="1">
      <c r="C116" s="128"/>
      <c r="D116" s="128"/>
      <c r="E116" s="128"/>
      <c r="F116" s="128"/>
    </row>
    <row r="117" ht="15.75" customHeight="1">
      <c r="C117" s="128"/>
      <c r="D117" s="128"/>
      <c r="E117" s="128"/>
      <c r="F117" s="128"/>
    </row>
    <row r="118" ht="15.75" customHeight="1">
      <c r="C118" s="128"/>
      <c r="D118" s="128"/>
      <c r="E118" s="128"/>
      <c r="F118" s="128"/>
    </row>
    <row r="119" ht="15.75" customHeight="1">
      <c r="C119" s="128"/>
      <c r="D119" s="128"/>
      <c r="E119" s="128"/>
      <c r="F119" s="128"/>
    </row>
    <row r="120" ht="15.75" customHeight="1">
      <c r="C120" s="128"/>
      <c r="D120" s="128"/>
      <c r="E120" s="128"/>
      <c r="F120" s="128"/>
    </row>
    <row r="121" ht="15.75" customHeight="1">
      <c r="C121" s="128"/>
      <c r="D121" s="128"/>
      <c r="E121" s="128"/>
      <c r="F121" s="128"/>
    </row>
    <row r="122" ht="15.75" customHeight="1">
      <c r="C122" s="128"/>
      <c r="D122" s="128"/>
      <c r="E122" s="128"/>
      <c r="F122" s="128"/>
    </row>
    <row r="123" ht="15.75" customHeight="1">
      <c r="C123" s="128"/>
      <c r="D123" s="128"/>
      <c r="E123" s="128"/>
      <c r="F123" s="128"/>
    </row>
    <row r="124" ht="15.75" customHeight="1">
      <c r="C124" s="128"/>
      <c r="D124" s="128"/>
      <c r="E124" s="128"/>
      <c r="F124" s="128"/>
    </row>
    <row r="125" ht="15.75" customHeight="1">
      <c r="C125" s="128"/>
      <c r="D125" s="128"/>
      <c r="E125" s="128"/>
      <c r="F125" s="128"/>
    </row>
    <row r="126" ht="15.75" customHeight="1">
      <c r="C126" s="128"/>
      <c r="D126" s="128"/>
      <c r="E126" s="128"/>
      <c r="F126" s="128"/>
    </row>
    <row r="127" ht="15.75" customHeight="1">
      <c r="C127" s="128"/>
      <c r="D127" s="128"/>
      <c r="E127" s="128"/>
      <c r="F127" s="128"/>
    </row>
    <row r="128" ht="15.75" customHeight="1">
      <c r="C128" s="128"/>
      <c r="D128" s="128"/>
      <c r="E128" s="128"/>
      <c r="F128" s="128"/>
    </row>
    <row r="129" ht="15.75" customHeight="1">
      <c r="C129" s="128"/>
      <c r="D129" s="128"/>
      <c r="E129" s="128"/>
      <c r="F129" s="128"/>
    </row>
    <row r="130" ht="15.75" customHeight="1">
      <c r="C130" s="128"/>
      <c r="D130" s="128"/>
      <c r="E130" s="128"/>
      <c r="F130" s="128"/>
    </row>
    <row r="131" ht="15.75" customHeight="1">
      <c r="C131" s="128"/>
      <c r="D131" s="128"/>
      <c r="E131" s="128"/>
      <c r="F131" s="128"/>
    </row>
    <row r="132" ht="15.75" customHeight="1">
      <c r="C132" s="128"/>
      <c r="D132" s="128"/>
      <c r="E132" s="128"/>
      <c r="F132" s="128"/>
    </row>
    <row r="133" ht="15.75" customHeight="1">
      <c r="C133" s="128"/>
      <c r="D133" s="128"/>
      <c r="E133" s="128"/>
      <c r="F133" s="128"/>
    </row>
    <row r="134" ht="15.75" customHeight="1">
      <c r="C134" s="128"/>
      <c r="D134" s="128"/>
      <c r="E134" s="128"/>
      <c r="F134" s="128"/>
    </row>
    <row r="135" ht="15.75" customHeight="1">
      <c r="C135" s="128"/>
      <c r="D135" s="128"/>
      <c r="E135" s="128"/>
      <c r="F135" s="128"/>
    </row>
    <row r="136" ht="15.75" customHeight="1">
      <c r="C136" s="128"/>
      <c r="D136" s="128"/>
      <c r="E136" s="128"/>
      <c r="F136" s="128"/>
    </row>
    <row r="137" ht="15.75" customHeight="1">
      <c r="C137" s="128"/>
      <c r="D137" s="128"/>
      <c r="E137" s="128"/>
      <c r="F137" s="128"/>
    </row>
    <row r="138" ht="15.75" customHeight="1">
      <c r="C138" s="128"/>
      <c r="D138" s="128"/>
      <c r="E138" s="128"/>
      <c r="F138" s="128"/>
    </row>
    <row r="139" ht="15.75" customHeight="1">
      <c r="C139" s="128"/>
      <c r="D139" s="128"/>
      <c r="E139" s="128"/>
      <c r="F139" s="128"/>
    </row>
    <row r="140" ht="15.75" customHeight="1">
      <c r="C140" s="128"/>
      <c r="D140" s="128"/>
      <c r="E140" s="128"/>
      <c r="F140" s="128"/>
    </row>
    <row r="141" ht="15.75" customHeight="1">
      <c r="C141" s="128"/>
      <c r="D141" s="128"/>
      <c r="E141" s="128"/>
      <c r="F141" s="128"/>
    </row>
    <row r="142" ht="15.75" customHeight="1">
      <c r="C142" s="128"/>
      <c r="D142" s="128"/>
      <c r="E142" s="128"/>
      <c r="F142" s="128"/>
    </row>
    <row r="143" ht="15.75" customHeight="1">
      <c r="C143" s="128"/>
      <c r="D143" s="128"/>
      <c r="E143" s="128"/>
      <c r="F143" s="128"/>
    </row>
    <row r="144" ht="15.75" customHeight="1">
      <c r="C144" s="128"/>
      <c r="D144" s="128"/>
      <c r="E144" s="128"/>
      <c r="F144" s="128"/>
    </row>
    <row r="145" ht="15.75" customHeight="1">
      <c r="C145" s="128"/>
      <c r="D145" s="128"/>
      <c r="E145" s="128"/>
      <c r="F145" s="128"/>
    </row>
    <row r="146" ht="15.75" customHeight="1">
      <c r="C146" s="128"/>
      <c r="D146" s="128"/>
      <c r="E146" s="128"/>
      <c r="F146" s="128"/>
    </row>
    <row r="147" ht="15.75" customHeight="1">
      <c r="C147" s="128"/>
      <c r="D147" s="128"/>
      <c r="E147" s="128"/>
      <c r="F147" s="128"/>
    </row>
    <row r="148" ht="15.75" customHeight="1">
      <c r="C148" s="128"/>
      <c r="D148" s="128"/>
      <c r="E148" s="128"/>
      <c r="F148" s="128"/>
    </row>
    <row r="149" ht="15.75" customHeight="1">
      <c r="C149" s="128"/>
      <c r="D149" s="128"/>
      <c r="E149" s="128"/>
      <c r="F149" s="128"/>
    </row>
    <row r="150" ht="15.75" customHeight="1">
      <c r="C150" s="128"/>
      <c r="D150" s="128"/>
      <c r="E150" s="128"/>
      <c r="F150" s="128"/>
    </row>
    <row r="151" ht="15.75" customHeight="1">
      <c r="C151" s="128"/>
      <c r="D151" s="128"/>
      <c r="E151" s="128"/>
      <c r="F151" s="128"/>
    </row>
    <row r="152" ht="15.75" customHeight="1">
      <c r="C152" s="128"/>
      <c r="D152" s="128"/>
      <c r="E152" s="128"/>
      <c r="F152" s="128"/>
    </row>
    <row r="153" ht="15.75" customHeight="1">
      <c r="C153" s="128"/>
      <c r="D153" s="128"/>
      <c r="E153" s="128"/>
      <c r="F153" s="128"/>
    </row>
    <row r="154" ht="15.75" customHeight="1">
      <c r="C154" s="128"/>
      <c r="D154" s="128"/>
      <c r="E154" s="128"/>
      <c r="F154" s="128"/>
    </row>
    <row r="155" ht="15.75" customHeight="1">
      <c r="C155" s="128"/>
      <c r="D155" s="128"/>
      <c r="E155" s="128"/>
      <c r="F155" s="128"/>
    </row>
    <row r="156" ht="15.75" customHeight="1">
      <c r="C156" s="128"/>
      <c r="D156" s="128"/>
      <c r="E156" s="128"/>
      <c r="F156" s="128"/>
    </row>
    <row r="157" ht="15.75" customHeight="1">
      <c r="C157" s="128"/>
      <c r="D157" s="128"/>
      <c r="E157" s="128"/>
      <c r="F157" s="128"/>
    </row>
    <row r="158" ht="15.75" customHeight="1">
      <c r="C158" s="128"/>
      <c r="D158" s="128"/>
      <c r="E158" s="128"/>
      <c r="F158" s="128"/>
    </row>
    <row r="159" ht="15.75" customHeight="1">
      <c r="C159" s="128"/>
      <c r="D159" s="128"/>
      <c r="E159" s="128"/>
      <c r="F159" s="128"/>
    </row>
    <row r="160" ht="15.75" customHeight="1">
      <c r="C160" s="128"/>
      <c r="D160" s="128"/>
      <c r="E160" s="128"/>
      <c r="F160" s="128"/>
    </row>
    <row r="161" ht="15.75" customHeight="1">
      <c r="C161" s="128"/>
      <c r="D161" s="128"/>
      <c r="E161" s="128"/>
      <c r="F161" s="128"/>
    </row>
    <row r="162" ht="15.75" customHeight="1">
      <c r="C162" s="128"/>
      <c r="D162" s="128"/>
      <c r="E162" s="128"/>
      <c r="F162" s="128"/>
    </row>
    <row r="163" ht="15.75" customHeight="1">
      <c r="C163" s="128"/>
      <c r="D163" s="128"/>
      <c r="E163" s="128"/>
      <c r="F163" s="128"/>
    </row>
    <row r="164" ht="15.75" customHeight="1">
      <c r="C164" s="128"/>
      <c r="D164" s="128"/>
      <c r="E164" s="128"/>
      <c r="F164" s="128"/>
    </row>
    <row r="165" ht="15.75" customHeight="1">
      <c r="C165" s="128"/>
      <c r="D165" s="128"/>
      <c r="E165" s="128"/>
      <c r="F165" s="128"/>
    </row>
    <row r="166" ht="15.75" customHeight="1">
      <c r="C166" s="128"/>
      <c r="D166" s="128"/>
      <c r="E166" s="128"/>
      <c r="F166" s="128"/>
    </row>
    <row r="167" ht="15.75" customHeight="1">
      <c r="C167" s="128"/>
      <c r="D167" s="128"/>
      <c r="E167" s="128"/>
      <c r="F167" s="128"/>
    </row>
    <row r="168" ht="15.75" customHeight="1">
      <c r="C168" s="128"/>
      <c r="D168" s="128"/>
      <c r="E168" s="128"/>
      <c r="F168" s="128"/>
    </row>
    <row r="169" ht="15.75" customHeight="1">
      <c r="C169" s="128"/>
      <c r="D169" s="128"/>
      <c r="E169" s="128"/>
      <c r="F169" s="128"/>
    </row>
    <row r="170" ht="15.75" customHeight="1">
      <c r="C170" s="128"/>
      <c r="D170" s="128"/>
      <c r="E170" s="128"/>
      <c r="F170" s="128"/>
    </row>
    <row r="171" ht="15.75" customHeight="1">
      <c r="C171" s="128"/>
      <c r="D171" s="128"/>
      <c r="E171" s="128"/>
      <c r="F171" s="128"/>
    </row>
    <row r="172" ht="15.75" customHeight="1">
      <c r="C172" s="128"/>
      <c r="D172" s="128"/>
      <c r="E172" s="128"/>
      <c r="F172" s="128"/>
    </row>
    <row r="173" ht="15.75" customHeight="1">
      <c r="C173" s="128"/>
      <c r="D173" s="128"/>
      <c r="E173" s="128"/>
      <c r="F173" s="128"/>
    </row>
    <row r="174" ht="15.75" customHeight="1">
      <c r="C174" s="128"/>
      <c r="D174" s="128"/>
      <c r="E174" s="128"/>
      <c r="F174" s="128"/>
    </row>
    <row r="175" ht="15.75" customHeight="1">
      <c r="C175" s="128"/>
      <c r="D175" s="128"/>
      <c r="E175" s="128"/>
      <c r="F175" s="128"/>
    </row>
    <row r="176" ht="15.75" customHeight="1">
      <c r="C176" s="128"/>
      <c r="D176" s="128"/>
      <c r="E176" s="128"/>
      <c r="F176" s="128"/>
    </row>
    <row r="177" ht="15.75" customHeight="1">
      <c r="C177" s="128"/>
      <c r="D177" s="128"/>
      <c r="E177" s="128"/>
      <c r="F177" s="128"/>
    </row>
    <row r="178" ht="15.75" customHeight="1">
      <c r="C178" s="128"/>
      <c r="D178" s="128"/>
      <c r="E178" s="128"/>
      <c r="F178" s="128"/>
    </row>
    <row r="179" ht="15.75" customHeight="1">
      <c r="C179" s="128"/>
      <c r="D179" s="128"/>
      <c r="E179" s="128"/>
      <c r="F179" s="128"/>
    </row>
    <row r="180" ht="15.75" customHeight="1">
      <c r="C180" s="128"/>
      <c r="D180" s="128"/>
      <c r="E180" s="128"/>
      <c r="F180" s="128"/>
    </row>
    <row r="181" ht="15.75" customHeight="1">
      <c r="C181" s="128"/>
      <c r="D181" s="128"/>
      <c r="E181" s="128"/>
      <c r="F181" s="128"/>
    </row>
    <row r="182" ht="15.75" customHeight="1">
      <c r="C182" s="128"/>
      <c r="D182" s="128"/>
      <c r="E182" s="128"/>
      <c r="F182" s="128"/>
    </row>
    <row r="183" ht="15.75" customHeight="1">
      <c r="C183" s="128"/>
      <c r="D183" s="128"/>
      <c r="E183" s="128"/>
      <c r="F183" s="128"/>
    </row>
    <row r="184" ht="15.75" customHeight="1">
      <c r="C184" s="128"/>
      <c r="D184" s="128"/>
      <c r="E184" s="128"/>
      <c r="F184" s="128"/>
    </row>
    <row r="185" ht="15.75" customHeight="1">
      <c r="C185" s="128"/>
      <c r="D185" s="128"/>
      <c r="E185" s="128"/>
      <c r="F185" s="128"/>
    </row>
    <row r="186" ht="15.75" customHeight="1">
      <c r="C186" s="128"/>
      <c r="D186" s="128"/>
      <c r="E186" s="128"/>
      <c r="F186" s="128"/>
    </row>
    <row r="187" ht="15.75" customHeight="1">
      <c r="C187" s="128"/>
      <c r="D187" s="128"/>
      <c r="E187" s="128"/>
      <c r="F187" s="128"/>
    </row>
    <row r="188" ht="15.75" customHeight="1">
      <c r="C188" s="128"/>
      <c r="D188" s="128"/>
      <c r="E188" s="128"/>
      <c r="F188" s="128"/>
    </row>
    <row r="189" ht="15.75" customHeight="1">
      <c r="C189" s="128"/>
      <c r="D189" s="128"/>
      <c r="E189" s="128"/>
      <c r="F189" s="128"/>
    </row>
    <row r="190" ht="15.75" customHeight="1">
      <c r="C190" s="128"/>
      <c r="D190" s="128"/>
      <c r="E190" s="128"/>
      <c r="F190" s="128"/>
    </row>
    <row r="191" ht="15.75" customHeight="1">
      <c r="C191" s="128"/>
      <c r="D191" s="128"/>
      <c r="E191" s="128"/>
      <c r="F191" s="128"/>
    </row>
    <row r="192" ht="15.75" customHeight="1">
      <c r="C192" s="128"/>
      <c r="D192" s="128"/>
      <c r="E192" s="128"/>
      <c r="F192" s="128"/>
    </row>
    <row r="193" ht="15.75" customHeight="1">
      <c r="C193" s="128"/>
      <c r="D193" s="128"/>
      <c r="E193" s="128"/>
      <c r="F193" s="128"/>
    </row>
    <row r="194" ht="15.75" customHeight="1">
      <c r="C194" s="128"/>
      <c r="D194" s="128"/>
      <c r="E194" s="128"/>
      <c r="F194" s="128"/>
    </row>
    <row r="195" ht="15.75" customHeight="1">
      <c r="C195" s="128"/>
      <c r="D195" s="128"/>
      <c r="E195" s="128"/>
      <c r="F195" s="128"/>
    </row>
    <row r="196" ht="15.75" customHeight="1">
      <c r="C196" s="128"/>
      <c r="D196" s="128"/>
      <c r="E196" s="128"/>
      <c r="F196" s="128"/>
    </row>
    <row r="197" ht="15.75" customHeight="1">
      <c r="C197" s="128"/>
      <c r="D197" s="128"/>
      <c r="E197" s="128"/>
      <c r="F197" s="128"/>
    </row>
    <row r="198" ht="15.75" customHeight="1">
      <c r="C198" s="128"/>
      <c r="D198" s="128"/>
      <c r="E198" s="128"/>
      <c r="F198" s="128"/>
    </row>
    <row r="199" ht="15.75" customHeight="1">
      <c r="C199" s="128"/>
      <c r="D199" s="128"/>
      <c r="E199" s="128"/>
      <c r="F199" s="128"/>
    </row>
    <row r="200" ht="15.75" customHeight="1">
      <c r="C200" s="128"/>
      <c r="D200" s="128"/>
      <c r="E200" s="128"/>
      <c r="F200" s="128"/>
    </row>
    <row r="201" ht="15.75" customHeight="1">
      <c r="C201" s="128"/>
      <c r="D201" s="128"/>
      <c r="E201" s="128"/>
      <c r="F201" s="128"/>
    </row>
    <row r="202" ht="15.75" customHeight="1">
      <c r="C202" s="128"/>
      <c r="D202" s="128"/>
      <c r="E202" s="128"/>
      <c r="F202" s="128"/>
    </row>
    <row r="203" ht="15.75" customHeight="1">
      <c r="C203" s="128"/>
      <c r="D203" s="128"/>
      <c r="E203" s="128"/>
      <c r="F203" s="128"/>
    </row>
    <row r="204" ht="15.75" customHeight="1">
      <c r="C204" s="128"/>
      <c r="D204" s="128"/>
      <c r="E204" s="128"/>
      <c r="F204" s="128"/>
    </row>
    <row r="205" ht="15.75" customHeight="1">
      <c r="C205" s="128"/>
      <c r="D205" s="128"/>
      <c r="E205" s="128"/>
      <c r="F205" s="128"/>
    </row>
    <row r="206" ht="15.75" customHeight="1">
      <c r="C206" s="128"/>
      <c r="D206" s="128"/>
      <c r="E206" s="128"/>
      <c r="F206" s="128"/>
    </row>
    <row r="207" ht="15.75" customHeight="1">
      <c r="C207" s="128"/>
      <c r="D207" s="128"/>
      <c r="E207" s="128"/>
      <c r="F207" s="128"/>
    </row>
    <row r="208" ht="15.75" customHeight="1">
      <c r="C208" s="128"/>
      <c r="D208" s="128"/>
      <c r="E208" s="128"/>
      <c r="F208" s="128"/>
    </row>
    <row r="209" ht="15.75" customHeight="1">
      <c r="C209" s="128"/>
      <c r="D209" s="128"/>
      <c r="E209" s="128"/>
      <c r="F209" s="128"/>
    </row>
    <row r="210" ht="15.75" customHeight="1">
      <c r="C210" s="128"/>
      <c r="D210" s="128"/>
      <c r="E210" s="128"/>
      <c r="F210" s="128"/>
    </row>
    <row r="211" ht="15.75" customHeight="1">
      <c r="C211" s="128"/>
      <c r="D211" s="128"/>
      <c r="E211" s="128"/>
      <c r="F211" s="128"/>
    </row>
    <row r="212" ht="15.75" customHeight="1">
      <c r="C212" s="128"/>
      <c r="D212" s="128"/>
      <c r="E212" s="128"/>
      <c r="F212" s="128"/>
    </row>
    <row r="213" ht="15.75" customHeight="1">
      <c r="C213" s="128"/>
      <c r="D213" s="128"/>
      <c r="E213" s="128"/>
      <c r="F213" s="128"/>
    </row>
    <row r="214" ht="15.75" customHeight="1">
      <c r="C214" s="128"/>
      <c r="D214" s="128"/>
      <c r="E214" s="128"/>
      <c r="F214" s="128"/>
    </row>
    <row r="215" ht="15.75" customHeight="1">
      <c r="C215" s="128"/>
      <c r="D215" s="128"/>
      <c r="E215" s="128"/>
      <c r="F215" s="128"/>
    </row>
    <row r="216" ht="15.75" customHeight="1">
      <c r="C216" s="128"/>
      <c r="D216" s="128"/>
      <c r="E216" s="128"/>
      <c r="F216" s="128"/>
    </row>
    <row r="217" ht="15.75" customHeight="1">
      <c r="C217" s="128"/>
      <c r="D217" s="128"/>
      <c r="E217" s="128"/>
      <c r="F217" s="128"/>
    </row>
    <row r="218" ht="15.75" customHeight="1">
      <c r="C218" s="128"/>
      <c r="D218" s="128"/>
      <c r="E218" s="128"/>
      <c r="F218" s="128"/>
    </row>
    <row r="219" ht="15.75" customHeight="1">
      <c r="C219" s="128"/>
      <c r="D219" s="128"/>
      <c r="E219" s="128"/>
      <c r="F219" s="128"/>
    </row>
    <row r="220" ht="15.75" customHeight="1">
      <c r="C220" s="128"/>
      <c r="D220" s="128"/>
      <c r="E220" s="128"/>
      <c r="F220" s="1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0.75"/>
    <col customWidth="1" min="2" max="2" width="48.63"/>
    <col customWidth="1" min="3" max="3" width="5.5"/>
    <col customWidth="1" min="4" max="4" width="7.75"/>
    <col customWidth="1" min="5" max="5" width="15.13"/>
    <col customWidth="1" min="6" max="6" width="15.75"/>
    <col customWidth="1" min="7" max="7" width="49.13"/>
    <col customWidth="1" min="8" max="8" width="13.25"/>
    <col customWidth="1" min="9" max="9" width="26.0"/>
    <col customWidth="1" min="10" max="10" width="23.38"/>
  </cols>
  <sheetData>
    <row r="1" ht="15.75" customHeight="1">
      <c r="A1" s="132" t="s">
        <v>567</v>
      </c>
      <c r="D1" s="29">
        <v>260775.0</v>
      </c>
      <c r="E1" s="151" t="s">
        <v>568</v>
      </c>
      <c r="H1" s="134"/>
    </row>
    <row r="2" ht="15.75" customHeight="1">
      <c r="A2" s="132" t="s">
        <v>552</v>
      </c>
      <c r="B2" s="132" t="s">
        <v>569</v>
      </c>
      <c r="C2" s="132" t="s">
        <v>570</v>
      </c>
      <c r="D2" s="29" t="s">
        <v>571</v>
      </c>
      <c r="E2" s="151" t="s">
        <v>572</v>
      </c>
      <c r="F2" s="132" t="s">
        <v>573</v>
      </c>
      <c r="G2" s="132" t="s">
        <v>574</v>
      </c>
      <c r="H2" s="127" t="s">
        <v>575</v>
      </c>
      <c r="I2" s="132"/>
      <c r="J2" s="132"/>
      <c r="K2" s="132"/>
      <c r="L2" s="132"/>
      <c r="M2" s="132"/>
      <c r="N2" s="132"/>
      <c r="O2" s="132"/>
      <c r="P2" s="132"/>
      <c r="Q2" s="132"/>
      <c r="R2" s="132"/>
      <c r="S2" s="132"/>
      <c r="T2" s="132"/>
      <c r="U2" s="132"/>
      <c r="V2" s="132"/>
      <c r="W2" s="132"/>
      <c r="X2" s="132"/>
      <c r="Y2" s="132"/>
    </row>
    <row r="3" ht="15.75" customHeight="1">
      <c r="A3" s="130" t="s">
        <v>576</v>
      </c>
      <c r="B3" s="130" t="s">
        <v>577</v>
      </c>
      <c r="C3" s="130" t="s">
        <v>62</v>
      </c>
      <c r="D3" s="129">
        <v>20000.0</v>
      </c>
      <c r="E3" s="152">
        <v>1.5</v>
      </c>
      <c r="F3" s="144">
        <v>30000.0</v>
      </c>
      <c r="G3" s="130" t="s">
        <v>578</v>
      </c>
      <c r="H3" s="153">
        <f t="shared" ref="H3:H58" si="1">F3/$D$1</f>
        <v>0.1150417026</v>
      </c>
    </row>
    <row r="4" ht="15.75" customHeight="1">
      <c r="A4" s="130" t="s">
        <v>576</v>
      </c>
      <c r="B4" s="130" t="s">
        <v>579</v>
      </c>
      <c r="C4" s="130" t="s">
        <v>62</v>
      </c>
      <c r="D4" s="129">
        <v>20000.0</v>
      </c>
      <c r="E4" s="152">
        <v>3.0</v>
      </c>
      <c r="F4" s="144">
        <v>60000.0</v>
      </c>
      <c r="G4" s="130" t="s">
        <v>580</v>
      </c>
      <c r="H4" s="153">
        <f t="shared" si="1"/>
        <v>0.2300834052</v>
      </c>
    </row>
    <row r="5" ht="15.75" customHeight="1">
      <c r="A5" s="130" t="s">
        <v>576</v>
      </c>
      <c r="B5" s="130" t="s">
        <v>581</v>
      </c>
      <c r="C5" s="130" t="s">
        <v>582</v>
      </c>
      <c r="D5" s="129">
        <v>1.0</v>
      </c>
      <c r="E5" s="152">
        <v>50000.0</v>
      </c>
      <c r="F5" s="144">
        <v>50000.0</v>
      </c>
      <c r="G5" s="130" t="s">
        <v>583</v>
      </c>
      <c r="H5" s="153">
        <f t="shared" si="1"/>
        <v>0.191736171</v>
      </c>
    </row>
    <row r="6" ht="15.75" customHeight="1">
      <c r="A6" s="130" t="s">
        <v>576</v>
      </c>
      <c r="B6" s="130" t="s">
        <v>584</v>
      </c>
      <c r="C6" s="130" t="s">
        <v>582</v>
      </c>
      <c r="D6" s="129">
        <v>1.0</v>
      </c>
      <c r="E6" s="152">
        <v>125000.0</v>
      </c>
      <c r="F6" s="144">
        <v>125000.0</v>
      </c>
      <c r="G6" s="130" t="s">
        <v>585</v>
      </c>
      <c r="H6" s="153">
        <f t="shared" si="1"/>
        <v>0.4793404276</v>
      </c>
    </row>
    <row r="7" ht="15.75" customHeight="1">
      <c r="A7" s="130" t="s">
        <v>576</v>
      </c>
      <c r="B7" s="130" t="s">
        <v>586</v>
      </c>
      <c r="C7" s="130" t="s">
        <v>587</v>
      </c>
      <c r="D7" s="129">
        <v>70.0</v>
      </c>
      <c r="E7" s="152">
        <v>12000.0</v>
      </c>
      <c r="F7" s="144">
        <v>840000.0</v>
      </c>
      <c r="G7" s="130" t="s">
        <v>588</v>
      </c>
      <c r="H7" s="153">
        <f t="shared" si="1"/>
        <v>3.221167673</v>
      </c>
    </row>
    <row r="8" ht="15.75" customHeight="1">
      <c r="A8" s="130" t="s">
        <v>576</v>
      </c>
      <c r="B8" s="130" t="s">
        <v>589</v>
      </c>
      <c r="C8" s="130" t="s">
        <v>590</v>
      </c>
      <c r="D8" s="129">
        <v>3920.0</v>
      </c>
      <c r="E8" s="152">
        <v>192.0</v>
      </c>
      <c r="F8" s="144">
        <v>752640.0</v>
      </c>
      <c r="G8" s="130" t="s">
        <v>591</v>
      </c>
      <c r="H8" s="153">
        <f t="shared" si="1"/>
        <v>2.886166235</v>
      </c>
    </row>
    <row r="9" ht="15.75" customHeight="1">
      <c r="A9" s="130" t="s">
        <v>576</v>
      </c>
      <c r="B9" s="130" t="s">
        <v>592</v>
      </c>
      <c r="C9" s="130" t="s">
        <v>593</v>
      </c>
      <c r="D9" s="129">
        <v>392.0</v>
      </c>
      <c r="E9" s="152">
        <v>1000.0</v>
      </c>
      <c r="F9" s="144">
        <v>392000.0</v>
      </c>
      <c r="G9" s="130" t="s">
        <v>594</v>
      </c>
      <c r="H9" s="153">
        <f t="shared" si="1"/>
        <v>1.503211581</v>
      </c>
    </row>
    <row r="10" ht="15.75" customHeight="1">
      <c r="A10" s="130" t="s">
        <v>576</v>
      </c>
      <c r="B10" s="130" t="s">
        <v>595</v>
      </c>
      <c r="C10" s="130" t="s">
        <v>62</v>
      </c>
      <c r="D10" s="129">
        <v>20000.0</v>
      </c>
      <c r="E10" s="152">
        <v>4.7</v>
      </c>
      <c r="F10" s="144">
        <v>93200.0</v>
      </c>
      <c r="G10" s="130" t="s">
        <v>596</v>
      </c>
      <c r="H10" s="153">
        <f t="shared" si="1"/>
        <v>0.3573962228</v>
      </c>
    </row>
    <row r="11" ht="15.75" customHeight="1">
      <c r="A11" s="130" t="s">
        <v>576</v>
      </c>
      <c r="B11" s="130" t="s">
        <v>597</v>
      </c>
      <c r="C11" s="130" t="s">
        <v>590</v>
      </c>
      <c r="D11" s="129">
        <v>1800.0</v>
      </c>
      <c r="E11" s="152">
        <v>192.0</v>
      </c>
      <c r="F11" s="144">
        <v>345600.0</v>
      </c>
      <c r="G11" s="130" t="s">
        <v>598</v>
      </c>
      <c r="H11" s="153">
        <f t="shared" si="1"/>
        <v>1.325280414</v>
      </c>
    </row>
    <row r="12" ht="15.75" customHeight="1">
      <c r="A12" s="130" t="s">
        <v>576</v>
      </c>
      <c r="B12" s="130" t="s">
        <v>599</v>
      </c>
      <c r="C12" s="130" t="s">
        <v>593</v>
      </c>
      <c r="D12" s="129">
        <v>270.0</v>
      </c>
      <c r="E12" s="152">
        <v>1000.0</v>
      </c>
      <c r="F12" s="144">
        <v>270000.0</v>
      </c>
      <c r="G12" s="130" t="s">
        <v>600</v>
      </c>
      <c r="H12" s="153">
        <f t="shared" si="1"/>
        <v>1.035375324</v>
      </c>
    </row>
    <row r="13" ht="15.75" customHeight="1">
      <c r="A13" s="130" t="s">
        <v>576</v>
      </c>
      <c r="B13" s="130" t="s">
        <v>601</v>
      </c>
      <c r="C13" s="130" t="s">
        <v>62</v>
      </c>
      <c r="D13" s="129">
        <v>70600.0</v>
      </c>
      <c r="E13" s="152">
        <v>4.7</v>
      </c>
      <c r="F13" s="144">
        <v>329000.0</v>
      </c>
      <c r="G13" s="130" t="s">
        <v>602</v>
      </c>
      <c r="H13" s="153">
        <f t="shared" si="1"/>
        <v>1.261624005</v>
      </c>
    </row>
    <row r="14" ht="15.75" customHeight="1">
      <c r="A14" s="130" t="s">
        <v>576</v>
      </c>
      <c r="B14" s="130" t="s">
        <v>603</v>
      </c>
      <c r="C14" s="130" t="s">
        <v>582</v>
      </c>
      <c r="D14" s="129">
        <v>1.0</v>
      </c>
      <c r="E14" s="152">
        <v>50000.0</v>
      </c>
      <c r="F14" s="144">
        <v>50000.0</v>
      </c>
      <c r="G14" s="130" t="s">
        <v>604</v>
      </c>
      <c r="H14" s="153">
        <f t="shared" si="1"/>
        <v>0.191736171</v>
      </c>
    </row>
    <row r="15" ht="15.75" customHeight="1">
      <c r="A15" s="130" t="s">
        <v>576</v>
      </c>
      <c r="B15" s="130" t="s">
        <v>605</v>
      </c>
      <c r="C15" s="130" t="s">
        <v>582</v>
      </c>
      <c r="D15" s="129">
        <v>1.0</v>
      </c>
      <c r="E15" s="152">
        <v>50000.0</v>
      </c>
      <c r="F15" s="144">
        <v>50000.0</v>
      </c>
      <c r="G15" s="130" t="s">
        <v>604</v>
      </c>
      <c r="H15" s="153">
        <f t="shared" si="1"/>
        <v>0.191736171</v>
      </c>
    </row>
    <row r="16" ht="15.75" customHeight="1">
      <c r="A16" s="130" t="s">
        <v>576</v>
      </c>
      <c r="B16" s="130" t="s">
        <v>606</v>
      </c>
      <c r="C16" s="130" t="s">
        <v>582</v>
      </c>
      <c r="D16" s="129">
        <v>1.0</v>
      </c>
      <c r="E16" s="152">
        <v>75000.0</v>
      </c>
      <c r="F16" s="144">
        <v>75000.0</v>
      </c>
      <c r="G16" s="130" t="s">
        <v>604</v>
      </c>
      <c r="H16" s="153">
        <f t="shared" si="1"/>
        <v>0.2876042565</v>
      </c>
    </row>
    <row r="17" ht="15.75" customHeight="1">
      <c r="A17" s="130" t="s">
        <v>576</v>
      </c>
      <c r="B17" s="130" t="s">
        <v>607</v>
      </c>
      <c r="C17" s="130" t="s">
        <v>582</v>
      </c>
      <c r="D17" s="129">
        <v>1.0</v>
      </c>
      <c r="E17" s="152">
        <v>30000.0</v>
      </c>
      <c r="F17" s="144">
        <v>30000.0</v>
      </c>
      <c r="G17" s="130" t="s">
        <v>604</v>
      </c>
      <c r="H17" s="153">
        <f t="shared" si="1"/>
        <v>0.1150417026</v>
      </c>
    </row>
    <row r="18" ht="15.75" customHeight="1">
      <c r="A18" s="130" t="s">
        <v>576</v>
      </c>
      <c r="B18" s="130" t="s">
        <v>608</v>
      </c>
      <c r="C18" s="130" t="s">
        <v>62</v>
      </c>
      <c r="D18" s="129">
        <v>20000.0</v>
      </c>
      <c r="E18" s="152">
        <v>3.0</v>
      </c>
      <c r="F18" s="144">
        <v>60000.0</v>
      </c>
      <c r="G18" s="130" t="s">
        <v>609</v>
      </c>
      <c r="H18" s="153">
        <f t="shared" si="1"/>
        <v>0.2300834052</v>
      </c>
    </row>
    <row r="19" ht="15.75" customHeight="1">
      <c r="A19" s="130" t="s">
        <v>576</v>
      </c>
      <c r="B19" s="130" t="s">
        <v>610</v>
      </c>
      <c r="C19" s="130" t="s">
        <v>587</v>
      </c>
      <c r="D19" s="129">
        <v>2.0</v>
      </c>
      <c r="E19" s="152">
        <v>225000.0</v>
      </c>
      <c r="F19" s="144">
        <v>450000.0</v>
      </c>
      <c r="G19" s="130" t="s">
        <v>611</v>
      </c>
      <c r="H19" s="153">
        <f t="shared" si="1"/>
        <v>1.725625539</v>
      </c>
    </row>
    <row r="20" ht="15.75" customHeight="1">
      <c r="A20" s="130" t="s">
        <v>576</v>
      </c>
      <c r="B20" s="130" t="s">
        <v>612</v>
      </c>
      <c r="C20" s="130" t="s">
        <v>587</v>
      </c>
      <c r="D20" s="129">
        <v>230.0</v>
      </c>
      <c r="E20" s="152">
        <v>2000.0</v>
      </c>
      <c r="F20" s="144">
        <v>460000.0</v>
      </c>
      <c r="G20" s="130" t="s">
        <v>613</v>
      </c>
      <c r="H20" s="153">
        <f t="shared" si="1"/>
        <v>1.763972773</v>
      </c>
    </row>
    <row r="21" ht="15.75" customHeight="1">
      <c r="A21" s="130" t="s">
        <v>576</v>
      </c>
      <c r="B21" s="130" t="s">
        <v>614</v>
      </c>
      <c r="C21" s="130" t="s">
        <v>590</v>
      </c>
      <c r="D21" s="129">
        <v>8700.0</v>
      </c>
      <c r="E21" s="152">
        <v>192.0</v>
      </c>
      <c r="F21" s="144">
        <v>1670400.0</v>
      </c>
      <c r="G21" s="130" t="s">
        <v>598</v>
      </c>
      <c r="H21" s="153">
        <f t="shared" si="1"/>
        <v>6.405522002</v>
      </c>
    </row>
    <row r="22" ht="15.75" customHeight="1">
      <c r="A22" s="130" t="s">
        <v>576</v>
      </c>
      <c r="B22" s="130" t="s">
        <v>615</v>
      </c>
      <c r="C22" s="130" t="s">
        <v>593</v>
      </c>
      <c r="D22" s="129">
        <v>1305.0</v>
      </c>
      <c r="E22" s="152">
        <v>1000.0</v>
      </c>
      <c r="F22" s="144">
        <v>1305000.0</v>
      </c>
      <c r="G22" s="130" t="s">
        <v>600</v>
      </c>
      <c r="H22" s="153">
        <f t="shared" si="1"/>
        <v>5.004314064</v>
      </c>
    </row>
    <row r="23" ht="15.75" customHeight="1">
      <c r="A23" s="130" t="s">
        <v>576</v>
      </c>
      <c r="B23" s="130" t="s">
        <v>616</v>
      </c>
      <c r="C23" s="130" t="s">
        <v>62</v>
      </c>
      <c r="D23" s="129">
        <v>260685.0</v>
      </c>
      <c r="E23" s="152">
        <v>4.7</v>
      </c>
      <c r="F23" s="144">
        <v>1214792.0</v>
      </c>
      <c r="G23" s="130" t="s">
        <v>602</v>
      </c>
      <c r="H23" s="153">
        <f t="shared" si="1"/>
        <v>4.658391334</v>
      </c>
    </row>
    <row r="24" ht="15.75" customHeight="1">
      <c r="A24" s="130" t="s">
        <v>576</v>
      </c>
      <c r="B24" s="130" t="s">
        <v>617</v>
      </c>
      <c r="C24" s="130" t="s">
        <v>618</v>
      </c>
      <c r="D24" s="129">
        <v>1790.4</v>
      </c>
      <c r="E24" s="152">
        <v>50.0</v>
      </c>
      <c r="F24" s="144">
        <v>89520.0</v>
      </c>
      <c r="G24" s="130" t="s">
        <v>619</v>
      </c>
      <c r="H24" s="153">
        <f t="shared" si="1"/>
        <v>0.3432844406</v>
      </c>
    </row>
    <row r="25" ht="15.75" customHeight="1">
      <c r="A25" s="130" t="s">
        <v>576</v>
      </c>
      <c r="B25" s="130" t="s">
        <v>620</v>
      </c>
      <c r="C25" s="130" t="s">
        <v>618</v>
      </c>
      <c r="D25" s="129">
        <v>18270.0</v>
      </c>
      <c r="E25" s="152">
        <v>50.0</v>
      </c>
      <c r="F25" s="144">
        <v>913500.0</v>
      </c>
      <c r="G25" s="130" t="s">
        <v>621</v>
      </c>
      <c r="H25" s="153">
        <f t="shared" si="1"/>
        <v>3.503019845</v>
      </c>
    </row>
    <row r="26" ht="15.75" customHeight="1">
      <c r="A26" s="130" t="s">
        <v>576</v>
      </c>
      <c r="B26" s="130" t="s">
        <v>622</v>
      </c>
      <c r="C26" s="130" t="s">
        <v>618</v>
      </c>
      <c r="D26" s="129">
        <v>1840.0</v>
      </c>
      <c r="E26" s="152">
        <v>50.0</v>
      </c>
      <c r="F26" s="144">
        <v>92000.0</v>
      </c>
      <c r="G26" s="130" t="s">
        <v>621</v>
      </c>
      <c r="H26" s="153">
        <f t="shared" si="1"/>
        <v>0.3527945547</v>
      </c>
    </row>
    <row r="27" ht="15.75" customHeight="1">
      <c r="A27" s="130" t="s">
        <v>576</v>
      </c>
      <c r="B27" s="130" t="s">
        <v>623</v>
      </c>
      <c r="C27" s="130" t="s">
        <v>582</v>
      </c>
      <c r="D27" s="129">
        <v>1.0</v>
      </c>
      <c r="E27" s="152">
        <v>100000.0</v>
      </c>
      <c r="F27" s="144">
        <v>100000.0</v>
      </c>
      <c r="G27" s="130" t="s">
        <v>613</v>
      </c>
      <c r="H27" s="153">
        <f t="shared" si="1"/>
        <v>0.3834723421</v>
      </c>
    </row>
    <row r="28" ht="15.75" customHeight="1">
      <c r="A28" s="130" t="s">
        <v>576</v>
      </c>
      <c r="B28" s="130" t="s">
        <v>624</v>
      </c>
      <c r="C28" s="130" t="s">
        <v>590</v>
      </c>
      <c r="D28" s="129">
        <v>605.0</v>
      </c>
      <c r="E28" s="152">
        <v>192.0</v>
      </c>
      <c r="F28" s="144">
        <v>116160.0</v>
      </c>
      <c r="G28" s="130" t="s">
        <v>598</v>
      </c>
      <c r="H28" s="153">
        <f t="shared" si="1"/>
        <v>0.4454414725</v>
      </c>
    </row>
    <row r="29" ht="15.75" customHeight="1">
      <c r="A29" s="130" t="s">
        <v>576</v>
      </c>
      <c r="B29" s="130" t="s">
        <v>625</v>
      </c>
      <c r="C29" s="130" t="s">
        <v>593</v>
      </c>
      <c r="D29" s="129">
        <v>90.8</v>
      </c>
      <c r="E29" s="152">
        <v>1000.0</v>
      </c>
      <c r="F29" s="144">
        <v>90800.0</v>
      </c>
      <c r="G29" s="130" t="s">
        <v>600</v>
      </c>
      <c r="H29" s="153">
        <f t="shared" si="1"/>
        <v>0.3481928866</v>
      </c>
    </row>
    <row r="30" ht="15.75" customHeight="1">
      <c r="A30" s="130" t="s">
        <v>576</v>
      </c>
      <c r="B30" s="130" t="s">
        <v>626</v>
      </c>
      <c r="C30" s="130" t="s">
        <v>62</v>
      </c>
      <c r="D30" s="129">
        <v>13125.0</v>
      </c>
      <c r="E30" s="152">
        <v>4.7</v>
      </c>
      <c r="F30" s="144">
        <v>61163.0</v>
      </c>
      <c r="G30" s="130" t="s">
        <v>602</v>
      </c>
      <c r="H30" s="153">
        <f t="shared" si="1"/>
        <v>0.2345431886</v>
      </c>
    </row>
    <row r="31" ht="15.75" customHeight="1">
      <c r="A31" s="130" t="s">
        <v>576</v>
      </c>
      <c r="B31" s="130" t="s">
        <v>627</v>
      </c>
      <c r="C31" s="130" t="s">
        <v>618</v>
      </c>
      <c r="D31" s="129">
        <v>908.0</v>
      </c>
      <c r="E31" s="152">
        <v>50.0</v>
      </c>
      <c r="F31" s="144">
        <v>45400.0</v>
      </c>
      <c r="G31" s="130" t="s">
        <v>621</v>
      </c>
      <c r="H31" s="153">
        <f t="shared" si="1"/>
        <v>0.1740964433</v>
      </c>
    </row>
    <row r="32" ht="15.75" customHeight="1">
      <c r="A32" s="130" t="s">
        <v>576</v>
      </c>
      <c r="B32" s="130" t="s">
        <v>628</v>
      </c>
      <c r="C32" s="130" t="s">
        <v>590</v>
      </c>
      <c r="D32" s="129">
        <v>8075.0</v>
      </c>
      <c r="E32" s="152">
        <v>192.0</v>
      </c>
      <c r="F32" s="144">
        <v>1550400.0</v>
      </c>
      <c r="G32" s="130" t="s">
        <v>598</v>
      </c>
      <c r="H32" s="153">
        <f t="shared" si="1"/>
        <v>5.945355191</v>
      </c>
    </row>
    <row r="33" ht="15.75" customHeight="1">
      <c r="A33" s="130" t="s">
        <v>576</v>
      </c>
      <c r="B33" s="130" t="s">
        <v>629</v>
      </c>
      <c r="C33" s="130" t="s">
        <v>593</v>
      </c>
      <c r="D33" s="129">
        <v>1211.3</v>
      </c>
      <c r="E33" s="152">
        <v>1000.0</v>
      </c>
      <c r="F33" s="144">
        <v>1211300.0</v>
      </c>
      <c r="G33" s="130" t="s">
        <v>600</v>
      </c>
      <c r="H33" s="153">
        <f t="shared" si="1"/>
        <v>4.645000479</v>
      </c>
    </row>
    <row r="34" ht="15.75" customHeight="1">
      <c r="A34" s="130" t="s">
        <v>576</v>
      </c>
      <c r="B34" s="130" t="s">
        <v>630</v>
      </c>
      <c r="C34" s="130" t="s">
        <v>62</v>
      </c>
      <c r="D34" s="129">
        <v>238950.0</v>
      </c>
      <c r="E34" s="152">
        <v>4.7</v>
      </c>
      <c r="F34" s="144">
        <v>1113507.0</v>
      </c>
      <c r="G34" s="130" t="s">
        <v>602</v>
      </c>
      <c r="H34" s="153">
        <f t="shared" si="1"/>
        <v>4.269991372</v>
      </c>
    </row>
    <row r="35" ht="15.75" customHeight="1">
      <c r="A35" s="130" t="s">
        <v>576</v>
      </c>
      <c r="B35" s="130" t="s">
        <v>631</v>
      </c>
      <c r="C35" s="130" t="s">
        <v>618</v>
      </c>
      <c r="D35" s="129">
        <v>1350.0</v>
      </c>
      <c r="E35" s="152">
        <v>50.0</v>
      </c>
      <c r="F35" s="144">
        <v>67500.0</v>
      </c>
      <c r="G35" s="130" t="s">
        <v>621</v>
      </c>
      <c r="H35" s="153">
        <f t="shared" si="1"/>
        <v>0.2588438309</v>
      </c>
    </row>
    <row r="36" ht="15.75" customHeight="1">
      <c r="A36" s="130" t="s">
        <v>576</v>
      </c>
      <c r="B36" s="130" t="s">
        <v>632</v>
      </c>
      <c r="C36" s="130" t="s">
        <v>618</v>
      </c>
      <c r="D36" s="129">
        <v>932.0</v>
      </c>
      <c r="E36" s="152">
        <v>50.0</v>
      </c>
      <c r="F36" s="144">
        <v>46600.0</v>
      </c>
      <c r="G36" s="130" t="s">
        <v>621</v>
      </c>
      <c r="H36" s="153">
        <f t="shared" si="1"/>
        <v>0.1786981114</v>
      </c>
    </row>
    <row r="37" ht="15.75" customHeight="1">
      <c r="A37" s="130" t="s">
        <v>576</v>
      </c>
      <c r="B37" s="130" t="s">
        <v>633</v>
      </c>
      <c r="C37" s="130" t="s">
        <v>618</v>
      </c>
      <c r="D37" s="129">
        <v>762.0</v>
      </c>
      <c r="E37" s="152">
        <v>50.0</v>
      </c>
      <c r="F37" s="144">
        <v>38100.0</v>
      </c>
      <c r="G37" s="130" t="s">
        <v>621</v>
      </c>
      <c r="H37" s="153">
        <f t="shared" si="1"/>
        <v>0.1461029623</v>
      </c>
    </row>
    <row r="38" ht="15.75" customHeight="1">
      <c r="A38" s="130" t="s">
        <v>576</v>
      </c>
      <c r="B38" s="130" t="s">
        <v>634</v>
      </c>
      <c r="C38" s="130" t="s">
        <v>590</v>
      </c>
      <c r="D38" s="129">
        <v>368.0</v>
      </c>
      <c r="E38" s="152">
        <v>192.0</v>
      </c>
      <c r="F38" s="144">
        <v>70656.0</v>
      </c>
      <c r="G38" s="130" t="s">
        <v>598</v>
      </c>
      <c r="H38" s="153">
        <f t="shared" si="1"/>
        <v>0.270946218</v>
      </c>
    </row>
    <row r="39" ht="15.75" customHeight="1">
      <c r="A39" s="130" t="s">
        <v>576</v>
      </c>
      <c r="B39" s="130" t="s">
        <v>635</v>
      </c>
      <c r="C39" s="130" t="s">
        <v>593</v>
      </c>
      <c r="D39" s="129">
        <v>55.2</v>
      </c>
      <c r="E39" s="152">
        <v>1000.0</v>
      </c>
      <c r="F39" s="144">
        <v>55200.0</v>
      </c>
      <c r="G39" s="130" t="s">
        <v>600</v>
      </c>
      <c r="H39" s="153">
        <f t="shared" si="1"/>
        <v>0.2116767328</v>
      </c>
    </row>
    <row r="40" ht="15.75" customHeight="1">
      <c r="A40" s="130" t="s">
        <v>576</v>
      </c>
      <c r="B40" s="130" t="s">
        <v>636</v>
      </c>
      <c r="C40" s="130" t="s">
        <v>62</v>
      </c>
      <c r="D40" s="129">
        <v>8700.0</v>
      </c>
      <c r="E40" s="152">
        <v>4.7</v>
      </c>
      <c r="F40" s="144">
        <v>40542.0</v>
      </c>
      <c r="G40" s="130" t="s">
        <v>602</v>
      </c>
      <c r="H40" s="153">
        <f t="shared" si="1"/>
        <v>0.1554673569</v>
      </c>
    </row>
    <row r="41" ht="15.75" customHeight="1">
      <c r="A41" s="130" t="s">
        <v>576</v>
      </c>
      <c r="B41" s="130" t="s">
        <v>637</v>
      </c>
      <c r="C41" s="130" t="s">
        <v>618</v>
      </c>
      <c r="D41" s="129">
        <v>600.0</v>
      </c>
      <c r="E41" s="152">
        <v>50.0</v>
      </c>
      <c r="F41" s="144">
        <v>30000.0</v>
      </c>
      <c r="G41" s="130" t="s">
        <v>621</v>
      </c>
      <c r="H41" s="153">
        <f t="shared" si="1"/>
        <v>0.1150417026</v>
      </c>
    </row>
    <row r="42" ht="15.75" customHeight="1">
      <c r="A42" s="132" t="s">
        <v>638</v>
      </c>
      <c r="B42" s="132"/>
      <c r="C42" s="132"/>
      <c r="D42" s="29"/>
      <c r="E42" s="151"/>
      <c r="F42" s="154">
        <f>SUM(F3:F41)</f>
        <v>14384980</v>
      </c>
      <c r="G42" s="132" t="s">
        <v>197</v>
      </c>
      <c r="H42" s="155">
        <f t="shared" si="1"/>
        <v>55.16241971</v>
      </c>
      <c r="I42" s="132"/>
      <c r="J42" s="132"/>
      <c r="K42" s="132"/>
      <c r="L42" s="132"/>
      <c r="M42" s="132"/>
      <c r="N42" s="132"/>
      <c r="O42" s="132"/>
      <c r="P42" s="132"/>
      <c r="Q42" s="132"/>
      <c r="R42" s="132"/>
      <c r="S42" s="132"/>
      <c r="T42" s="132"/>
      <c r="U42" s="132"/>
      <c r="V42" s="132"/>
      <c r="W42" s="132"/>
      <c r="X42" s="132"/>
      <c r="Y42" s="132"/>
    </row>
    <row r="43" ht="15.75" customHeight="1">
      <c r="A43" s="130" t="s">
        <v>639</v>
      </c>
      <c r="B43" s="130" t="s">
        <v>640</v>
      </c>
      <c r="C43" s="130" t="s">
        <v>570</v>
      </c>
      <c r="D43" s="129">
        <v>75.0</v>
      </c>
      <c r="E43" s="152">
        <v>57500.0</v>
      </c>
      <c r="F43" s="144">
        <v>4312500.0</v>
      </c>
      <c r="G43" s="130" t="s">
        <v>641</v>
      </c>
      <c r="H43" s="153">
        <f t="shared" si="1"/>
        <v>16.53724475</v>
      </c>
    </row>
    <row r="44" ht="15.75" customHeight="1">
      <c r="A44" s="130" t="s">
        <v>639</v>
      </c>
      <c r="B44" s="130" t="s">
        <v>642</v>
      </c>
      <c r="C44" s="130" t="s">
        <v>570</v>
      </c>
      <c r="D44" s="129">
        <v>75.0</v>
      </c>
      <c r="E44" s="152">
        <v>34500.0</v>
      </c>
      <c r="F44" s="144">
        <v>2587500.0</v>
      </c>
      <c r="G44" s="130" t="s">
        <v>643</v>
      </c>
      <c r="H44" s="153">
        <f t="shared" si="1"/>
        <v>9.922346851</v>
      </c>
    </row>
    <row r="45" ht="15.75" customHeight="1">
      <c r="A45" s="130" t="s">
        <v>639</v>
      </c>
      <c r="B45" s="130" t="s">
        <v>644</v>
      </c>
      <c r="C45" s="130" t="s">
        <v>570</v>
      </c>
      <c r="D45" s="129">
        <v>75.0</v>
      </c>
      <c r="E45" s="152">
        <v>23000.0</v>
      </c>
      <c r="F45" s="144">
        <v>1725000.0</v>
      </c>
      <c r="G45" s="130" t="s">
        <v>645</v>
      </c>
      <c r="H45" s="153">
        <f t="shared" si="1"/>
        <v>6.6148979</v>
      </c>
    </row>
    <row r="46" ht="15.75" customHeight="1">
      <c r="A46" s="130" t="s">
        <v>639</v>
      </c>
      <c r="B46" s="130" t="s">
        <v>646</v>
      </c>
      <c r="C46" s="130" t="s">
        <v>587</v>
      </c>
      <c r="D46" s="129">
        <v>6.0</v>
      </c>
      <c r="E46" s="152">
        <v>200000.0</v>
      </c>
      <c r="F46" s="144">
        <v>1200000.0</v>
      </c>
      <c r="G46" s="130" t="s">
        <v>647</v>
      </c>
      <c r="H46" s="153">
        <f t="shared" si="1"/>
        <v>4.601668105</v>
      </c>
    </row>
    <row r="47" ht="15.75" customHeight="1">
      <c r="A47" s="130" t="s">
        <v>639</v>
      </c>
      <c r="B47" s="130" t="s">
        <v>648</v>
      </c>
      <c r="C47" s="130" t="s">
        <v>62</v>
      </c>
      <c r="D47" s="129">
        <v>260775.0</v>
      </c>
      <c r="E47" s="152">
        <v>6.0</v>
      </c>
      <c r="F47" s="144">
        <v>1564650.0</v>
      </c>
      <c r="G47" s="130" t="s">
        <v>649</v>
      </c>
      <c r="H47" s="153">
        <f t="shared" si="1"/>
        <v>6</v>
      </c>
    </row>
    <row r="48" ht="15.75" customHeight="1">
      <c r="A48" s="130" t="s">
        <v>639</v>
      </c>
      <c r="B48" s="130" t="s">
        <v>650</v>
      </c>
      <c r="C48" s="130" t="s">
        <v>570</v>
      </c>
      <c r="D48" s="129">
        <v>75.0</v>
      </c>
      <c r="E48" s="152">
        <v>1150.0</v>
      </c>
      <c r="F48" s="144">
        <v>86250.0</v>
      </c>
      <c r="G48" s="130" t="s">
        <v>651</v>
      </c>
      <c r="H48" s="153">
        <f t="shared" si="1"/>
        <v>0.330744895</v>
      </c>
    </row>
    <row r="49" ht="15.75" customHeight="1">
      <c r="A49" s="130" t="s">
        <v>639</v>
      </c>
      <c r="B49" s="130" t="s">
        <v>652</v>
      </c>
      <c r="C49" s="130" t="s">
        <v>582</v>
      </c>
      <c r="D49" s="129">
        <v>1.0</v>
      </c>
      <c r="E49" s="152">
        <v>2300000.0</v>
      </c>
      <c r="F49" s="144">
        <v>2300000.0</v>
      </c>
      <c r="G49" s="130" t="s">
        <v>653</v>
      </c>
      <c r="H49" s="153">
        <f t="shared" si="1"/>
        <v>8.819863867</v>
      </c>
    </row>
    <row r="50" ht="15.75" customHeight="1">
      <c r="A50" s="132" t="s">
        <v>654</v>
      </c>
      <c r="B50" s="132"/>
      <c r="C50" s="132"/>
      <c r="D50" s="29"/>
      <c r="E50" s="151"/>
      <c r="F50" s="154">
        <f>SUM(F43:F49)</f>
        <v>13775900</v>
      </c>
      <c r="G50" s="132" t="s">
        <v>197</v>
      </c>
      <c r="H50" s="155">
        <f t="shared" si="1"/>
        <v>52.82676637</v>
      </c>
      <c r="I50" s="132"/>
      <c r="J50" s="132"/>
      <c r="K50" s="132"/>
      <c r="L50" s="132"/>
      <c r="M50" s="132"/>
      <c r="N50" s="132"/>
      <c r="O50" s="132"/>
      <c r="P50" s="132"/>
      <c r="Q50" s="132"/>
      <c r="R50" s="132"/>
      <c r="S50" s="132"/>
      <c r="T50" s="132"/>
      <c r="U50" s="132"/>
      <c r="V50" s="132"/>
      <c r="W50" s="132"/>
      <c r="X50" s="132"/>
      <c r="Y50" s="132"/>
    </row>
    <row r="51" ht="15.75" customHeight="1">
      <c r="A51" s="130" t="s">
        <v>655</v>
      </c>
      <c r="B51" s="130" t="s">
        <v>656</v>
      </c>
      <c r="C51" s="130" t="s">
        <v>582</v>
      </c>
      <c r="D51" s="129">
        <v>1.0</v>
      </c>
      <c r="E51" s="152">
        <v>3570000.0</v>
      </c>
      <c r="F51" s="144">
        <v>3570000.0</v>
      </c>
      <c r="G51" s="130" t="s">
        <v>657</v>
      </c>
      <c r="H51" s="153">
        <f t="shared" si="1"/>
        <v>13.68996261</v>
      </c>
    </row>
    <row r="52" ht="15.75" customHeight="1">
      <c r="A52" s="130" t="s">
        <v>655</v>
      </c>
      <c r="B52" s="130" t="s">
        <v>658</v>
      </c>
      <c r="C52" s="130" t="s">
        <v>582</v>
      </c>
      <c r="D52" s="129">
        <v>1.0</v>
      </c>
      <c r="E52" s="152">
        <v>2730000.0</v>
      </c>
      <c r="F52" s="144">
        <v>2730000.0</v>
      </c>
      <c r="G52" s="130" t="s">
        <v>659</v>
      </c>
      <c r="H52" s="153">
        <f t="shared" si="1"/>
        <v>10.46879494</v>
      </c>
    </row>
    <row r="53" ht="15.75" customHeight="1">
      <c r="A53" s="130" t="s">
        <v>655</v>
      </c>
      <c r="B53" s="130" t="s">
        <v>660</v>
      </c>
      <c r="C53" s="130" t="s">
        <v>582</v>
      </c>
      <c r="D53" s="129">
        <v>1.0</v>
      </c>
      <c r="E53" s="152">
        <v>1820000.0</v>
      </c>
      <c r="F53" s="144">
        <v>1820000.0</v>
      </c>
      <c r="G53" s="130" t="s">
        <v>661</v>
      </c>
      <c r="H53" s="153">
        <f t="shared" si="1"/>
        <v>6.979196625</v>
      </c>
    </row>
    <row r="54" ht="15.75" customHeight="1">
      <c r="A54" s="130" t="s">
        <v>655</v>
      </c>
      <c r="B54" s="130" t="s">
        <v>662</v>
      </c>
      <c r="C54" s="130" t="s">
        <v>582</v>
      </c>
      <c r="D54" s="129">
        <v>1.0</v>
      </c>
      <c r="E54" s="152">
        <v>2730000.0</v>
      </c>
      <c r="F54" s="144">
        <v>2730000.0</v>
      </c>
      <c r="G54" s="130" t="s">
        <v>663</v>
      </c>
      <c r="H54" s="153">
        <f t="shared" si="1"/>
        <v>10.46879494</v>
      </c>
    </row>
    <row r="55" ht="15.75" customHeight="1">
      <c r="A55" s="130" t="s">
        <v>655</v>
      </c>
      <c r="B55" s="130" t="s">
        <v>664</v>
      </c>
      <c r="C55" s="130" t="s">
        <v>582</v>
      </c>
      <c r="D55" s="129">
        <v>1.0</v>
      </c>
      <c r="E55" s="152">
        <v>910000.0</v>
      </c>
      <c r="F55" s="144">
        <v>910000.0</v>
      </c>
      <c r="G55" s="130" t="s">
        <v>665</v>
      </c>
      <c r="H55" s="153">
        <f t="shared" si="1"/>
        <v>3.489598313</v>
      </c>
    </row>
    <row r="56" ht="15.75" customHeight="1">
      <c r="A56" s="130" t="s">
        <v>655</v>
      </c>
      <c r="B56" s="130" t="s">
        <v>666</v>
      </c>
      <c r="C56" s="130" t="s">
        <v>582</v>
      </c>
      <c r="D56" s="129">
        <v>1.0</v>
      </c>
      <c r="E56" s="152">
        <v>4550000.0</v>
      </c>
      <c r="F56" s="144">
        <v>4550000.0</v>
      </c>
      <c r="G56" s="130" t="s">
        <v>667</v>
      </c>
      <c r="H56" s="153">
        <f t="shared" si="1"/>
        <v>17.44799156</v>
      </c>
    </row>
    <row r="57" ht="15.75" customHeight="1">
      <c r="A57" s="132" t="s">
        <v>668</v>
      </c>
      <c r="B57" s="132"/>
      <c r="C57" s="132"/>
      <c r="D57" s="29"/>
      <c r="E57" s="151"/>
      <c r="F57" s="154">
        <f>SUM(F51:F56)</f>
        <v>16310000</v>
      </c>
      <c r="G57" s="132" t="s">
        <v>197</v>
      </c>
      <c r="H57" s="153">
        <f t="shared" si="1"/>
        <v>62.54433899</v>
      </c>
      <c r="I57" s="132"/>
      <c r="J57" s="132"/>
      <c r="K57" s="132"/>
      <c r="L57" s="132"/>
      <c r="M57" s="132"/>
      <c r="N57" s="132"/>
      <c r="O57" s="132"/>
      <c r="P57" s="132"/>
      <c r="Q57" s="132"/>
      <c r="R57" s="132"/>
      <c r="S57" s="132"/>
      <c r="T57" s="132"/>
      <c r="U57" s="132"/>
      <c r="V57" s="132"/>
      <c r="W57" s="132"/>
      <c r="X57" s="132"/>
      <c r="Y57" s="132"/>
    </row>
    <row r="58" ht="15.75" customHeight="1">
      <c r="A58" s="132" t="s">
        <v>669</v>
      </c>
      <c r="B58" s="132"/>
      <c r="C58" s="132"/>
      <c r="D58" s="29"/>
      <c r="E58" s="151"/>
      <c r="F58" s="154">
        <f>F57+F50+F42</f>
        <v>44470880</v>
      </c>
      <c r="G58" s="132" t="s">
        <v>197</v>
      </c>
      <c r="H58" s="155">
        <f t="shared" si="1"/>
        <v>170.5335251</v>
      </c>
      <c r="I58" s="132"/>
      <c r="J58" s="132"/>
      <c r="K58" s="132"/>
      <c r="L58" s="132"/>
      <c r="M58" s="132"/>
      <c r="N58" s="132"/>
      <c r="O58" s="132"/>
      <c r="P58" s="132"/>
      <c r="Q58" s="132"/>
      <c r="R58" s="132"/>
      <c r="S58" s="132"/>
      <c r="T58" s="132"/>
      <c r="U58" s="132"/>
      <c r="V58" s="132"/>
      <c r="W58" s="132"/>
      <c r="X58" s="132"/>
      <c r="Y58" s="132"/>
    </row>
    <row r="59" ht="15.75" customHeight="1">
      <c r="D59" s="129"/>
      <c r="E59" s="152"/>
      <c r="H59" s="134"/>
    </row>
    <row r="60" ht="15.75" customHeight="1">
      <c r="D60" s="129"/>
      <c r="E60" s="152"/>
      <c r="H60" s="134"/>
    </row>
    <row r="61" ht="15.75" customHeight="1">
      <c r="D61" s="129"/>
      <c r="E61" s="152"/>
      <c r="H61" s="134"/>
    </row>
    <row r="62" ht="15.75" customHeight="1">
      <c r="D62" s="129"/>
      <c r="E62" s="152"/>
      <c r="H62" s="134"/>
    </row>
    <row r="63" ht="15.75" customHeight="1">
      <c r="D63" s="129"/>
      <c r="E63" s="152"/>
      <c r="H63" s="134"/>
    </row>
    <row r="64" ht="15.75" customHeight="1">
      <c r="D64" s="129"/>
      <c r="E64" s="152"/>
      <c r="H64" s="134"/>
    </row>
    <row r="65" ht="15.75" customHeight="1">
      <c r="D65" s="129"/>
      <c r="E65" s="152"/>
      <c r="H65" s="134"/>
    </row>
    <row r="66" ht="15.75" customHeight="1">
      <c r="D66" s="129"/>
      <c r="E66" s="152"/>
      <c r="H66" s="134"/>
    </row>
    <row r="67" ht="15.75" customHeight="1">
      <c r="D67" s="129"/>
      <c r="E67" s="152"/>
      <c r="H67" s="134"/>
    </row>
    <row r="68" ht="15.75" customHeight="1">
      <c r="D68" s="129"/>
      <c r="E68" s="152"/>
      <c r="H68" s="134"/>
    </row>
    <row r="69" ht="15.75" customHeight="1">
      <c r="D69" s="129"/>
      <c r="E69" s="152"/>
      <c r="H69" s="134"/>
    </row>
    <row r="70" ht="15.75" customHeight="1">
      <c r="D70" s="129"/>
      <c r="E70" s="152"/>
      <c r="H70" s="134"/>
    </row>
    <row r="71" ht="15.75" customHeight="1">
      <c r="D71" s="129"/>
      <c r="E71" s="152"/>
      <c r="H71" s="134"/>
    </row>
    <row r="72" ht="15.75" customHeight="1">
      <c r="D72" s="129"/>
      <c r="E72" s="152"/>
      <c r="H72" s="134"/>
    </row>
    <row r="73" ht="15.75" customHeight="1">
      <c r="D73" s="129"/>
      <c r="E73" s="152"/>
      <c r="H73" s="134"/>
    </row>
    <row r="74" ht="15.75" customHeight="1">
      <c r="D74" s="129"/>
      <c r="E74" s="152"/>
      <c r="H74" s="134"/>
    </row>
    <row r="75" ht="15.75" customHeight="1">
      <c r="D75" s="129"/>
      <c r="E75" s="152"/>
      <c r="H75" s="134"/>
    </row>
    <row r="76" ht="15.75" customHeight="1">
      <c r="D76" s="129"/>
      <c r="E76" s="152"/>
      <c r="H76" s="134"/>
    </row>
    <row r="77" ht="15.75" customHeight="1">
      <c r="D77" s="129"/>
      <c r="E77" s="152"/>
      <c r="H77" s="134"/>
    </row>
    <row r="78" ht="15.75" customHeight="1">
      <c r="D78" s="129"/>
      <c r="E78" s="152"/>
      <c r="H78" s="134"/>
    </row>
    <row r="79" ht="15.75" customHeight="1">
      <c r="D79" s="129"/>
      <c r="E79" s="152"/>
      <c r="H79" s="134"/>
    </row>
    <row r="80" ht="15.75" customHeight="1">
      <c r="D80" s="129"/>
      <c r="E80" s="152"/>
      <c r="H80" s="134"/>
    </row>
    <row r="81" ht="15.75" customHeight="1">
      <c r="D81" s="129"/>
      <c r="E81" s="152"/>
      <c r="H81" s="134"/>
    </row>
    <row r="82" ht="15.75" customHeight="1">
      <c r="D82" s="129"/>
      <c r="E82" s="152"/>
      <c r="H82" s="134"/>
    </row>
    <row r="83" ht="15.75" customHeight="1">
      <c r="D83" s="129"/>
      <c r="E83" s="152"/>
      <c r="H83" s="134"/>
    </row>
    <row r="84" ht="15.75" customHeight="1">
      <c r="D84" s="129"/>
      <c r="E84" s="152"/>
      <c r="H84" s="134"/>
    </row>
    <row r="85" ht="15.75" customHeight="1">
      <c r="D85" s="129"/>
      <c r="E85" s="152"/>
      <c r="H85" s="134"/>
    </row>
    <row r="86" ht="15.75" customHeight="1">
      <c r="D86" s="129"/>
      <c r="E86" s="152"/>
      <c r="H86" s="134"/>
    </row>
    <row r="87" ht="15.75" customHeight="1">
      <c r="D87" s="129"/>
      <c r="E87" s="152"/>
      <c r="H87" s="134"/>
    </row>
    <row r="88" ht="15.75" customHeight="1">
      <c r="D88" s="129"/>
      <c r="E88" s="152"/>
      <c r="H88" s="134"/>
    </row>
    <row r="89" ht="15.75" customHeight="1">
      <c r="D89" s="129"/>
      <c r="E89" s="152"/>
      <c r="H89" s="134"/>
    </row>
    <row r="90" ht="15.75" customHeight="1">
      <c r="D90" s="129"/>
      <c r="E90" s="152"/>
      <c r="H90" s="134"/>
    </row>
    <row r="91" ht="15.75" customHeight="1">
      <c r="D91" s="129"/>
      <c r="E91" s="152"/>
      <c r="H91" s="134"/>
    </row>
    <row r="92" ht="15.75" customHeight="1">
      <c r="D92" s="129"/>
      <c r="E92" s="152"/>
      <c r="H92" s="134"/>
    </row>
    <row r="93" ht="15.75" customHeight="1">
      <c r="D93" s="129"/>
      <c r="E93" s="152"/>
      <c r="H93" s="134"/>
    </row>
    <row r="94" ht="15.75" customHeight="1">
      <c r="D94" s="129"/>
      <c r="E94" s="152"/>
      <c r="H94" s="134"/>
    </row>
    <row r="95" ht="15.75" customHeight="1">
      <c r="D95" s="129"/>
      <c r="E95" s="152"/>
      <c r="H95" s="134"/>
    </row>
    <row r="96" ht="15.75" customHeight="1">
      <c r="D96" s="129"/>
      <c r="E96" s="152"/>
      <c r="H96" s="134"/>
    </row>
    <row r="97" ht="15.75" customHeight="1">
      <c r="D97" s="129"/>
      <c r="E97" s="152"/>
      <c r="H97" s="134"/>
    </row>
    <row r="98" ht="15.75" customHeight="1">
      <c r="D98" s="129"/>
      <c r="E98" s="152"/>
      <c r="H98" s="134"/>
    </row>
    <row r="99" ht="15.75" customHeight="1">
      <c r="D99" s="129"/>
      <c r="E99" s="152"/>
      <c r="H99" s="134"/>
    </row>
    <row r="100" ht="15.75" customHeight="1">
      <c r="D100" s="129"/>
      <c r="E100" s="152"/>
      <c r="H100" s="134"/>
    </row>
    <row r="101" ht="15.75" customHeight="1">
      <c r="D101" s="129"/>
      <c r="E101" s="152"/>
      <c r="H101" s="134"/>
    </row>
    <row r="102" ht="15.75" customHeight="1">
      <c r="D102" s="129"/>
      <c r="E102" s="152"/>
      <c r="H102" s="134"/>
    </row>
    <row r="103" ht="15.75" customHeight="1">
      <c r="D103" s="129"/>
      <c r="E103" s="152"/>
      <c r="H103" s="134"/>
    </row>
    <row r="104" ht="15.75" customHeight="1">
      <c r="D104" s="129"/>
      <c r="E104" s="152"/>
      <c r="H104" s="134"/>
    </row>
    <row r="105" ht="15.75" customHeight="1">
      <c r="D105" s="129"/>
      <c r="E105" s="152"/>
      <c r="H105" s="134"/>
    </row>
    <row r="106" ht="15.75" customHeight="1">
      <c r="D106" s="129"/>
      <c r="E106" s="152"/>
      <c r="H106" s="134"/>
    </row>
    <row r="107" ht="15.75" customHeight="1">
      <c r="D107" s="129"/>
      <c r="E107" s="152"/>
      <c r="H107" s="134"/>
    </row>
    <row r="108" ht="15.75" customHeight="1">
      <c r="D108" s="129"/>
      <c r="E108" s="152"/>
      <c r="H108" s="134"/>
    </row>
    <row r="109" ht="15.75" customHeight="1">
      <c r="D109" s="129"/>
      <c r="E109" s="152"/>
      <c r="H109" s="134"/>
    </row>
    <row r="110" ht="15.75" customHeight="1">
      <c r="D110" s="129"/>
      <c r="E110" s="152"/>
      <c r="H110" s="134"/>
    </row>
    <row r="111" ht="15.75" customHeight="1">
      <c r="D111" s="129"/>
      <c r="E111" s="152"/>
      <c r="H111" s="134"/>
    </row>
    <row r="112" ht="15.75" customHeight="1">
      <c r="D112" s="129"/>
      <c r="E112" s="152"/>
      <c r="H112" s="134"/>
    </row>
    <row r="113" ht="15.75" customHeight="1">
      <c r="D113" s="129"/>
      <c r="E113" s="152"/>
      <c r="H113" s="134"/>
    </row>
    <row r="114" ht="15.75" customHeight="1">
      <c r="D114" s="129"/>
      <c r="E114" s="152"/>
      <c r="H114" s="134"/>
    </row>
    <row r="115" ht="15.75" customHeight="1">
      <c r="D115" s="129"/>
      <c r="E115" s="152"/>
      <c r="H115" s="134"/>
    </row>
    <row r="116" ht="15.75" customHeight="1">
      <c r="D116" s="129"/>
      <c r="E116" s="152"/>
      <c r="H116" s="134"/>
    </row>
    <row r="117" ht="15.75" customHeight="1">
      <c r="D117" s="129"/>
      <c r="E117" s="152"/>
      <c r="H117" s="134"/>
    </row>
    <row r="118" ht="15.75" customHeight="1">
      <c r="D118" s="129"/>
      <c r="E118" s="152"/>
      <c r="H118" s="134"/>
    </row>
    <row r="119" ht="15.75" customHeight="1">
      <c r="D119" s="129"/>
      <c r="E119" s="152"/>
      <c r="H119" s="134"/>
    </row>
    <row r="120" ht="15.75" customHeight="1">
      <c r="D120" s="129"/>
      <c r="E120" s="152"/>
      <c r="H120" s="134"/>
    </row>
    <row r="121" ht="15.75" customHeight="1">
      <c r="D121" s="129"/>
      <c r="E121" s="152"/>
      <c r="H121" s="134"/>
    </row>
    <row r="122" ht="15.75" customHeight="1">
      <c r="D122" s="129"/>
      <c r="E122" s="152"/>
      <c r="H122" s="134"/>
    </row>
    <row r="123" ht="15.75" customHeight="1">
      <c r="D123" s="129"/>
      <c r="E123" s="152"/>
      <c r="H123" s="134"/>
    </row>
    <row r="124" ht="15.75" customHeight="1">
      <c r="D124" s="129"/>
      <c r="E124" s="152"/>
      <c r="H124" s="134"/>
    </row>
    <row r="125" ht="15.75" customHeight="1">
      <c r="D125" s="129"/>
      <c r="E125" s="152"/>
      <c r="H125" s="134"/>
    </row>
    <row r="126" ht="15.75" customHeight="1">
      <c r="D126" s="129"/>
      <c r="E126" s="152"/>
      <c r="H126" s="134"/>
    </row>
    <row r="127" ht="15.75" customHeight="1">
      <c r="D127" s="129"/>
      <c r="E127" s="152"/>
      <c r="H127" s="134"/>
    </row>
    <row r="128" ht="15.75" customHeight="1">
      <c r="D128" s="129"/>
      <c r="E128" s="152"/>
      <c r="H128" s="134"/>
    </row>
    <row r="129" ht="15.75" customHeight="1">
      <c r="D129" s="129"/>
      <c r="E129" s="152"/>
      <c r="H129" s="134"/>
    </row>
    <row r="130" ht="15.75" customHeight="1">
      <c r="D130" s="129"/>
      <c r="E130" s="152"/>
      <c r="H130" s="134"/>
    </row>
    <row r="131" ht="15.75" customHeight="1">
      <c r="D131" s="129"/>
      <c r="E131" s="152"/>
      <c r="H131" s="134"/>
    </row>
    <row r="132" ht="15.75" customHeight="1">
      <c r="D132" s="129"/>
      <c r="E132" s="152"/>
      <c r="H132" s="134"/>
    </row>
    <row r="133" ht="15.75" customHeight="1">
      <c r="D133" s="129"/>
      <c r="E133" s="152"/>
      <c r="H133" s="134"/>
    </row>
    <row r="134" ht="15.75" customHeight="1">
      <c r="D134" s="129"/>
      <c r="E134" s="152"/>
      <c r="H134" s="134"/>
    </row>
    <row r="135" ht="15.75" customHeight="1">
      <c r="D135" s="129"/>
      <c r="E135" s="152"/>
      <c r="H135" s="134"/>
    </row>
    <row r="136" ht="15.75" customHeight="1">
      <c r="D136" s="129"/>
      <c r="E136" s="152"/>
      <c r="H136" s="134"/>
    </row>
    <row r="137" ht="15.75" customHeight="1">
      <c r="D137" s="129"/>
      <c r="E137" s="152"/>
      <c r="H137" s="134"/>
    </row>
    <row r="138" ht="15.75" customHeight="1">
      <c r="D138" s="129"/>
      <c r="E138" s="152"/>
      <c r="H138" s="134"/>
    </row>
    <row r="139" ht="15.75" customHeight="1">
      <c r="D139" s="129"/>
      <c r="E139" s="152"/>
      <c r="H139" s="134"/>
    </row>
    <row r="140" ht="15.75" customHeight="1">
      <c r="D140" s="129"/>
      <c r="E140" s="152"/>
      <c r="H140" s="134"/>
    </row>
    <row r="141" ht="15.75" customHeight="1">
      <c r="D141" s="129"/>
      <c r="E141" s="152"/>
      <c r="H141" s="134"/>
    </row>
    <row r="142" ht="15.75" customHeight="1">
      <c r="D142" s="129"/>
      <c r="E142" s="152"/>
      <c r="H142" s="134"/>
    </row>
    <row r="143" ht="15.75" customHeight="1">
      <c r="D143" s="129"/>
      <c r="E143" s="152"/>
      <c r="H143" s="134"/>
    </row>
    <row r="144" ht="15.75" customHeight="1">
      <c r="D144" s="129"/>
      <c r="E144" s="152"/>
      <c r="H144" s="134"/>
    </row>
    <row r="145" ht="15.75" customHeight="1">
      <c r="D145" s="129"/>
      <c r="E145" s="152"/>
      <c r="H145" s="134"/>
    </row>
    <row r="146" ht="15.75" customHeight="1">
      <c r="D146" s="129"/>
      <c r="E146" s="152"/>
      <c r="H146" s="134"/>
    </row>
    <row r="147" ht="15.75" customHeight="1">
      <c r="D147" s="129"/>
      <c r="E147" s="152"/>
      <c r="H147" s="134"/>
    </row>
    <row r="148" ht="15.75" customHeight="1">
      <c r="D148" s="129"/>
      <c r="E148" s="152"/>
      <c r="H148" s="134"/>
    </row>
    <row r="149" ht="15.75" customHeight="1">
      <c r="D149" s="129"/>
      <c r="E149" s="152"/>
      <c r="H149" s="134"/>
    </row>
    <row r="150" ht="15.75" customHeight="1">
      <c r="D150" s="129"/>
      <c r="E150" s="152"/>
      <c r="H150" s="134"/>
    </row>
    <row r="151" ht="15.75" customHeight="1">
      <c r="D151" s="129"/>
      <c r="E151" s="152"/>
      <c r="H151" s="134"/>
    </row>
    <row r="152" ht="15.75" customHeight="1">
      <c r="D152" s="129"/>
      <c r="E152" s="152"/>
      <c r="H152" s="134"/>
    </row>
    <row r="153" ht="15.75" customHeight="1">
      <c r="D153" s="129"/>
      <c r="E153" s="152"/>
      <c r="H153" s="134"/>
    </row>
    <row r="154" ht="15.75" customHeight="1">
      <c r="D154" s="129"/>
      <c r="E154" s="152"/>
      <c r="H154" s="134"/>
    </row>
    <row r="155" ht="15.75" customHeight="1">
      <c r="D155" s="129"/>
      <c r="E155" s="152"/>
      <c r="H155" s="134"/>
    </row>
    <row r="156" ht="15.75" customHeight="1">
      <c r="D156" s="129"/>
      <c r="E156" s="152"/>
      <c r="H156" s="134"/>
    </row>
    <row r="157" ht="15.75" customHeight="1">
      <c r="D157" s="129"/>
      <c r="E157" s="152"/>
      <c r="H157" s="134"/>
    </row>
    <row r="158" ht="15.75" customHeight="1">
      <c r="D158" s="129"/>
      <c r="E158" s="152"/>
      <c r="H158" s="134"/>
    </row>
    <row r="159" ht="15.75" customHeight="1">
      <c r="D159" s="129"/>
      <c r="E159" s="152"/>
      <c r="H159" s="134"/>
    </row>
    <row r="160" ht="15.75" customHeight="1">
      <c r="D160" s="129"/>
      <c r="E160" s="152"/>
      <c r="H160" s="134"/>
    </row>
    <row r="161" ht="15.75" customHeight="1">
      <c r="D161" s="129"/>
      <c r="E161" s="152"/>
      <c r="H161" s="134"/>
    </row>
    <row r="162" ht="15.75" customHeight="1">
      <c r="D162" s="129"/>
      <c r="E162" s="152"/>
      <c r="H162" s="134"/>
    </row>
    <row r="163" ht="15.75" customHeight="1">
      <c r="D163" s="129"/>
      <c r="E163" s="152"/>
      <c r="H163" s="134"/>
    </row>
    <row r="164" ht="15.75" customHeight="1">
      <c r="D164" s="129"/>
      <c r="E164" s="152"/>
      <c r="H164" s="134"/>
    </row>
    <row r="165" ht="15.75" customHeight="1">
      <c r="D165" s="129"/>
      <c r="E165" s="152"/>
      <c r="H165" s="134"/>
    </row>
    <row r="166" ht="15.75" customHeight="1">
      <c r="D166" s="129"/>
      <c r="E166" s="152"/>
      <c r="H166" s="134"/>
    </row>
    <row r="167" ht="15.75" customHeight="1">
      <c r="D167" s="129"/>
      <c r="E167" s="152"/>
      <c r="H167" s="134"/>
    </row>
    <row r="168" ht="15.75" customHeight="1">
      <c r="D168" s="129"/>
      <c r="E168" s="152"/>
      <c r="H168" s="134"/>
    </row>
    <row r="169" ht="15.75" customHeight="1">
      <c r="D169" s="129"/>
      <c r="E169" s="152"/>
      <c r="H169" s="134"/>
    </row>
    <row r="170" ht="15.75" customHeight="1">
      <c r="D170" s="129"/>
      <c r="E170" s="152"/>
      <c r="H170" s="134"/>
    </row>
    <row r="171" ht="15.75" customHeight="1">
      <c r="D171" s="129"/>
      <c r="E171" s="152"/>
      <c r="H171" s="134"/>
    </row>
    <row r="172" ht="15.75" customHeight="1">
      <c r="D172" s="129"/>
      <c r="E172" s="152"/>
      <c r="H172" s="134"/>
    </row>
    <row r="173" ht="15.75" customHeight="1">
      <c r="D173" s="129"/>
      <c r="E173" s="152"/>
      <c r="H173" s="134"/>
    </row>
    <row r="174" ht="15.75" customHeight="1">
      <c r="D174" s="129"/>
      <c r="E174" s="152"/>
      <c r="H174" s="134"/>
    </row>
    <row r="175" ht="15.75" customHeight="1">
      <c r="D175" s="129"/>
      <c r="E175" s="152"/>
      <c r="H175" s="134"/>
    </row>
    <row r="176" ht="15.75" customHeight="1">
      <c r="D176" s="129"/>
      <c r="E176" s="152"/>
      <c r="H176" s="134"/>
    </row>
    <row r="177" ht="15.75" customHeight="1">
      <c r="D177" s="129"/>
      <c r="E177" s="152"/>
      <c r="H177" s="134"/>
    </row>
    <row r="178" ht="15.75" customHeight="1">
      <c r="D178" s="129"/>
      <c r="E178" s="152"/>
      <c r="H178" s="134"/>
    </row>
    <row r="179" ht="15.75" customHeight="1">
      <c r="D179" s="129"/>
      <c r="E179" s="152"/>
      <c r="H179" s="134"/>
    </row>
    <row r="180" ht="15.75" customHeight="1">
      <c r="D180" s="129"/>
      <c r="E180" s="152"/>
      <c r="H180" s="134"/>
    </row>
    <row r="181" ht="15.75" customHeight="1">
      <c r="D181" s="129"/>
      <c r="E181" s="152"/>
      <c r="H181" s="134"/>
    </row>
    <row r="182" ht="15.75" customHeight="1">
      <c r="D182" s="129"/>
      <c r="E182" s="152"/>
      <c r="H182" s="134"/>
    </row>
    <row r="183" ht="15.75" customHeight="1">
      <c r="D183" s="129"/>
      <c r="E183" s="152"/>
      <c r="H183" s="134"/>
    </row>
    <row r="184" ht="15.75" customHeight="1">
      <c r="D184" s="129"/>
      <c r="E184" s="152"/>
      <c r="H184" s="134"/>
    </row>
    <row r="185" ht="15.75" customHeight="1">
      <c r="D185" s="129"/>
      <c r="E185" s="152"/>
      <c r="H185" s="134"/>
    </row>
    <row r="186" ht="15.75" customHeight="1">
      <c r="D186" s="129"/>
      <c r="E186" s="152"/>
      <c r="H186" s="134"/>
    </row>
    <row r="187" ht="15.75" customHeight="1">
      <c r="D187" s="129"/>
      <c r="E187" s="152"/>
      <c r="H187" s="134"/>
    </row>
    <row r="188" ht="15.75" customHeight="1">
      <c r="D188" s="129"/>
      <c r="E188" s="152"/>
      <c r="H188" s="134"/>
    </row>
    <row r="189" ht="15.75" customHeight="1">
      <c r="D189" s="129"/>
      <c r="E189" s="152"/>
      <c r="H189" s="134"/>
    </row>
    <row r="190" ht="15.75" customHeight="1">
      <c r="D190" s="129"/>
      <c r="E190" s="152"/>
      <c r="H190" s="134"/>
    </row>
    <row r="191" ht="15.75" customHeight="1">
      <c r="D191" s="129"/>
      <c r="E191" s="152"/>
      <c r="H191" s="134"/>
    </row>
    <row r="192" ht="15.75" customHeight="1">
      <c r="D192" s="129"/>
      <c r="E192" s="152"/>
      <c r="H192" s="134"/>
    </row>
    <row r="193" ht="15.75" customHeight="1">
      <c r="D193" s="129"/>
      <c r="E193" s="152"/>
      <c r="H193" s="134"/>
    </row>
    <row r="194" ht="15.75" customHeight="1">
      <c r="D194" s="129"/>
      <c r="E194" s="152"/>
      <c r="H194" s="134"/>
    </row>
    <row r="195" ht="15.75" customHeight="1">
      <c r="D195" s="129"/>
      <c r="E195" s="152"/>
      <c r="H195" s="134"/>
    </row>
    <row r="196" ht="15.75" customHeight="1">
      <c r="D196" s="129"/>
      <c r="E196" s="152"/>
      <c r="H196" s="134"/>
    </row>
    <row r="197" ht="15.75" customHeight="1">
      <c r="D197" s="129"/>
      <c r="E197" s="152"/>
      <c r="H197" s="134"/>
    </row>
    <row r="198" ht="15.75" customHeight="1">
      <c r="D198" s="129"/>
      <c r="E198" s="152"/>
      <c r="H198" s="134"/>
    </row>
    <row r="199" ht="15.75" customHeight="1">
      <c r="D199" s="129"/>
      <c r="E199" s="152"/>
      <c r="H199" s="134"/>
    </row>
    <row r="200" ht="15.75" customHeight="1">
      <c r="D200" s="129"/>
      <c r="E200" s="152"/>
      <c r="H200" s="134"/>
    </row>
    <row r="201" ht="15.75" customHeight="1">
      <c r="D201" s="129"/>
      <c r="E201" s="152"/>
      <c r="H201" s="134"/>
    </row>
    <row r="202" ht="15.75" customHeight="1">
      <c r="D202" s="129"/>
      <c r="E202" s="152"/>
      <c r="H202" s="134"/>
    </row>
    <row r="203" ht="15.75" customHeight="1">
      <c r="D203" s="129"/>
      <c r="E203" s="152"/>
      <c r="H203" s="134"/>
    </row>
    <row r="204" ht="15.75" customHeight="1">
      <c r="D204" s="129"/>
      <c r="E204" s="152"/>
      <c r="H204" s="134"/>
    </row>
    <row r="205" ht="15.75" customHeight="1">
      <c r="D205" s="129"/>
      <c r="E205" s="152"/>
      <c r="H205" s="134"/>
    </row>
    <row r="206" ht="15.75" customHeight="1">
      <c r="D206" s="129"/>
      <c r="E206" s="152"/>
      <c r="H206" s="134"/>
    </row>
    <row r="207" ht="15.75" customHeight="1">
      <c r="D207" s="129"/>
      <c r="E207" s="152"/>
      <c r="H207" s="134"/>
    </row>
    <row r="208" ht="15.75" customHeight="1">
      <c r="D208" s="129"/>
      <c r="E208" s="152"/>
      <c r="H208" s="134"/>
    </row>
    <row r="209" ht="15.75" customHeight="1">
      <c r="D209" s="129"/>
      <c r="E209" s="152"/>
      <c r="H209" s="134"/>
    </row>
    <row r="210" ht="15.75" customHeight="1">
      <c r="D210" s="129"/>
      <c r="E210" s="152"/>
      <c r="H210" s="134"/>
    </row>
    <row r="211" ht="15.75" customHeight="1">
      <c r="D211" s="129"/>
      <c r="E211" s="152"/>
      <c r="H211" s="134"/>
    </row>
    <row r="212" ht="15.75" customHeight="1">
      <c r="D212" s="129"/>
      <c r="E212" s="152"/>
      <c r="H212" s="134"/>
    </row>
    <row r="213" ht="15.75" customHeight="1">
      <c r="D213" s="129"/>
      <c r="E213" s="152"/>
      <c r="H213" s="134"/>
    </row>
    <row r="214" ht="15.75" customHeight="1">
      <c r="D214" s="129"/>
      <c r="E214" s="152"/>
      <c r="H214" s="134"/>
    </row>
    <row r="215" ht="15.75" customHeight="1">
      <c r="D215" s="129"/>
      <c r="E215" s="152"/>
      <c r="H215" s="134"/>
    </row>
    <row r="216" ht="15.75" customHeight="1">
      <c r="D216" s="129"/>
      <c r="E216" s="152"/>
      <c r="H216" s="134"/>
    </row>
    <row r="217" ht="15.75" customHeight="1">
      <c r="D217" s="129"/>
      <c r="E217" s="152"/>
      <c r="H217" s="134"/>
    </row>
    <row r="218" ht="15.75" customHeight="1">
      <c r="D218" s="129"/>
      <c r="E218" s="152"/>
      <c r="H218" s="134"/>
    </row>
    <row r="219" ht="15.75" customHeight="1">
      <c r="D219" s="129"/>
      <c r="E219" s="152"/>
      <c r="H219" s="134"/>
    </row>
    <row r="220" ht="15.75" customHeight="1">
      <c r="D220" s="129"/>
      <c r="E220" s="152"/>
      <c r="H220" s="134"/>
    </row>
    <row r="221" ht="15.75" customHeight="1">
      <c r="D221" s="129"/>
      <c r="E221" s="152"/>
      <c r="H221" s="134"/>
    </row>
    <row r="222" ht="15.75" customHeight="1">
      <c r="D222" s="129"/>
      <c r="E222" s="152"/>
      <c r="H222" s="134"/>
    </row>
    <row r="223" ht="15.75" customHeight="1">
      <c r="D223" s="129"/>
      <c r="E223" s="152"/>
      <c r="H223" s="134"/>
    </row>
    <row r="224" ht="15.75" customHeight="1">
      <c r="D224" s="129"/>
      <c r="E224" s="152"/>
      <c r="H224" s="134"/>
    </row>
    <row r="225" ht="15.75" customHeight="1">
      <c r="D225" s="129"/>
      <c r="E225" s="152"/>
      <c r="H225" s="134"/>
    </row>
    <row r="226" ht="15.75" customHeight="1">
      <c r="D226" s="129"/>
      <c r="E226" s="152"/>
      <c r="H226" s="134"/>
    </row>
    <row r="227" ht="15.75" customHeight="1">
      <c r="D227" s="129"/>
      <c r="E227" s="152"/>
      <c r="H227" s="134"/>
    </row>
    <row r="228" ht="15.75" customHeight="1">
      <c r="D228" s="129"/>
      <c r="E228" s="152"/>
      <c r="H228" s="134"/>
    </row>
    <row r="229" ht="15.75" customHeight="1">
      <c r="D229" s="129"/>
      <c r="E229" s="152"/>
      <c r="H229" s="134"/>
    </row>
    <row r="230" ht="15.75" customHeight="1">
      <c r="D230" s="129"/>
      <c r="E230" s="152"/>
      <c r="H230" s="134"/>
    </row>
    <row r="231" ht="15.75" customHeight="1">
      <c r="D231" s="129"/>
      <c r="E231" s="152"/>
      <c r="H231" s="134"/>
    </row>
    <row r="232" ht="15.75" customHeight="1">
      <c r="D232" s="129"/>
      <c r="E232" s="152"/>
      <c r="H232" s="134"/>
    </row>
    <row r="233" ht="15.75" customHeight="1">
      <c r="D233" s="129"/>
      <c r="E233" s="152"/>
      <c r="H233" s="134"/>
    </row>
    <row r="234" ht="15.75" customHeight="1">
      <c r="D234" s="129"/>
      <c r="E234" s="152"/>
      <c r="H234" s="134"/>
    </row>
    <row r="235" ht="15.75" customHeight="1">
      <c r="D235" s="129"/>
      <c r="E235" s="152"/>
      <c r="H235" s="134"/>
    </row>
    <row r="236" ht="15.75" customHeight="1">
      <c r="D236" s="129"/>
      <c r="E236" s="152"/>
      <c r="H236" s="134"/>
    </row>
    <row r="237" ht="15.75" customHeight="1">
      <c r="D237" s="129"/>
      <c r="E237" s="152"/>
      <c r="H237" s="134"/>
    </row>
    <row r="238" ht="15.75" customHeight="1">
      <c r="D238" s="129"/>
      <c r="E238" s="152"/>
      <c r="H238" s="134"/>
    </row>
    <row r="239" ht="15.75" customHeight="1">
      <c r="D239" s="129"/>
      <c r="E239" s="152"/>
      <c r="H239" s="134"/>
    </row>
    <row r="240" ht="15.75" customHeight="1">
      <c r="D240" s="129"/>
      <c r="E240" s="152"/>
      <c r="H240" s="134"/>
    </row>
    <row r="241" ht="15.75" customHeight="1">
      <c r="D241" s="129"/>
      <c r="E241" s="152"/>
      <c r="H241" s="134"/>
    </row>
    <row r="242" ht="15.75" customHeight="1">
      <c r="D242" s="129"/>
      <c r="E242" s="152"/>
      <c r="H242" s="134"/>
    </row>
    <row r="243" ht="15.75" customHeight="1">
      <c r="D243" s="129"/>
      <c r="E243" s="152"/>
      <c r="H243" s="134"/>
    </row>
    <row r="244" ht="15.75" customHeight="1">
      <c r="D244" s="129"/>
      <c r="E244" s="152"/>
      <c r="H244" s="134"/>
    </row>
    <row r="245" ht="15.75" customHeight="1">
      <c r="D245" s="129"/>
      <c r="E245" s="152"/>
      <c r="H245" s="134"/>
    </row>
    <row r="246" ht="15.75" customHeight="1">
      <c r="D246" s="129"/>
      <c r="E246" s="152"/>
      <c r="H246" s="134"/>
    </row>
    <row r="247" ht="15.75" customHeight="1">
      <c r="D247" s="129"/>
      <c r="E247" s="152"/>
      <c r="H247" s="134"/>
    </row>
    <row r="248" ht="15.75" customHeight="1">
      <c r="D248" s="129"/>
      <c r="E248" s="152"/>
      <c r="H248" s="134"/>
    </row>
    <row r="249" ht="15.75" customHeight="1">
      <c r="D249" s="129"/>
      <c r="E249" s="152"/>
      <c r="H249" s="134"/>
    </row>
    <row r="250" ht="15.75" customHeight="1">
      <c r="D250" s="129"/>
      <c r="E250" s="152"/>
      <c r="H250" s="134"/>
    </row>
    <row r="251" ht="15.75" customHeight="1">
      <c r="D251" s="129"/>
      <c r="E251" s="152"/>
      <c r="H251" s="134"/>
    </row>
    <row r="252" ht="15.75" customHeight="1">
      <c r="D252" s="129"/>
      <c r="E252" s="152"/>
      <c r="H252" s="134"/>
    </row>
    <row r="253" ht="15.75" customHeight="1">
      <c r="D253" s="129"/>
      <c r="E253" s="152"/>
      <c r="H253" s="134"/>
    </row>
    <row r="254" ht="15.75" customHeight="1">
      <c r="D254" s="129"/>
      <c r="E254" s="152"/>
      <c r="H254" s="134"/>
    </row>
    <row r="255" ht="15.75" customHeight="1">
      <c r="D255" s="129"/>
      <c r="E255" s="152"/>
      <c r="H255" s="134"/>
    </row>
    <row r="256" ht="15.75" customHeight="1">
      <c r="D256" s="129"/>
      <c r="E256" s="152"/>
      <c r="H256" s="134"/>
    </row>
    <row r="257" ht="15.75" customHeight="1">
      <c r="D257" s="129"/>
      <c r="E257" s="152"/>
      <c r="H257" s="134"/>
    </row>
    <row r="258" ht="15.75" customHeight="1">
      <c r="D258" s="129"/>
      <c r="E258" s="152"/>
      <c r="H258" s="134"/>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8.38"/>
    <col customWidth="1" min="2" max="2" width="48.5"/>
    <col customWidth="1" min="3" max="3" width="9.13"/>
    <col customWidth="1" min="4" max="4" width="9.25"/>
    <col customWidth="1" min="5" max="5" width="20.5"/>
    <col customWidth="1" min="6" max="6" width="29.13"/>
  </cols>
  <sheetData>
    <row r="1" ht="15.75" customHeight="1">
      <c r="A1" s="156" t="s">
        <v>670</v>
      </c>
      <c r="F1" s="134"/>
    </row>
    <row r="2" ht="15.75" customHeight="1">
      <c r="A2" s="156"/>
      <c r="F2" s="134"/>
    </row>
    <row r="3" ht="15.75" customHeight="1">
      <c r="A3" s="156" t="s">
        <v>671</v>
      </c>
      <c r="F3" s="134"/>
    </row>
    <row r="4" ht="15.75" customHeight="1">
      <c r="A4" s="157"/>
      <c r="F4" s="134"/>
    </row>
    <row r="5" ht="15.75" customHeight="1">
      <c r="A5" s="157" t="s">
        <v>672</v>
      </c>
      <c r="F5" s="134"/>
    </row>
    <row r="6" ht="15.75" customHeight="1">
      <c r="A6" s="157"/>
      <c r="F6" s="134"/>
    </row>
    <row r="7" ht="15.75" customHeight="1">
      <c r="A7" s="157" t="s">
        <v>673</v>
      </c>
      <c r="F7" s="134"/>
    </row>
    <row r="8" ht="15.75" customHeight="1">
      <c r="A8" s="157"/>
      <c r="F8" s="134"/>
    </row>
    <row r="9" ht="15.75" customHeight="1">
      <c r="A9" s="157" t="s">
        <v>674</v>
      </c>
      <c r="F9" s="134"/>
    </row>
    <row r="10" ht="15.75" customHeight="1">
      <c r="A10" s="7" t="s">
        <v>552</v>
      </c>
      <c r="B10" s="28" t="s">
        <v>569</v>
      </c>
      <c r="C10" s="28" t="s">
        <v>570</v>
      </c>
      <c r="D10" s="28" t="s">
        <v>571</v>
      </c>
      <c r="E10" s="28" t="s">
        <v>675</v>
      </c>
      <c r="F10" s="127" t="s">
        <v>676</v>
      </c>
    </row>
    <row r="11" ht="15.75" customHeight="1">
      <c r="A11" s="157" t="s">
        <v>677</v>
      </c>
      <c r="B11" s="132" t="s">
        <v>577</v>
      </c>
      <c r="C11" s="132" t="s">
        <v>62</v>
      </c>
      <c r="D11" s="29">
        <v>20000.0</v>
      </c>
      <c r="E11" s="151">
        <v>1.5</v>
      </c>
      <c r="F11" s="158">
        <v>30000.0</v>
      </c>
    </row>
    <row r="12" ht="15.75" customHeight="1">
      <c r="A12" s="157"/>
      <c r="B12" s="132" t="s">
        <v>579</v>
      </c>
      <c r="C12" s="132" t="s">
        <v>62</v>
      </c>
      <c r="D12" s="29">
        <v>20000.0</v>
      </c>
      <c r="E12" s="151">
        <v>2.5</v>
      </c>
      <c r="F12" s="158">
        <v>50000.0</v>
      </c>
    </row>
    <row r="13" ht="15.75" customHeight="1">
      <c r="A13" s="157"/>
      <c r="B13" s="132" t="s">
        <v>581</v>
      </c>
      <c r="C13" s="132" t="s">
        <v>582</v>
      </c>
      <c r="D13" s="132">
        <v>1.0</v>
      </c>
      <c r="E13" s="154">
        <v>50000.0</v>
      </c>
      <c r="F13" s="158">
        <v>50000.0</v>
      </c>
    </row>
    <row r="14" ht="15.75" customHeight="1">
      <c r="A14" s="157"/>
      <c r="B14" s="132" t="s">
        <v>584</v>
      </c>
      <c r="C14" s="132" t="s">
        <v>582</v>
      </c>
      <c r="D14" s="132">
        <v>1.0</v>
      </c>
      <c r="E14" s="154">
        <v>100000.0</v>
      </c>
      <c r="F14" s="158">
        <v>100000.0</v>
      </c>
    </row>
    <row r="15" ht="15.75" customHeight="1">
      <c r="A15" s="157" t="s">
        <v>678</v>
      </c>
      <c r="B15" s="132" t="s">
        <v>586</v>
      </c>
      <c r="C15" s="132" t="s">
        <v>587</v>
      </c>
      <c r="D15" s="132">
        <v>70.0</v>
      </c>
      <c r="E15" s="154">
        <v>10000.0</v>
      </c>
      <c r="F15" s="158">
        <v>700000.0</v>
      </c>
    </row>
    <row r="16" ht="15.75" customHeight="1">
      <c r="A16" s="157"/>
      <c r="B16" s="132" t="s">
        <v>589</v>
      </c>
      <c r="C16" s="132" t="s">
        <v>590</v>
      </c>
      <c r="D16" s="29">
        <v>3920.0</v>
      </c>
      <c r="E16" s="154">
        <v>160.0</v>
      </c>
      <c r="F16" s="158">
        <v>627200.0</v>
      </c>
    </row>
    <row r="17" ht="15.75" customHeight="1">
      <c r="A17" s="157"/>
      <c r="B17" s="132" t="s">
        <v>679</v>
      </c>
      <c r="C17" s="132" t="s">
        <v>593</v>
      </c>
      <c r="D17" s="132">
        <v>392.0</v>
      </c>
      <c r="E17" s="154">
        <v>1200.0</v>
      </c>
      <c r="F17" s="158">
        <v>470400.0</v>
      </c>
    </row>
    <row r="18" ht="15.75" customHeight="1">
      <c r="A18" s="157"/>
      <c r="B18" s="132" t="s">
        <v>595</v>
      </c>
      <c r="C18" s="132" t="s">
        <v>62</v>
      </c>
      <c r="D18" s="29">
        <v>20000.0</v>
      </c>
      <c r="E18" s="154">
        <v>6.0</v>
      </c>
      <c r="F18" s="158">
        <v>120000.0</v>
      </c>
    </row>
    <row r="19" ht="15.75" customHeight="1">
      <c r="A19" s="157" t="s">
        <v>680</v>
      </c>
      <c r="B19" s="132" t="s">
        <v>681</v>
      </c>
      <c r="C19" s="132" t="s">
        <v>590</v>
      </c>
      <c r="D19" s="29">
        <v>1800.0</v>
      </c>
      <c r="E19" s="154">
        <v>160.0</v>
      </c>
      <c r="F19" s="158">
        <v>288000.0</v>
      </c>
    </row>
    <row r="20" ht="15.75" customHeight="1">
      <c r="A20" s="157"/>
      <c r="B20" s="132" t="s">
        <v>679</v>
      </c>
      <c r="C20" s="132" t="s">
        <v>593</v>
      </c>
      <c r="D20" s="132">
        <v>270.0</v>
      </c>
      <c r="E20" s="154">
        <v>1200.0</v>
      </c>
      <c r="F20" s="158">
        <v>324000.0</v>
      </c>
    </row>
    <row r="21" ht="15.75" customHeight="1">
      <c r="A21" s="157"/>
      <c r="B21" s="132" t="s">
        <v>682</v>
      </c>
      <c r="C21" s="132" t="s">
        <v>62</v>
      </c>
      <c r="D21" s="29">
        <v>70600.0</v>
      </c>
      <c r="E21" s="154">
        <v>6.0</v>
      </c>
      <c r="F21" s="158">
        <v>423600.0</v>
      </c>
    </row>
    <row r="22" ht="15.75" customHeight="1">
      <c r="A22" s="157" t="s">
        <v>683</v>
      </c>
      <c r="B22" s="132" t="s">
        <v>603</v>
      </c>
      <c r="C22" s="132" t="s">
        <v>582</v>
      </c>
      <c r="D22" s="132">
        <v>1.0</v>
      </c>
      <c r="E22" s="154">
        <v>50000.0</v>
      </c>
      <c r="F22" s="158">
        <v>50000.0</v>
      </c>
    </row>
    <row r="23" ht="15.75" customHeight="1">
      <c r="A23" s="157"/>
      <c r="B23" s="132" t="s">
        <v>605</v>
      </c>
      <c r="C23" s="132" t="s">
        <v>582</v>
      </c>
      <c r="D23" s="132">
        <v>1.0</v>
      </c>
      <c r="E23" s="154">
        <v>50000.0</v>
      </c>
      <c r="F23" s="158">
        <v>50000.0</v>
      </c>
    </row>
    <row r="24" ht="15.75" customHeight="1">
      <c r="A24" s="157"/>
      <c r="B24" s="132" t="s">
        <v>606</v>
      </c>
      <c r="C24" s="132" t="s">
        <v>582</v>
      </c>
      <c r="D24" s="132">
        <v>1.0</v>
      </c>
      <c r="E24" s="154">
        <v>75000.0</v>
      </c>
      <c r="F24" s="158">
        <v>75000.0</v>
      </c>
    </row>
    <row r="25" ht="15.75" customHeight="1">
      <c r="A25" s="157"/>
      <c r="B25" s="132" t="s">
        <v>607</v>
      </c>
      <c r="C25" s="132" t="s">
        <v>582</v>
      </c>
      <c r="D25" s="132">
        <v>1.0</v>
      </c>
      <c r="E25" s="154">
        <v>30000.0</v>
      </c>
      <c r="F25" s="158">
        <v>30000.0</v>
      </c>
    </row>
    <row r="26" ht="15.75" customHeight="1">
      <c r="A26" s="157"/>
      <c r="B26" s="132" t="s">
        <v>608</v>
      </c>
      <c r="C26" s="132" t="s">
        <v>62</v>
      </c>
      <c r="D26" s="29">
        <v>20000.0</v>
      </c>
      <c r="E26" s="154">
        <v>3.0</v>
      </c>
      <c r="F26" s="158">
        <v>60000.0</v>
      </c>
    </row>
    <row r="27" ht="15.75" customHeight="1">
      <c r="A27" s="157" t="s">
        <v>684</v>
      </c>
      <c r="B27" s="132" t="s">
        <v>610</v>
      </c>
      <c r="C27" s="132" t="s">
        <v>587</v>
      </c>
      <c r="D27" s="132">
        <v>2.0</v>
      </c>
      <c r="E27" s="154">
        <v>250000.0</v>
      </c>
      <c r="F27" s="158">
        <v>500000.0</v>
      </c>
    </row>
    <row r="28" ht="15.75" customHeight="1">
      <c r="A28" s="157"/>
      <c r="B28" s="132" t="s">
        <v>612</v>
      </c>
      <c r="C28" s="132" t="s">
        <v>587</v>
      </c>
      <c r="D28" s="132">
        <v>230.0</v>
      </c>
      <c r="E28" s="154">
        <v>2000.0</v>
      </c>
      <c r="F28" s="158">
        <v>460000.0</v>
      </c>
    </row>
    <row r="29" ht="15.75" customHeight="1">
      <c r="A29" s="157"/>
      <c r="B29" s="132" t="s">
        <v>685</v>
      </c>
      <c r="C29" s="132" t="s">
        <v>587</v>
      </c>
      <c r="D29" s="29">
        <v>2065.0</v>
      </c>
      <c r="E29" s="154">
        <v>3000.0</v>
      </c>
      <c r="F29" s="158">
        <v>6195000.0</v>
      </c>
    </row>
    <row r="30" ht="15.75" customHeight="1">
      <c r="A30" s="157"/>
      <c r="B30" s="132" t="s">
        <v>686</v>
      </c>
      <c r="C30" s="132" t="s">
        <v>593</v>
      </c>
      <c r="D30" s="132">
        <v>652.5</v>
      </c>
      <c r="E30" s="154">
        <v>1200.0</v>
      </c>
      <c r="F30" s="158">
        <v>783000.0</v>
      </c>
    </row>
    <row r="31" ht="15.75" customHeight="1">
      <c r="A31" s="157"/>
      <c r="B31" s="132" t="s">
        <v>687</v>
      </c>
      <c r="C31" s="132" t="s">
        <v>62</v>
      </c>
      <c r="D31" s="29">
        <v>119018.0</v>
      </c>
      <c r="E31" s="154">
        <v>6.0</v>
      </c>
      <c r="F31" s="158">
        <v>714108.0</v>
      </c>
    </row>
    <row r="32" ht="15.75" customHeight="1">
      <c r="A32" s="157"/>
      <c r="B32" s="132" t="s">
        <v>688</v>
      </c>
      <c r="C32" s="132" t="s">
        <v>618</v>
      </c>
      <c r="D32" s="159">
        <v>2148.48</v>
      </c>
      <c r="E32" s="154">
        <v>60.0</v>
      </c>
      <c r="F32" s="158">
        <v>128909.0</v>
      </c>
    </row>
    <row r="33" ht="15.75" customHeight="1">
      <c r="A33" s="157"/>
      <c r="B33" s="132" t="s">
        <v>689</v>
      </c>
      <c r="C33" s="132" t="s">
        <v>618</v>
      </c>
      <c r="D33" s="29">
        <v>6195.0</v>
      </c>
      <c r="E33" s="154">
        <v>60.0</v>
      </c>
      <c r="F33" s="158">
        <v>371700.0</v>
      </c>
    </row>
    <row r="34" ht="15.75" customHeight="1">
      <c r="A34" s="157"/>
      <c r="B34" s="132" t="s">
        <v>622</v>
      </c>
      <c r="C34" s="132" t="s">
        <v>618</v>
      </c>
      <c r="D34" s="29">
        <v>1840.0</v>
      </c>
      <c r="E34" s="154">
        <v>60.0</v>
      </c>
      <c r="F34" s="158">
        <v>110400.0</v>
      </c>
    </row>
    <row r="35" ht="15.75" customHeight="1">
      <c r="A35" s="157"/>
      <c r="B35" s="132" t="s">
        <v>623</v>
      </c>
      <c r="C35" s="132" t="s">
        <v>582</v>
      </c>
      <c r="D35" s="132">
        <v>1.0</v>
      </c>
      <c r="E35" s="154">
        <v>100000.0</v>
      </c>
      <c r="F35" s="158">
        <v>100000.0</v>
      </c>
    </row>
    <row r="36" ht="15.75" customHeight="1">
      <c r="A36" s="157" t="s">
        <v>690</v>
      </c>
      <c r="B36" s="132" t="s">
        <v>691</v>
      </c>
      <c r="C36" s="132" t="s">
        <v>590</v>
      </c>
      <c r="D36" s="132">
        <v>605.0</v>
      </c>
      <c r="E36" s="154">
        <v>160.0</v>
      </c>
      <c r="F36" s="158">
        <v>96800.0</v>
      </c>
    </row>
    <row r="37" ht="15.75" customHeight="1">
      <c r="A37" s="157"/>
      <c r="B37" s="132" t="s">
        <v>679</v>
      </c>
      <c r="C37" s="132" t="s">
        <v>593</v>
      </c>
      <c r="D37" s="132">
        <v>90.8</v>
      </c>
      <c r="E37" s="154">
        <v>1200.0</v>
      </c>
      <c r="F37" s="158">
        <v>108960.0</v>
      </c>
    </row>
    <row r="38" ht="15.75" customHeight="1">
      <c r="A38" s="157"/>
      <c r="B38" s="132" t="s">
        <v>682</v>
      </c>
      <c r="C38" s="132" t="s">
        <v>62</v>
      </c>
      <c r="D38" s="29">
        <v>13125.0</v>
      </c>
      <c r="E38" s="154">
        <v>6.0</v>
      </c>
      <c r="F38" s="158">
        <v>78750.0</v>
      </c>
    </row>
    <row r="39" ht="15.75" customHeight="1">
      <c r="A39" s="157"/>
      <c r="B39" s="132" t="s">
        <v>692</v>
      </c>
      <c r="C39" s="132" t="s">
        <v>618</v>
      </c>
      <c r="D39" s="132">
        <v>908.0</v>
      </c>
      <c r="E39" s="154">
        <v>60.0</v>
      </c>
      <c r="F39" s="158">
        <v>54480.0</v>
      </c>
    </row>
    <row r="40" ht="15.75" customHeight="1">
      <c r="A40" s="157" t="s">
        <v>669</v>
      </c>
      <c r="B40" s="132"/>
      <c r="C40" s="132"/>
      <c r="D40" s="132"/>
      <c r="E40" s="132"/>
      <c r="F40" s="158">
        <v>8245050.0</v>
      </c>
    </row>
    <row r="41" ht="15.75" customHeight="1">
      <c r="A41" s="157" t="s">
        <v>693</v>
      </c>
      <c r="F41" s="134"/>
    </row>
    <row r="42" ht="15.75" customHeight="1">
      <c r="A42" s="7" t="s">
        <v>694</v>
      </c>
      <c r="B42" s="28" t="s">
        <v>695</v>
      </c>
      <c r="C42" s="28" t="s">
        <v>696</v>
      </c>
      <c r="D42" s="28" t="s">
        <v>697</v>
      </c>
      <c r="E42" s="28" t="s">
        <v>698</v>
      </c>
      <c r="F42" s="127" t="s">
        <v>190</v>
      </c>
    </row>
    <row r="43" ht="15.75" customHeight="1">
      <c r="A43" s="157" t="s">
        <v>699</v>
      </c>
      <c r="B43" s="132" t="s">
        <v>700</v>
      </c>
      <c r="C43" s="132">
        <v>100.0</v>
      </c>
      <c r="D43" s="132">
        <v>200.0</v>
      </c>
      <c r="E43" s="29">
        <v>20000.0</v>
      </c>
      <c r="F43" s="133" t="s">
        <v>701</v>
      </c>
    </row>
    <row r="44" ht="15.75" customHeight="1">
      <c r="A44" s="157" t="s">
        <v>702</v>
      </c>
      <c r="B44" s="132">
        <v>20.0</v>
      </c>
      <c r="C44" s="132">
        <v>75.0</v>
      </c>
      <c r="D44" s="132">
        <v>175.0</v>
      </c>
      <c r="E44" s="29">
        <v>13125.0</v>
      </c>
      <c r="F44" s="133" t="s">
        <v>703</v>
      </c>
    </row>
    <row r="45" ht="15.75" customHeight="1">
      <c r="A45" s="157" t="s">
        <v>704</v>
      </c>
      <c r="B45" s="132">
        <v>12.0</v>
      </c>
      <c r="C45" s="132">
        <v>90.0</v>
      </c>
      <c r="D45" s="132">
        <v>175.0</v>
      </c>
      <c r="E45" s="29">
        <v>15750.0</v>
      </c>
      <c r="F45" s="133" t="s">
        <v>705</v>
      </c>
    </row>
    <row r="46" ht="15.75" customHeight="1">
      <c r="A46" s="157" t="s">
        <v>706</v>
      </c>
      <c r="B46" s="132">
        <v>8.25</v>
      </c>
      <c r="C46" s="132">
        <v>90.0</v>
      </c>
      <c r="D46" s="132">
        <v>175.0</v>
      </c>
      <c r="E46" s="132" t="s">
        <v>707</v>
      </c>
      <c r="F46" s="133" t="s">
        <v>708</v>
      </c>
    </row>
    <row r="47" ht="15.75" customHeight="1">
      <c r="A47" s="157" t="s">
        <v>709</v>
      </c>
      <c r="B47" s="132">
        <v>10.0</v>
      </c>
      <c r="C47" s="132">
        <v>70.0</v>
      </c>
      <c r="D47" s="132">
        <v>155.0</v>
      </c>
      <c r="E47" s="29">
        <v>10850.0</v>
      </c>
      <c r="F47" s="133" t="s">
        <v>710</v>
      </c>
    </row>
    <row r="48" ht="15.75" customHeight="1">
      <c r="A48" s="157" t="s">
        <v>711</v>
      </c>
      <c r="B48" s="132">
        <v>10.0</v>
      </c>
      <c r="C48" s="132">
        <v>70.0</v>
      </c>
      <c r="D48" s="132">
        <v>155.0</v>
      </c>
      <c r="E48" s="132" t="s">
        <v>712</v>
      </c>
      <c r="F48" s="133" t="s">
        <v>713</v>
      </c>
    </row>
    <row r="49" ht="15.75" customHeight="1">
      <c r="A49" s="157" t="s">
        <v>714</v>
      </c>
      <c r="B49" s="132">
        <v>10.0</v>
      </c>
      <c r="C49" s="132">
        <v>60.0</v>
      </c>
      <c r="D49" s="132">
        <v>145.0</v>
      </c>
      <c r="E49" s="132" t="s">
        <v>715</v>
      </c>
      <c r="F49" s="133" t="s">
        <v>716</v>
      </c>
    </row>
    <row r="50" ht="15.75" customHeight="1">
      <c r="A50" s="157" t="s">
        <v>717</v>
      </c>
      <c r="B50" s="132">
        <v>13.25</v>
      </c>
      <c r="C50" s="132">
        <v>60.0</v>
      </c>
      <c r="D50" s="132">
        <v>145.0</v>
      </c>
      <c r="E50" s="29">
        <v>8700.0</v>
      </c>
      <c r="F50" s="133" t="s">
        <v>718</v>
      </c>
    </row>
    <row r="51" ht="15.75" customHeight="1">
      <c r="A51" s="157" t="s">
        <v>719</v>
      </c>
      <c r="B51" s="132" t="s">
        <v>700</v>
      </c>
      <c r="C51" s="132">
        <v>60.0</v>
      </c>
      <c r="D51" s="132">
        <v>145.0</v>
      </c>
      <c r="E51" s="29">
        <v>8700.0</v>
      </c>
      <c r="F51" s="133" t="s">
        <v>720</v>
      </c>
    </row>
    <row r="52" ht="15.75" customHeight="1">
      <c r="A52" s="157" t="s">
        <v>721</v>
      </c>
      <c r="B52" s="132">
        <v>240.0</v>
      </c>
      <c r="C52" s="132" t="s">
        <v>197</v>
      </c>
      <c r="D52" s="132" t="s">
        <v>197</v>
      </c>
      <c r="E52" s="132" t="s">
        <v>197</v>
      </c>
      <c r="F52" s="133" t="s">
        <v>722</v>
      </c>
    </row>
    <row r="53" ht="15.75" customHeight="1">
      <c r="A53" s="157" t="s">
        <v>723</v>
      </c>
      <c r="F53" s="134"/>
    </row>
    <row r="54" ht="15.75" customHeight="1">
      <c r="A54" s="157"/>
      <c r="F54" s="134"/>
    </row>
    <row r="55" ht="15.75" customHeight="1">
      <c r="A55" s="157" t="s">
        <v>724</v>
      </c>
      <c r="F55" s="134"/>
    </row>
    <row r="56" ht="15.75" customHeight="1">
      <c r="A56" s="157"/>
      <c r="F56" s="134"/>
    </row>
    <row r="57" ht="15.75" customHeight="1">
      <c r="A57" s="157" t="s">
        <v>725</v>
      </c>
      <c r="F57" s="134"/>
    </row>
    <row r="58" ht="15.75" customHeight="1">
      <c r="A58" s="7" t="s">
        <v>726</v>
      </c>
      <c r="B58" s="28" t="s">
        <v>727</v>
      </c>
      <c r="C58" s="28" t="s">
        <v>728</v>
      </c>
      <c r="D58" s="28" t="s">
        <v>729</v>
      </c>
      <c r="E58" s="28" t="s">
        <v>730</v>
      </c>
      <c r="F58" s="127" t="s">
        <v>731</v>
      </c>
    </row>
    <row r="59" ht="15.75" customHeight="1">
      <c r="A59" s="157" t="s">
        <v>732</v>
      </c>
      <c r="B59" s="132" t="s">
        <v>733</v>
      </c>
      <c r="C59" s="132" t="s">
        <v>62</v>
      </c>
      <c r="D59" s="29">
        <v>20000.0</v>
      </c>
      <c r="E59" s="151">
        <v>1.5</v>
      </c>
      <c r="F59" s="158">
        <v>30000.0</v>
      </c>
    </row>
    <row r="60" ht="15.75" customHeight="1">
      <c r="A60" s="157"/>
      <c r="B60" s="132" t="s">
        <v>734</v>
      </c>
      <c r="C60" s="132" t="s">
        <v>62</v>
      </c>
      <c r="D60" s="29">
        <v>20000.0</v>
      </c>
      <c r="E60" s="151">
        <v>2.5</v>
      </c>
      <c r="F60" s="158">
        <v>50000.0</v>
      </c>
    </row>
    <row r="61" ht="15.75" customHeight="1">
      <c r="A61" s="157"/>
      <c r="B61" s="132" t="s">
        <v>735</v>
      </c>
      <c r="C61" s="132" t="s">
        <v>736</v>
      </c>
      <c r="D61" s="132">
        <v>1.0</v>
      </c>
      <c r="E61" s="154">
        <v>50000.0</v>
      </c>
      <c r="F61" s="158">
        <v>50000.0</v>
      </c>
    </row>
    <row r="62" ht="15.75" customHeight="1">
      <c r="A62" s="157"/>
      <c r="B62" s="132" t="s">
        <v>737</v>
      </c>
      <c r="C62" s="132" t="s">
        <v>736</v>
      </c>
      <c r="D62" s="132">
        <v>1.0</v>
      </c>
      <c r="E62" s="154">
        <v>100000.0</v>
      </c>
      <c r="F62" s="158">
        <v>100000.0</v>
      </c>
    </row>
    <row r="63" ht="15.75" customHeight="1">
      <c r="A63" s="157" t="s">
        <v>738</v>
      </c>
      <c r="B63" s="132" t="s">
        <v>739</v>
      </c>
      <c r="C63" s="132" t="s">
        <v>740</v>
      </c>
      <c r="D63" s="132">
        <v>70.0</v>
      </c>
      <c r="E63" s="154">
        <v>10000.0</v>
      </c>
      <c r="F63" s="158">
        <v>700000.0</v>
      </c>
    </row>
    <row r="64" ht="15.75" customHeight="1">
      <c r="A64" s="157"/>
      <c r="B64" s="132" t="s">
        <v>741</v>
      </c>
      <c r="C64" s="132" t="s">
        <v>590</v>
      </c>
      <c r="D64" s="29">
        <v>3920.0</v>
      </c>
      <c r="E64" s="154">
        <v>160.0</v>
      </c>
      <c r="F64" s="158">
        <v>627200.0</v>
      </c>
    </row>
    <row r="65" ht="15.75" customHeight="1">
      <c r="A65" s="157"/>
      <c r="B65" s="132" t="s">
        <v>742</v>
      </c>
      <c r="C65" s="132" t="s">
        <v>743</v>
      </c>
      <c r="D65" s="132">
        <v>392.0</v>
      </c>
      <c r="E65" s="154">
        <v>1200.0</v>
      </c>
      <c r="F65" s="158">
        <v>470400.0</v>
      </c>
    </row>
    <row r="66" ht="15.75" customHeight="1">
      <c r="A66" s="157"/>
      <c r="B66" s="132" t="s">
        <v>744</v>
      </c>
      <c r="C66" s="132" t="s">
        <v>62</v>
      </c>
      <c r="D66" s="29">
        <v>20000.0</v>
      </c>
      <c r="E66" s="154">
        <v>6.0</v>
      </c>
      <c r="F66" s="158">
        <v>120000.0</v>
      </c>
    </row>
    <row r="67" ht="15.75" customHeight="1">
      <c r="A67" s="157" t="s">
        <v>745</v>
      </c>
      <c r="B67" s="132" t="s">
        <v>746</v>
      </c>
      <c r="C67" s="132" t="s">
        <v>590</v>
      </c>
      <c r="D67" s="29">
        <v>1800.0</v>
      </c>
      <c r="E67" s="154">
        <v>160.0</v>
      </c>
      <c r="F67" s="158">
        <v>288000.0</v>
      </c>
    </row>
    <row r="68" ht="15.75" customHeight="1">
      <c r="A68" s="157"/>
      <c r="B68" s="132" t="s">
        <v>742</v>
      </c>
      <c r="C68" s="132" t="s">
        <v>743</v>
      </c>
      <c r="D68" s="132">
        <v>270.0</v>
      </c>
      <c r="E68" s="154">
        <v>1200.0</v>
      </c>
      <c r="F68" s="158">
        <v>324000.0</v>
      </c>
    </row>
    <row r="69" ht="15.75" customHeight="1">
      <c r="A69" s="157"/>
      <c r="B69" s="132" t="s">
        <v>747</v>
      </c>
      <c r="C69" s="132" t="s">
        <v>62</v>
      </c>
      <c r="D69" s="29">
        <v>70600.0</v>
      </c>
      <c r="E69" s="154">
        <v>6.0</v>
      </c>
      <c r="F69" s="158">
        <v>423600.0</v>
      </c>
    </row>
    <row r="70" ht="15.75" customHeight="1">
      <c r="A70" s="157" t="s">
        <v>748</v>
      </c>
      <c r="B70" s="132" t="s">
        <v>749</v>
      </c>
      <c r="C70" s="132" t="s">
        <v>736</v>
      </c>
      <c r="D70" s="132">
        <v>1.0</v>
      </c>
      <c r="E70" s="154">
        <v>50000.0</v>
      </c>
      <c r="F70" s="158">
        <v>50000.0</v>
      </c>
    </row>
    <row r="71" ht="15.75" customHeight="1">
      <c r="A71" s="157"/>
      <c r="B71" s="132" t="s">
        <v>750</v>
      </c>
      <c r="C71" s="132" t="s">
        <v>736</v>
      </c>
      <c r="D71" s="132">
        <v>1.0</v>
      </c>
      <c r="E71" s="154">
        <v>50000.0</v>
      </c>
      <c r="F71" s="158">
        <v>50000.0</v>
      </c>
    </row>
    <row r="72" ht="15.75" customHeight="1">
      <c r="A72" s="157"/>
      <c r="B72" s="132" t="s">
        <v>751</v>
      </c>
      <c r="C72" s="132" t="s">
        <v>736</v>
      </c>
      <c r="D72" s="132">
        <v>1.0</v>
      </c>
      <c r="E72" s="154">
        <v>75000.0</v>
      </c>
      <c r="F72" s="158">
        <v>75000.0</v>
      </c>
    </row>
    <row r="73" ht="15.75" customHeight="1">
      <c r="A73" s="157"/>
      <c r="B73" s="132" t="s">
        <v>752</v>
      </c>
      <c r="C73" s="132" t="s">
        <v>736</v>
      </c>
      <c r="D73" s="132">
        <v>1.0</v>
      </c>
      <c r="E73" s="154">
        <v>30000.0</v>
      </c>
      <c r="F73" s="158">
        <v>30000.0</v>
      </c>
    </row>
    <row r="74" ht="15.75" customHeight="1">
      <c r="A74" s="157"/>
      <c r="B74" s="132" t="s">
        <v>753</v>
      </c>
      <c r="C74" s="132" t="s">
        <v>62</v>
      </c>
      <c r="D74" s="29">
        <v>20000.0</v>
      </c>
      <c r="E74" s="154">
        <v>3.0</v>
      </c>
      <c r="F74" s="158">
        <v>60000.0</v>
      </c>
    </row>
    <row r="75" ht="15.75" customHeight="1">
      <c r="A75" s="157" t="s">
        <v>754</v>
      </c>
      <c r="B75" s="132" t="s">
        <v>755</v>
      </c>
      <c r="C75" s="132" t="s">
        <v>740</v>
      </c>
      <c r="D75" s="132">
        <v>2.0</v>
      </c>
      <c r="E75" s="154">
        <v>250000.0</v>
      </c>
      <c r="F75" s="158">
        <v>500000.0</v>
      </c>
    </row>
    <row r="76" ht="15.75" customHeight="1">
      <c r="A76" s="157"/>
      <c r="B76" s="132" t="s">
        <v>756</v>
      </c>
      <c r="C76" s="132" t="s">
        <v>740</v>
      </c>
      <c r="D76" s="132">
        <v>230.0</v>
      </c>
      <c r="E76" s="154">
        <v>2000.0</v>
      </c>
      <c r="F76" s="158">
        <v>460000.0</v>
      </c>
    </row>
    <row r="77" ht="15.75" customHeight="1">
      <c r="A77" s="157"/>
      <c r="B77" s="132" t="s">
        <v>757</v>
      </c>
      <c r="C77" s="132" t="s">
        <v>740</v>
      </c>
      <c r="D77" s="29">
        <v>2065.0</v>
      </c>
      <c r="E77" s="154">
        <v>3000.0</v>
      </c>
      <c r="F77" s="158">
        <v>6195000.0</v>
      </c>
    </row>
    <row r="78" ht="15.75" customHeight="1">
      <c r="A78" s="157"/>
      <c r="B78" s="132" t="s">
        <v>758</v>
      </c>
      <c r="C78" s="132" t="s">
        <v>743</v>
      </c>
      <c r="D78" s="132">
        <v>652.5</v>
      </c>
      <c r="E78" s="154">
        <v>1200.0</v>
      </c>
      <c r="F78" s="158">
        <v>783000.0</v>
      </c>
    </row>
    <row r="79" ht="15.75" customHeight="1">
      <c r="A79" s="157"/>
      <c r="B79" s="132" t="s">
        <v>759</v>
      </c>
      <c r="C79" s="132" t="s">
        <v>62</v>
      </c>
      <c r="D79" s="29">
        <v>119018.0</v>
      </c>
      <c r="E79" s="154">
        <v>6.0</v>
      </c>
      <c r="F79" s="158">
        <v>714108.0</v>
      </c>
    </row>
    <row r="80" ht="15.75" customHeight="1">
      <c r="A80" s="157"/>
      <c r="B80" s="132" t="s">
        <v>760</v>
      </c>
      <c r="C80" s="132" t="s">
        <v>761</v>
      </c>
      <c r="D80" s="159">
        <v>2148.48</v>
      </c>
      <c r="E80" s="154">
        <v>60.0</v>
      </c>
      <c r="F80" s="158">
        <v>128909.0</v>
      </c>
    </row>
    <row r="81" ht="15.75" customHeight="1">
      <c r="A81" s="157"/>
      <c r="B81" s="132" t="s">
        <v>762</v>
      </c>
      <c r="C81" s="132" t="s">
        <v>761</v>
      </c>
      <c r="D81" s="29">
        <v>6195.0</v>
      </c>
      <c r="E81" s="154">
        <v>60.0</v>
      </c>
      <c r="F81" s="158">
        <v>371700.0</v>
      </c>
    </row>
    <row r="82" ht="15.75" customHeight="1">
      <c r="A82" s="157"/>
      <c r="B82" s="132" t="s">
        <v>763</v>
      </c>
      <c r="C82" s="132" t="s">
        <v>761</v>
      </c>
      <c r="D82" s="29">
        <v>1840.0</v>
      </c>
      <c r="E82" s="154">
        <v>60.0</v>
      </c>
      <c r="F82" s="158">
        <v>110400.0</v>
      </c>
    </row>
    <row r="83" ht="15.75" customHeight="1">
      <c r="A83" s="157"/>
      <c r="B83" s="132" t="s">
        <v>764</v>
      </c>
      <c r="C83" s="132" t="s">
        <v>736</v>
      </c>
      <c r="D83" s="132">
        <v>1.0</v>
      </c>
      <c r="E83" s="154">
        <v>100000.0</v>
      </c>
      <c r="F83" s="158">
        <v>100000.0</v>
      </c>
    </row>
    <row r="84" ht="15.75" customHeight="1">
      <c r="A84" s="157" t="s">
        <v>765</v>
      </c>
      <c r="B84" s="132" t="s">
        <v>766</v>
      </c>
      <c r="C84" s="132" t="s">
        <v>590</v>
      </c>
      <c r="D84" s="132">
        <v>605.0</v>
      </c>
      <c r="E84" s="154">
        <v>160.0</v>
      </c>
      <c r="F84" s="158">
        <v>96800.0</v>
      </c>
    </row>
    <row r="85" ht="15.75" customHeight="1">
      <c r="A85" s="157"/>
      <c r="B85" s="132" t="s">
        <v>742</v>
      </c>
      <c r="C85" s="132" t="s">
        <v>743</v>
      </c>
      <c r="D85" s="132">
        <v>90.8</v>
      </c>
      <c r="E85" s="154">
        <v>1200.0</v>
      </c>
      <c r="F85" s="158">
        <v>108960.0</v>
      </c>
    </row>
    <row r="86" ht="15.75" customHeight="1">
      <c r="A86" s="157"/>
      <c r="B86" s="132" t="s">
        <v>747</v>
      </c>
      <c r="C86" s="132" t="s">
        <v>62</v>
      </c>
      <c r="D86" s="29">
        <v>13125.0</v>
      </c>
      <c r="E86" s="154">
        <v>6.0</v>
      </c>
      <c r="F86" s="158">
        <v>78750.0</v>
      </c>
    </row>
    <row r="87" ht="15.75" customHeight="1">
      <c r="A87" s="157"/>
      <c r="B87" s="132" t="s">
        <v>767</v>
      </c>
      <c r="C87" s="132" t="s">
        <v>761</v>
      </c>
      <c r="D87" s="132">
        <v>908.0</v>
      </c>
      <c r="E87" s="154">
        <v>60.0</v>
      </c>
      <c r="F87" s="158">
        <v>54480.0</v>
      </c>
    </row>
    <row r="88" ht="15.75" customHeight="1">
      <c r="A88" s="157" t="s">
        <v>768</v>
      </c>
      <c r="B88" s="132"/>
      <c r="C88" s="132"/>
      <c r="D88" s="132"/>
      <c r="E88" s="132"/>
      <c r="F88" s="158">
        <v>8245050.0</v>
      </c>
    </row>
    <row r="89" ht="15.75" customHeight="1">
      <c r="A89" s="157" t="s">
        <v>769</v>
      </c>
      <c r="F89" s="134"/>
    </row>
    <row r="90" ht="15.75" customHeight="1">
      <c r="A90" s="7" t="s">
        <v>770</v>
      </c>
      <c r="B90" s="28" t="s">
        <v>771</v>
      </c>
      <c r="C90" s="28" t="s">
        <v>772</v>
      </c>
      <c r="D90" s="28" t="s">
        <v>773</v>
      </c>
      <c r="E90" s="28" t="s">
        <v>698</v>
      </c>
      <c r="F90" s="127" t="s">
        <v>774</v>
      </c>
    </row>
    <row r="91" ht="15.75" customHeight="1">
      <c r="A91" s="157" t="s">
        <v>775</v>
      </c>
      <c r="B91" s="132" t="s">
        <v>700</v>
      </c>
      <c r="C91" s="132">
        <v>100.0</v>
      </c>
      <c r="D91" s="132">
        <v>200.0</v>
      </c>
      <c r="E91" s="29">
        <v>20000.0</v>
      </c>
      <c r="F91" s="133" t="s">
        <v>776</v>
      </c>
    </row>
    <row r="92" ht="15.75" customHeight="1">
      <c r="A92" s="157" t="s">
        <v>777</v>
      </c>
      <c r="B92" s="132">
        <v>20.0</v>
      </c>
      <c r="C92" s="132">
        <v>75.0</v>
      </c>
      <c r="D92" s="132">
        <v>175.0</v>
      </c>
      <c r="E92" s="29">
        <v>13125.0</v>
      </c>
      <c r="F92" s="133" t="s">
        <v>778</v>
      </c>
    </row>
    <row r="93" ht="15.75" customHeight="1">
      <c r="A93" s="157" t="s">
        <v>779</v>
      </c>
      <c r="B93" s="132">
        <v>12.0</v>
      </c>
      <c r="C93" s="132">
        <v>90.0</v>
      </c>
      <c r="D93" s="132">
        <v>175.0</v>
      </c>
      <c r="E93" s="29">
        <v>15750.0</v>
      </c>
      <c r="F93" s="133" t="s">
        <v>780</v>
      </c>
    </row>
    <row r="94" ht="15.75" customHeight="1">
      <c r="A94" s="157" t="s">
        <v>781</v>
      </c>
      <c r="B94" s="132">
        <v>8.25</v>
      </c>
      <c r="C94" s="132">
        <v>90.0</v>
      </c>
      <c r="D94" s="132">
        <v>175.0</v>
      </c>
      <c r="E94" s="132" t="s">
        <v>782</v>
      </c>
      <c r="F94" s="133" t="s">
        <v>783</v>
      </c>
    </row>
    <row r="95" ht="15.75" customHeight="1">
      <c r="A95" s="157" t="s">
        <v>784</v>
      </c>
      <c r="B95" s="132">
        <v>10.0</v>
      </c>
      <c r="C95" s="132">
        <v>70.0</v>
      </c>
      <c r="D95" s="132">
        <v>155.0</v>
      </c>
      <c r="E95" s="29">
        <v>10850.0</v>
      </c>
      <c r="F95" s="133" t="s">
        <v>785</v>
      </c>
    </row>
    <row r="96" ht="15.75" customHeight="1">
      <c r="A96" s="157" t="s">
        <v>786</v>
      </c>
      <c r="B96" s="132">
        <v>10.0</v>
      </c>
      <c r="C96" s="132">
        <v>70.0</v>
      </c>
      <c r="D96" s="132">
        <v>155.0</v>
      </c>
      <c r="E96" s="132" t="s">
        <v>787</v>
      </c>
      <c r="F96" s="133" t="s">
        <v>788</v>
      </c>
    </row>
    <row r="97" ht="15.75" customHeight="1">
      <c r="A97" s="157" t="s">
        <v>789</v>
      </c>
      <c r="B97" s="132">
        <v>10.0</v>
      </c>
      <c r="C97" s="132">
        <v>60.0</v>
      </c>
      <c r="D97" s="132">
        <v>145.0</v>
      </c>
      <c r="E97" s="132" t="s">
        <v>790</v>
      </c>
      <c r="F97" s="133" t="s">
        <v>791</v>
      </c>
    </row>
    <row r="98" ht="15.75" customHeight="1">
      <c r="A98" s="157" t="s">
        <v>792</v>
      </c>
      <c r="B98" s="132">
        <v>13.25</v>
      </c>
      <c r="C98" s="132">
        <v>60.0</v>
      </c>
      <c r="D98" s="132">
        <v>145.0</v>
      </c>
      <c r="E98" s="29">
        <v>8700.0</v>
      </c>
      <c r="F98" s="133" t="s">
        <v>718</v>
      </c>
    </row>
    <row r="99" ht="15.75" customHeight="1">
      <c r="A99" s="157" t="s">
        <v>793</v>
      </c>
      <c r="B99" s="132" t="s">
        <v>700</v>
      </c>
      <c r="C99" s="132">
        <v>60.0</v>
      </c>
      <c r="D99" s="132">
        <v>145.0</v>
      </c>
      <c r="E99" s="29">
        <v>8700.0</v>
      </c>
      <c r="F99" s="133" t="s">
        <v>794</v>
      </c>
    </row>
    <row r="100" ht="15.75" customHeight="1">
      <c r="A100" s="157" t="s">
        <v>795</v>
      </c>
      <c r="B100" s="132">
        <v>240.0</v>
      </c>
      <c r="C100" s="132" t="s">
        <v>197</v>
      </c>
      <c r="D100" s="132" t="s">
        <v>197</v>
      </c>
      <c r="E100" s="132" t="s">
        <v>197</v>
      </c>
      <c r="F100" s="133" t="s">
        <v>796</v>
      </c>
    </row>
    <row r="101" ht="15.75" customHeight="1">
      <c r="A101" s="157" t="s">
        <v>797</v>
      </c>
      <c r="F101" s="134"/>
    </row>
    <row r="102" ht="15.75" customHeight="1">
      <c r="A102" s="157"/>
      <c r="F102" s="134"/>
    </row>
    <row r="103" ht="15.75" customHeight="1">
      <c r="A103" s="157" t="s">
        <v>798</v>
      </c>
      <c r="F103" s="134"/>
    </row>
    <row r="104" ht="15.75" customHeight="1">
      <c r="A104" s="157"/>
      <c r="F104" s="134"/>
    </row>
    <row r="105" ht="15.75" customHeight="1">
      <c r="A105" s="157" t="s">
        <v>799</v>
      </c>
      <c r="F105" s="134"/>
    </row>
    <row r="106" ht="15.75" customHeight="1">
      <c r="A106" s="7" t="s">
        <v>800</v>
      </c>
      <c r="B106" s="28" t="s">
        <v>801</v>
      </c>
      <c r="C106" s="28" t="s">
        <v>802</v>
      </c>
      <c r="D106" s="28" t="s">
        <v>803</v>
      </c>
      <c r="E106" s="28" t="s">
        <v>804</v>
      </c>
      <c r="F106" s="127" t="s">
        <v>805</v>
      </c>
    </row>
    <row r="107" ht="15.75" customHeight="1">
      <c r="A107" s="157" t="s">
        <v>806</v>
      </c>
      <c r="B107" s="132" t="s">
        <v>807</v>
      </c>
      <c r="C107" s="132" t="s">
        <v>62</v>
      </c>
      <c r="D107" s="29">
        <v>20000.0</v>
      </c>
      <c r="E107" s="151">
        <v>1.5</v>
      </c>
      <c r="F107" s="158">
        <v>30000.0</v>
      </c>
    </row>
    <row r="108" ht="15.75" customHeight="1">
      <c r="A108" s="157"/>
      <c r="B108" s="132" t="s">
        <v>808</v>
      </c>
      <c r="C108" s="132" t="s">
        <v>62</v>
      </c>
      <c r="D108" s="29">
        <v>20000.0</v>
      </c>
      <c r="E108" s="151">
        <v>2.5</v>
      </c>
      <c r="F108" s="158">
        <v>50000.0</v>
      </c>
    </row>
    <row r="109" ht="15.75" customHeight="1">
      <c r="A109" s="157"/>
      <c r="B109" s="132" t="s">
        <v>809</v>
      </c>
      <c r="C109" s="132" t="s">
        <v>582</v>
      </c>
      <c r="D109" s="132">
        <v>1.0</v>
      </c>
      <c r="E109" s="154">
        <v>50000.0</v>
      </c>
      <c r="F109" s="158">
        <v>50000.0</v>
      </c>
    </row>
    <row r="110" ht="15.75" customHeight="1">
      <c r="A110" s="157"/>
      <c r="B110" s="132" t="s">
        <v>810</v>
      </c>
      <c r="C110" s="132" t="s">
        <v>582</v>
      </c>
      <c r="D110" s="132">
        <v>1.0</v>
      </c>
      <c r="E110" s="154">
        <v>100000.0</v>
      </c>
      <c r="F110" s="158">
        <v>100000.0</v>
      </c>
    </row>
    <row r="111" ht="15.75" customHeight="1">
      <c r="A111" s="157" t="s">
        <v>811</v>
      </c>
      <c r="B111" s="132" t="s">
        <v>812</v>
      </c>
      <c r="C111" s="132" t="s">
        <v>813</v>
      </c>
      <c r="D111" s="132">
        <v>70.0</v>
      </c>
      <c r="E111" s="154">
        <v>10000.0</v>
      </c>
      <c r="F111" s="158">
        <v>700000.0</v>
      </c>
    </row>
    <row r="112" ht="15.75" customHeight="1">
      <c r="A112" s="157"/>
      <c r="B112" s="132" t="s">
        <v>814</v>
      </c>
      <c r="C112" s="132" t="s">
        <v>590</v>
      </c>
      <c r="D112" s="29">
        <v>3920.0</v>
      </c>
      <c r="E112" s="154">
        <v>160.0</v>
      </c>
      <c r="F112" s="158">
        <v>627200.0</v>
      </c>
    </row>
    <row r="113" ht="15.75" customHeight="1">
      <c r="A113" s="157"/>
      <c r="B113" s="132" t="s">
        <v>815</v>
      </c>
      <c r="C113" s="132" t="s">
        <v>816</v>
      </c>
      <c r="D113" s="132">
        <v>392.0</v>
      </c>
      <c r="E113" s="154">
        <v>1200.0</v>
      </c>
      <c r="F113" s="158">
        <v>470400.0</v>
      </c>
    </row>
    <row r="114" ht="15.75" customHeight="1">
      <c r="A114" s="157"/>
      <c r="B114" s="132" t="s">
        <v>817</v>
      </c>
      <c r="C114" s="132" t="s">
        <v>62</v>
      </c>
      <c r="D114" s="29">
        <v>20000.0</v>
      </c>
      <c r="E114" s="154">
        <v>6.0</v>
      </c>
      <c r="F114" s="158">
        <v>120000.0</v>
      </c>
    </row>
    <row r="115" ht="15.75" customHeight="1">
      <c r="A115" s="157" t="s">
        <v>818</v>
      </c>
      <c r="B115" s="132" t="s">
        <v>819</v>
      </c>
      <c r="C115" s="132" t="s">
        <v>590</v>
      </c>
      <c r="D115" s="29">
        <v>1800.0</v>
      </c>
      <c r="E115" s="154">
        <v>160.0</v>
      </c>
      <c r="F115" s="158">
        <v>288000.0</v>
      </c>
    </row>
    <row r="116" ht="15.75" customHeight="1">
      <c r="A116" s="157"/>
      <c r="B116" s="132" t="s">
        <v>815</v>
      </c>
      <c r="C116" s="132" t="s">
        <v>816</v>
      </c>
      <c r="D116" s="132">
        <v>270.0</v>
      </c>
      <c r="E116" s="154">
        <v>1200.0</v>
      </c>
      <c r="F116" s="158">
        <v>324000.0</v>
      </c>
    </row>
    <row r="117" ht="15.75" customHeight="1">
      <c r="A117" s="157"/>
      <c r="B117" s="132" t="s">
        <v>820</v>
      </c>
      <c r="C117" s="132" t="s">
        <v>62</v>
      </c>
      <c r="D117" s="29">
        <v>70600.0</v>
      </c>
      <c r="E117" s="154">
        <v>6.0</v>
      </c>
      <c r="F117" s="158">
        <v>423600.0</v>
      </c>
    </row>
    <row r="118" ht="15.75" customHeight="1">
      <c r="A118" s="157" t="s">
        <v>821</v>
      </c>
      <c r="B118" s="132" t="s">
        <v>822</v>
      </c>
      <c r="C118" s="132" t="s">
        <v>582</v>
      </c>
      <c r="D118" s="132">
        <v>1.0</v>
      </c>
      <c r="E118" s="154">
        <v>50000.0</v>
      </c>
      <c r="F118" s="158">
        <v>50000.0</v>
      </c>
    </row>
    <row r="119" ht="15.75" customHeight="1">
      <c r="A119" s="157"/>
      <c r="B119" s="132" t="s">
        <v>823</v>
      </c>
      <c r="C119" s="132" t="s">
        <v>582</v>
      </c>
      <c r="D119" s="132">
        <v>1.0</v>
      </c>
      <c r="E119" s="154">
        <v>50000.0</v>
      </c>
      <c r="F119" s="158">
        <v>50000.0</v>
      </c>
    </row>
    <row r="120" ht="15.75" customHeight="1">
      <c r="A120" s="157"/>
      <c r="B120" s="132" t="s">
        <v>824</v>
      </c>
      <c r="C120" s="132" t="s">
        <v>582</v>
      </c>
      <c r="D120" s="132">
        <v>1.0</v>
      </c>
      <c r="E120" s="154">
        <v>75000.0</v>
      </c>
      <c r="F120" s="158">
        <v>75000.0</v>
      </c>
    </row>
    <row r="121" ht="15.75" customHeight="1">
      <c r="A121" s="157"/>
      <c r="B121" s="132" t="s">
        <v>825</v>
      </c>
      <c r="C121" s="132" t="s">
        <v>582</v>
      </c>
      <c r="D121" s="132">
        <v>1.0</v>
      </c>
      <c r="E121" s="154">
        <v>30000.0</v>
      </c>
      <c r="F121" s="158">
        <v>30000.0</v>
      </c>
    </row>
    <row r="122" ht="15.75" customHeight="1">
      <c r="A122" s="157"/>
      <c r="B122" s="132" t="s">
        <v>826</v>
      </c>
      <c r="C122" s="132" t="s">
        <v>62</v>
      </c>
      <c r="D122" s="29">
        <v>20000.0</v>
      </c>
      <c r="E122" s="154">
        <v>3.0</v>
      </c>
      <c r="F122" s="158">
        <v>60000.0</v>
      </c>
    </row>
    <row r="123" ht="15.75" customHeight="1">
      <c r="A123" s="157" t="s">
        <v>827</v>
      </c>
      <c r="B123" s="132" t="s">
        <v>828</v>
      </c>
      <c r="C123" s="132" t="s">
        <v>813</v>
      </c>
      <c r="D123" s="132">
        <v>2.0</v>
      </c>
      <c r="E123" s="154">
        <v>250000.0</v>
      </c>
      <c r="F123" s="158">
        <v>500000.0</v>
      </c>
    </row>
    <row r="124" ht="15.75" customHeight="1">
      <c r="A124" s="157"/>
      <c r="B124" s="132" t="s">
        <v>829</v>
      </c>
      <c r="C124" s="132" t="s">
        <v>813</v>
      </c>
      <c r="D124" s="132">
        <v>230.0</v>
      </c>
      <c r="E124" s="154">
        <v>2000.0</v>
      </c>
      <c r="F124" s="158">
        <v>460000.0</v>
      </c>
    </row>
    <row r="125" ht="15.75" customHeight="1">
      <c r="A125" s="157"/>
      <c r="B125" s="132" t="s">
        <v>830</v>
      </c>
      <c r="C125" s="132" t="s">
        <v>813</v>
      </c>
      <c r="D125" s="29">
        <v>2065.0</v>
      </c>
      <c r="E125" s="154">
        <v>3000.0</v>
      </c>
      <c r="F125" s="158">
        <v>6195000.0</v>
      </c>
    </row>
    <row r="126" ht="15.75" customHeight="1">
      <c r="A126" s="157"/>
      <c r="B126" s="132" t="s">
        <v>831</v>
      </c>
      <c r="C126" s="132" t="s">
        <v>816</v>
      </c>
      <c r="D126" s="132">
        <v>652.5</v>
      </c>
      <c r="E126" s="154">
        <v>1200.0</v>
      </c>
      <c r="F126" s="158">
        <v>783000.0</v>
      </c>
    </row>
    <row r="127" ht="15.75" customHeight="1">
      <c r="A127" s="157"/>
      <c r="B127" s="132" t="s">
        <v>832</v>
      </c>
      <c r="C127" s="132" t="s">
        <v>62</v>
      </c>
      <c r="D127" s="29">
        <v>119018.0</v>
      </c>
      <c r="E127" s="154">
        <v>6.0</v>
      </c>
      <c r="F127" s="158">
        <v>714108.0</v>
      </c>
    </row>
    <row r="128" ht="15.75" customHeight="1">
      <c r="A128" s="157"/>
      <c r="B128" s="132" t="s">
        <v>833</v>
      </c>
      <c r="C128" s="132" t="s">
        <v>834</v>
      </c>
      <c r="D128" s="159">
        <v>2148.48</v>
      </c>
      <c r="E128" s="154">
        <v>60.0</v>
      </c>
      <c r="F128" s="158">
        <v>128909.0</v>
      </c>
    </row>
    <row r="129" ht="15.75" customHeight="1">
      <c r="A129" s="157"/>
      <c r="B129" s="132" t="s">
        <v>835</v>
      </c>
      <c r="C129" s="132" t="s">
        <v>834</v>
      </c>
      <c r="D129" s="29">
        <v>6195.0</v>
      </c>
      <c r="E129" s="154">
        <v>60.0</v>
      </c>
      <c r="F129" s="158">
        <v>371700.0</v>
      </c>
    </row>
    <row r="130" ht="15.75" customHeight="1">
      <c r="A130" s="157"/>
      <c r="B130" s="132" t="s">
        <v>836</v>
      </c>
      <c r="C130" s="132" t="s">
        <v>834</v>
      </c>
      <c r="D130" s="29">
        <v>1840.0</v>
      </c>
      <c r="E130" s="154">
        <v>60.0</v>
      </c>
      <c r="F130" s="158">
        <v>110400.0</v>
      </c>
    </row>
    <row r="131" ht="15.75" customHeight="1">
      <c r="A131" s="157"/>
      <c r="B131" s="132" t="s">
        <v>837</v>
      </c>
      <c r="C131" s="132" t="s">
        <v>582</v>
      </c>
      <c r="D131" s="132">
        <v>1.0</v>
      </c>
      <c r="E131" s="154">
        <v>100000.0</v>
      </c>
      <c r="F131" s="158">
        <v>100000.0</v>
      </c>
    </row>
    <row r="132" ht="15.75" customHeight="1">
      <c r="A132" s="157" t="s">
        <v>838</v>
      </c>
      <c r="B132" s="132" t="s">
        <v>839</v>
      </c>
      <c r="C132" s="132" t="s">
        <v>590</v>
      </c>
      <c r="D132" s="132">
        <v>605.0</v>
      </c>
      <c r="E132" s="154">
        <v>160.0</v>
      </c>
      <c r="F132" s="158">
        <v>96800.0</v>
      </c>
    </row>
    <row r="133" ht="15.75" customHeight="1">
      <c r="A133" s="157"/>
      <c r="B133" s="132" t="s">
        <v>815</v>
      </c>
      <c r="C133" s="132" t="s">
        <v>816</v>
      </c>
      <c r="D133" s="132">
        <v>90.8</v>
      </c>
      <c r="E133" s="154">
        <v>1200.0</v>
      </c>
      <c r="F133" s="158">
        <v>108960.0</v>
      </c>
    </row>
    <row r="134" ht="15.75" customHeight="1">
      <c r="A134" s="157"/>
      <c r="B134" s="132" t="s">
        <v>820</v>
      </c>
      <c r="C134" s="132" t="s">
        <v>62</v>
      </c>
      <c r="D134" s="29">
        <v>13125.0</v>
      </c>
      <c r="E134" s="154">
        <v>6.0</v>
      </c>
      <c r="F134" s="158">
        <v>78750.0</v>
      </c>
    </row>
    <row r="135" ht="15.75" customHeight="1">
      <c r="A135" s="157"/>
      <c r="B135" s="132" t="s">
        <v>840</v>
      </c>
      <c r="C135" s="132" t="s">
        <v>834</v>
      </c>
      <c r="D135" s="132">
        <v>908.0</v>
      </c>
      <c r="E135" s="154">
        <v>60.0</v>
      </c>
      <c r="F135" s="158">
        <v>54480.0</v>
      </c>
    </row>
    <row r="136" ht="15.75" customHeight="1">
      <c r="A136" s="157" t="s">
        <v>841</v>
      </c>
      <c r="B136" s="132"/>
      <c r="C136" s="132"/>
      <c r="D136" s="132"/>
      <c r="E136" s="132"/>
      <c r="F136" s="158">
        <v>8245050.0</v>
      </c>
    </row>
    <row r="137" ht="15.75" customHeight="1">
      <c r="A137" s="157" t="s">
        <v>842</v>
      </c>
      <c r="F137" s="134"/>
    </row>
    <row r="138" ht="15.75" customHeight="1">
      <c r="A138" s="7" t="s">
        <v>843</v>
      </c>
      <c r="B138" s="28" t="s">
        <v>844</v>
      </c>
      <c r="C138" s="28" t="s">
        <v>845</v>
      </c>
      <c r="D138" s="28" t="s">
        <v>846</v>
      </c>
      <c r="E138" s="28" t="s">
        <v>698</v>
      </c>
      <c r="F138" s="127" t="s">
        <v>847</v>
      </c>
    </row>
    <row r="139" ht="15.75" customHeight="1">
      <c r="A139" s="157" t="s">
        <v>848</v>
      </c>
      <c r="B139" s="132" t="s">
        <v>700</v>
      </c>
      <c r="C139" s="132">
        <v>100.0</v>
      </c>
      <c r="D139" s="132">
        <v>200.0</v>
      </c>
      <c r="E139" s="29">
        <v>20000.0</v>
      </c>
      <c r="F139" s="133" t="s">
        <v>849</v>
      </c>
    </row>
    <row r="140" ht="15.75" customHeight="1">
      <c r="A140" s="157" t="s">
        <v>850</v>
      </c>
      <c r="B140" s="132">
        <v>20.0</v>
      </c>
      <c r="C140" s="132">
        <v>75.0</v>
      </c>
      <c r="D140" s="132">
        <v>175.0</v>
      </c>
      <c r="E140" s="29">
        <v>13125.0</v>
      </c>
      <c r="F140" s="133" t="s">
        <v>851</v>
      </c>
    </row>
    <row r="141" ht="15.75" customHeight="1">
      <c r="A141" s="157" t="s">
        <v>852</v>
      </c>
      <c r="B141" s="132">
        <v>12.0</v>
      </c>
      <c r="C141" s="132">
        <v>90.0</v>
      </c>
      <c r="D141" s="132">
        <v>175.0</v>
      </c>
      <c r="E141" s="29">
        <v>15750.0</v>
      </c>
      <c r="F141" s="133" t="s">
        <v>853</v>
      </c>
    </row>
    <row r="142" ht="15.75" customHeight="1">
      <c r="A142" s="157" t="s">
        <v>854</v>
      </c>
      <c r="B142" s="132">
        <v>8.25</v>
      </c>
      <c r="C142" s="132">
        <v>90.0</v>
      </c>
      <c r="D142" s="132">
        <v>175.0</v>
      </c>
      <c r="E142" s="132" t="s">
        <v>855</v>
      </c>
      <c r="F142" s="133" t="s">
        <v>856</v>
      </c>
    </row>
    <row r="143" ht="15.75" customHeight="1">
      <c r="A143" s="157" t="s">
        <v>857</v>
      </c>
      <c r="B143" s="132">
        <v>10.0</v>
      </c>
      <c r="C143" s="132">
        <v>70.0</v>
      </c>
      <c r="D143" s="132">
        <v>155.0</v>
      </c>
      <c r="E143" s="29">
        <v>10850.0</v>
      </c>
      <c r="F143" s="133" t="s">
        <v>858</v>
      </c>
    </row>
    <row r="144" ht="15.75" customHeight="1">
      <c r="A144" s="157" t="s">
        <v>859</v>
      </c>
      <c r="B144" s="132">
        <v>10.0</v>
      </c>
      <c r="C144" s="132">
        <v>70.0</v>
      </c>
      <c r="D144" s="132">
        <v>155.0</v>
      </c>
      <c r="E144" s="132" t="s">
        <v>860</v>
      </c>
      <c r="F144" s="133" t="s">
        <v>861</v>
      </c>
    </row>
    <row r="145" ht="15.75" customHeight="1">
      <c r="A145" s="157" t="s">
        <v>862</v>
      </c>
      <c r="B145" s="132">
        <v>10.0</v>
      </c>
      <c r="C145" s="132">
        <v>60.0</v>
      </c>
      <c r="D145" s="132">
        <v>145.0</v>
      </c>
      <c r="E145" s="132" t="s">
        <v>863</v>
      </c>
      <c r="F145" s="133" t="s">
        <v>864</v>
      </c>
    </row>
    <row r="146" ht="15.75" customHeight="1">
      <c r="A146" s="157" t="s">
        <v>865</v>
      </c>
      <c r="B146" s="132">
        <v>13.25</v>
      </c>
      <c r="C146" s="132">
        <v>60.0</v>
      </c>
      <c r="D146" s="132">
        <v>145.0</v>
      </c>
      <c r="E146" s="29">
        <v>8700.0</v>
      </c>
      <c r="F146" s="133" t="s">
        <v>718</v>
      </c>
    </row>
    <row r="147" ht="15.75" customHeight="1">
      <c r="A147" s="157" t="s">
        <v>866</v>
      </c>
      <c r="B147" s="132" t="s">
        <v>700</v>
      </c>
      <c r="C147" s="132">
        <v>60.0</v>
      </c>
      <c r="D147" s="132">
        <v>145.0</v>
      </c>
      <c r="E147" s="29">
        <v>8700.0</v>
      </c>
      <c r="F147" s="133" t="s">
        <v>867</v>
      </c>
    </row>
    <row r="148" ht="15.75" customHeight="1">
      <c r="A148" s="157" t="s">
        <v>868</v>
      </c>
      <c r="B148" s="132">
        <v>240.0</v>
      </c>
      <c r="C148" s="132" t="s">
        <v>197</v>
      </c>
      <c r="D148" s="132" t="s">
        <v>197</v>
      </c>
      <c r="E148" s="132" t="s">
        <v>197</v>
      </c>
      <c r="F148" s="133" t="s">
        <v>869</v>
      </c>
    </row>
    <row r="149" ht="15.75" customHeight="1">
      <c r="A149" s="157"/>
      <c r="F149" s="134"/>
    </row>
    <row r="150" ht="15.75" customHeight="1">
      <c r="A150" s="157" t="s">
        <v>433</v>
      </c>
      <c r="F150" s="134"/>
    </row>
    <row r="151" ht="15.75" customHeight="1">
      <c r="A151" s="157" t="s">
        <v>870</v>
      </c>
      <c r="F151" s="134"/>
    </row>
    <row r="152" ht="15.75" customHeight="1">
      <c r="A152" s="156"/>
      <c r="F152" s="134"/>
    </row>
    <row r="153" ht="15.75" customHeight="1">
      <c r="A153" s="156"/>
      <c r="F153" s="134"/>
    </row>
    <row r="154" ht="15.75" customHeight="1">
      <c r="A154" s="156"/>
      <c r="F154" s="134"/>
    </row>
    <row r="155" ht="15.75" customHeight="1">
      <c r="A155" s="156"/>
      <c r="F155" s="134"/>
    </row>
    <row r="156" ht="15.75" customHeight="1">
      <c r="A156" s="156"/>
      <c r="F156" s="134"/>
    </row>
    <row r="157" ht="15.75" customHeight="1">
      <c r="A157" s="156"/>
      <c r="F157" s="134"/>
    </row>
    <row r="158" ht="15.75" customHeight="1">
      <c r="A158" s="156"/>
      <c r="F158" s="134"/>
    </row>
    <row r="159" ht="15.75" customHeight="1">
      <c r="A159" s="156"/>
      <c r="F159" s="134"/>
    </row>
    <row r="160" ht="15.75" customHeight="1">
      <c r="A160" s="156"/>
      <c r="F160" s="134"/>
    </row>
    <row r="161" ht="15.75" customHeight="1">
      <c r="A161" s="156"/>
      <c r="F161" s="134"/>
    </row>
    <row r="162" ht="15.75" customHeight="1">
      <c r="A162" s="156"/>
      <c r="F162" s="134"/>
    </row>
    <row r="163" ht="15.75" customHeight="1">
      <c r="A163" s="156"/>
      <c r="F163" s="134"/>
    </row>
    <row r="164" ht="15.75" customHeight="1">
      <c r="A164" s="156"/>
      <c r="F164" s="134"/>
    </row>
    <row r="165" ht="15.75" customHeight="1">
      <c r="A165" s="156"/>
      <c r="F165" s="134"/>
    </row>
    <row r="166" ht="15.75" customHeight="1">
      <c r="A166" s="156"/>
      <c r="F166" s="134"/>
    </row>
    <row r="167" ht="15.75" customHeight="1">
      <c r="A167" s="156"/>
      <c r="F167" s="134"/>
    </row>
    <row r="168" ht="15.75" customHeight="1">
      <c r="A168" s="156"/>
      <c r="F168" s="134"/>
    </row>
    <row r="169" ht="15.75" customHeight="1">
      <c r="A169" s="156"/>
      <c r="F169" s="134"/>
    </row>
    <row r="170" ht="15.75" customHeight="1">
      <c r="A170" s="156"/>
      <c r="F170" s="134"/>
    </row>
    <row r="171" ht="15.75" customHeight="1">
      <c r="A171" s="156"/>
      <c r="F171" s="134"/>
    </row>
    <row r="172" ht="15.75" customHeight="1">
      <c r="A172" s="156"/>
      <c r="F172" s="134"/>
    </row>
    <row r="173" ht="15.75" customHeight="1">
      <c r="A173" s="156"/>
      <c r="F173" s="134"/>
    </row>
    <row r="174" ht="15.75" customHeight="1">
      <c r="A174" s="156"/>
      <c r="F174" s="134"/>
    </row>
    <row r="175" ht="15.75" customHeight="1">
      <c r="A175" s="156"/>
      <c r="F175" s="134"/>
    </row>
    <row r="176" ht="15.75" customHeight="1">
      <c r="A176" s="156"/>
      <c r="F176" s="134"/>
    </row>
    <row r="177" ht="15.75" customHeight="1">
      <c r="A177" s="156"/>
      <c r="F177" s="134"/>
    </row>
    <row r="178" ht="15.75" customHeight="1">
      <c r="A178" s="156"/>
      <c r="F178" s="134"/>
    </row>
    <row r="179" ht="15.75" customHeight="1">
      <c r="A179" s="156"/>
      <c r="F179" s="134"/>
    </row>
    <row r="180" ht="15.75" customHeight="1">
      <c r="A180" s="156"/>
      <c r="F180" s="134"/>
    </row>
    <row r="181" ht="15.75" customHeight="1">
      <c r="A181" s="156"/>
      <c r="F181" s="134"/>
    </row>
    <row r="182" ht="15.75" customHeight="1">
      <c r="A182" s="156"/>
      <c r="F182" s="134"/>
    </row>
    <row r="183" ht="15.75" customHeight="1">
      <c r="A183" s="156"/>
      <c r="F183" s="134"/>
    </row>
    <row r="184" ht="15.75" customHeight="1">
      <c r="A184" s="156"/>
      <c r="F184" s="134"/>
    </row>
    <row r="185" ht="15.75" customHeight="1">
      <c r="A185" s="156"/>
      <c r="F185" s="134"/>
    </row>
    <row r="186" ht="15.75" customHeight="1">
      <c r="A186" s="156"/>
      <c r="F186" s="134"/>
    </row>
    <row r="187" ht="15.75" customHeight="1">
      <c r="A187" s="156"/>
      <c r="F187" s="134"/>
    </row>
    <row r="188" ht="15.75" customHeight="1">
      <c r="A188" s="156"/>
      <c r="F188" s="134"/>
    </row>
    <row r="189" ht="15.75" customHeight="1">
      <c r="A189" s="156"/>
      <c r="F189" s="134"/>
    </row>
    <row r="190" ht="15.75" customHeight="1">
      <c r="A190" s="156"/>
      <c r="F190" s="134"/>
    </row>
    <row r="191" ht="15.75" customHeight="1">
      <c r="A191" s="156"/>
      <c r="F191" s="134"/>
    </row>
    <row r="192" ht="15.75" customHeight="1">
      <c r="A192" s="156"/>
      <c r="F192" s="134"/>
    </row>
    <row r="193" ht="15.75" customHeight="1">
      <c r="A193" s="156"/>
      <c r="F193" s="134"/>
    </row>
    <row r="194" ht="15.75" customHeight="1">
      <c r="A194" s="156"/>
      <c r="F194" s="134"/>
    </row>
    <row r="195" ht="15.75" customHeight="1">
      <c r="A195" s="156"/>
      <c r="F195" s="134"/>
    </row>
    <row r="196" ht="15.75" customHeight="1">
      <c r="A196" s="156"/>
      <c r="F196" s="134"/>
    </row>
    <row r="197" ht="15.75" customHeight="1">
      <c r="A197" s="156"/>
      <c r="F197" s="134"/>
    </row>
    <row r="198" ht="15.75" customHeight="1">
      <c r="A198" s="156"/>
      <c r="F198" s="134"/>
    </row>
    <row r="199" ht="15.75" customHeight="1">
      <c r="A199" s="156"/>
      <c r="F199" s="134"/>
    </row>
    <row r="200" ht="15.75" customHeight="1">
      <c r="A200" s="156"/>
      <c r="F200" s="134"/>
    </row>
    <row r="201" ht="15.75" customHeight="1">
      <c r="A201" s="156"/>
      <c r="F201" s="134"/>
    </row>
    <row r="202" ht="15.75" customHeight="1">
      <c r="A202" s="156"/>
      <c r="F202" s="134"/>
    </row>
    <row r="203" ht="15.75" customHeight="1">
      <c r="A203" s="156"/>
      <c r="F203" s="134"/>
    </row>
    <row r="204" ht="15.75" customHeight="1">
      <c r="A204" s="156"/>
      <c r="F204" s="134"/>
    </row>
    <row r="205" ht="15.75" customHeight="1">
      <c r="A205" s="156"/>
      <c r="F205" s="134"/>
    </row>
    <row r="206" ht="15.75" customHeight="1">
      <c r="A206" s="156"/>
      <c r="F206" s="134"/>
    </row>
    <row r="207" ht="15.75" customHeight="1">
      <c r="A207" s="156"/>
      <c r="F207" s="134"/>
    </row>
    <row r="208" ht="15.75" customHeight="1">
      <c r="A208" s="156"/>
      <c r="F208" s="134"/>
    </row>
    <row r="209" ht="15.75" customHeight="1">
      <c r="A209" s="156"/>
      <c r="F209" s="134"/>
    </row>
    <row r="210" ht="15.75" customHeight="1">
      <c r="A210" s="156"/>
      <c r="F210" s="134"/>
    </row>
    <row r="211" ht="15.75" customHeight="1">
      <c r="A211" s="156"/>
      <c r="F211" s="134"/>
    </row>
    <row r="212" ht="15.75" customHeight="1">
      <c r="A212" s="156"/>
      <c r="F212" s="134"/>
    </row>
    <row r="213" ht="15.75" customHeight="1">
      <c r="A213" s="156"/>
      <c r="F213" s="134"/>
    </row>
    <row r="214" ht="15.75" customHeight="1">
      <c r="A214" s="156"/>
      <c r="F214" s="134"/>
    </row>
    <row r="215" ht="15.75" customHeight="1">
      <c r="A215" s="156"/>
      <c r="F215" s="134"/>
    </row>
    <row r="216" ht="15.75" customHeight="1">
      <c r="A216" s="156"/>
      <c r="F216" s="134"/>
    </row>
    <row r="217" ht="15.75" customHeight="1">
      <c r="A217" s="156"/>
      <c r="F217" s="134"/>
    </row>
    <row r="218" ht="15.75" customHeight="1">
      <c r="A218" s="156"/>
      <c r="F218" s="134"/>
    </row>
    <row r="219" ht="15.75" customHeight="1">
      <c r="A219" s="156"/>
      <c r="F219" s="134"/>
    </row>
    <row r="220" ht="15.75" customHeight="1">
      <c r="A220" s="156"/>
      <c r="F220" s="134"/>
    </row>
    <row r="221" ht="15.75" customHeight="1">
      <c r="A221" s="156"/>
      <c r="F221" s="134"/>
    </row>
    <row r="222" ht="15.75" customHeight="1">
      <c r="A222" s="156"/>
      <c r="F222" s="134"/>
    </row>
    <row r="223" ht="15.75" customHeight="1">
      <c r="A223" s="156"/>
      <c r="F223" s="134"/>
    </row>
    <row r="224" ht="15.75" customHeight="1">
      <c r="A224" s="156"/>
      <c r="F224" s="134"/>
    </row>
    <row r="225" ht="15.75" customHeight="1">
      <c r="A225" s="156"/>
      <c r="F225" s="134"/>
    </row>
    <row r="226" ht="15.75" customHeight="1">
      <c r="A226" s="156"/>
      <c r="F226" s="134"/>
    </row>
    <row r="227" ht="15.75" customHeight="1">
      <c r="A227" s="156"/>
      <c r="F227" s="134"/>
    </row>
    <row r="228" ht="15.75" customHeight="1">
      <c r="A228" s="156"/>
      <c r="F228" s="134"/>
    </row>
    <row r="229" ht="15.75" customHeight="1">
      <c r="A229" s="156"/>
      <c r="F229" s="134"/>
    </row>
    <row r="230" ht="15.75" customHeight="1">
      <c r="A230" s="156"/>
      <c r="F230" s="134"/>
    </row>
    <row r="231" ht="15.75" customHeight="1">
      <c r="A231" s="156"/>
      <c r="F231" s="134"/>
    </row>
    <row r="232" ht="15.75" customHeight="1">
      <c r="A232" s="156"/>
      <c r="F232" s="134"/>
    </row>
    <row r="233" ht="15.75" customHeight="1">
      <c r="A233" s="156"/>
      <c r="F233" s="134"/>
    </row>
    <row r="234" ht="15.75" customHeight="1">
      <c r="A234" s="156"/>
      <c r="F234" s="134"/>
    </row>
    <row r="235" ht="15.75" customHeight="1">
      <c r="A235" s="156"/>
      <c r="F235" s="134"/>
    </row>
    <row r="236" ht="15.75" customHeight="1">
      <c r="A236" s="156"/>
      <c r="F236" s="134"/>
    </row>
    <row r="237" ht="15.75" customHeight="1">
      <c r="A237" s="156"/>
      <c r="F237" s="134"/>
    </row>
    <row r="238" ht="15.75" customHeight="1">
      <c r="A238" s="156"/>
      <c r="F238" s="134"/>
    </row>
    <row r="239" ht="15.75" customHeight="1">
      <c r="A239" s="156"/>
      <c r="F239" s="134"/>
    </row>
    <row r="240" ht="15.75" customHeight="1">
      <c r="A240" s="156"/>
      <c r="F240" s="134"/>
    </row>
    <row r="241" ht="15.75" customHeight="1">
      <c r="A241" s="156"/>
      <c r="F241" s="134"/>
    </row>
    <row r="242" ht="15.75" customHeight="1">
      <c r="A242" s="156"/>
      <c r="F242" s="134"/>
    </row>
    <row r="243" ht="15.75" customHeight="1">
      <c r="A243" s="156"/>
      <c r="F243" s="134"/>
    </row>
    <row r="244" ht="15.75" customHeight="1">
      <c r="A244" s="156"/>
      <c r="F244" s="134"/>
    </row>
    <row r="245" ht="15.75" customHeight="1">
      <c r="A245" s="156"/>
      <c r="F245" s="134"/>
    </row>
    <row r="246" ht="15.75" customHeight="1">
      <c r="A246" s="156"/>
      <c r="F246" s="134"/>
    </row>
    <row r="247" ht="15.75" customHeight="1">
      <c r="A247" s="156"/>
      <c r="F247" s="134"/>
    </row>
    <row r="248" ht="15.75" customHeight="1">
      <c r="A248" s="156"/>
      <c r="F248" s="134"/>
    </row>
    <row r="249" ht="15.75" customHeight="1">
      <c r="A249" s="156"/>
      <c r="F249" s="134"/>
    </row>
    <row r="250" ht="15.75" customHeight="1">
      <c r="A250" s="156"/>
      <c r="F250" s="134"/>
    </row>
    <row r="251" ht="15.75" customHeight="1">
      <c r="A251" s="156"/>
      <c r="F251" s="134"/>
    </row>
    <row r="252" ht="15.75" customHeight="1">
      <c r="A252" s="156"/>
      <c r="F252" s="134"/>
    </row>
    <row r="253" ht="15.75" customHeight="1">
      <c r="A253" s="156"/>
      <c r="F253" s="134"/>
    </row>
    <row r="254" ht="15.75" customHeight="1">
      <c r="A254" s="156"/>
      <c r="F254" s="134"/>
    </row>
    <row r="255" ht="15.75" customHeight="1">
      <c r="A255" s="156"/>
      <c r="F255" s="134"/>
    </row>
    <row r="256" ht="15.75" customHeight="1">
      <c r="A256" s="156"/>
      <c r="F256" s="134"/>
    </row>
    <row r="257" ht="15.75" customHeight="1">
      <c r="A257" s="156"/>
      <c r="F257" s="134"/>
    </row>
    <row r="258" ht="15.75" customHeight="1">
      <c r="A258" s="156"/>
      <c r="F258" s="134"/>
    </row>
    <row r="259" ht="15.75" customHeight="1">
      <c r="A259" s="156"/>
      <c r="F259" s="134"/>
    </row>
    <row r="260" ht="15.75" customHeight="1">
      <c r="A260" s="156"/>
      <c r="F260" s="134"/>
    </row>
    <row r="261" ht="15.75" customHeight="1">
      <c r="A261" s="156"/>
      <c r="F261" s="134"/>
    </row>
    <row r="262" ht="15.75" customHeight="1">
      <c r="A262" s="156"/>
      <c r="F262" s="134"/>
    </row>
    <row r="263" ht="15.75" customHeight="1">
      <c r="A263" s="156"/>
      <c r="F263" s="134"/>
    </row>
    <row r="264" ht="15.75" customHeight="1">
      <c r="A264" s="156"/>
      <c r="F264" s="134"/>
    </row>
    <row r="265" ht="15.75" customHeight="1">
      <c r="A265" s="156"/>
      <c r="F265" s="134"/>
    </row>
    <row r="266" ht="15.75" customHeight="1">
      <c r="A266" s="156"/>
      <c r="F266" s="134"/>
    </row>
    <row r="267" ht="15.75" customHeight="1">
      <c r="A267" s="156"/>
      <c r="F267" s="134"/>
    </row>
    <row r="268" ht="15.75" customHeight="1">
      <c r="A268" s="156"/>
      <c r="F268" s="134"/>
    </row>
    <row r="269" ht="15.75" customHeight="1">
      <c r="A269" s="156"/>
      <c r="F269" s="134"/>
    </row>
    <row r="270" ht="15.75" customHeight="1">
      <c r="A270" s="156"/>
      <c r="F270" s="134"/>
    </row>
    <row r="271" ht="15.75" customHeight="1">
      <c r="A271" s="156"/>
      <c r="F271" s="134"/>
    </row>
    <row r="272" ht="15.75" customHeight="1">
      <c r="A272" s="156"/>
      <c r="F272" s="134"/>
    </row>
    <row r="273" ht="15.75" customHeight="1">
      <c r="A273" s="156"/>
      <c r="F273" s="134"/>
    </row>
    <row r="274" ht="15.75" customHeight="1">
      <c r="A274" s="156"/>
      <c r="F274" s="134"/>
    </row>
    <row r="275" ht="15.75" customHeight="1">
      <c r="A275" s="156"/>
      <c r="F275" s="134"/>
    </row>
    <row r="276" ht="15.75" customHeight="1">
      <c r="A276" s="156"/>
      <c r="F276" s="134"/>
    </row>
    <row r="277" ht="15.75" customHeight="1">
      <c r="A277" s="156"/>
      <c r="F277" s="134"/>
    </row>
    <row r="278" ht="15.75" customHeight="1">
      <c r="A278" s="156"/>
      <c r="F278" s="134"/>
    </row>
    <row r="279" ht="15.75" customHeight="1">
      <c r="A279" s="156"/>
      <c r="F279" s="134"/>
    </row>
    <row r="280" ht="15.75" customHeight="1">
      <c r="A280" s="156"/>
      <c r="F280" s="134"/>
    </row>
    <row r="281" ht="15.75" customHeight="1">
      <c r="A281" s="156"/>
      <c r="F281" s="134"/>
    </row>
    <row r="282" ht="15.75" customHeight="1">
      <c r="A282" s="156"/>
      <c r="F282" s="134"/>
    </row>
    <row r="283" ht="15.75" customHeight="1">
      <c r="A283" s="156"/>
      <c r="F283" s="134"/>
    </row>
    <row r="284" ht="15.75" customHeight="1">
      <c r="A284" s="156"/>
      <c r="F284" s="134"/>
    </row>
    <row r="285" ht="15.75" customHeight="1">
      <c r="A285" s="156"/>
      <c r="F285" s="134"/>
    </row>
    <row r="286" ht="15.75" customHeight="1">
      <c r="A286" s="156"/>
      <c r="F286" s="134"/>
    </row>
    <row r="287" ht="15.75" customHeight="1">
      <c r="A287" s="156"/>
      <c r="F287" s="134"/>
    </row>
    <row r="288" ht="15.75" customHeight="1">
      <c r="A288" s="156"/>
      <c r="F288" s="134"/>
    </row>
    <row r="289" ht="15.75" customHeight="1">
      <c r="A289" s="156"/>
      <c r="F289" s="134"/>
    </row>
    <row r="290" ht="15.75" customHeight="1">
      <c r="A290" s="156"/>
      <c r="F290" s="134"/>
    </row>
    <row r="291" ht="15.75" customHeight="1">
      <c r="A291" s="156"/>
      <c r="F291" s="134"/>
    </row>
    <row r="292" ht="15.75" customHeight="1">
      <c r="A292" s="156"/>
      <c r="F292" s="134"/>
    </row>
    <row r="293" ht="15.75" customHeight="1">
      <c r="A293" s="156"/>
      <c r="F293" s="134"/>
    </row>
    <row r="294" ht="15.75" customHeight="1">
      <c r="A294" s="156"/>
      <c r="F294" s="134"/>
    </row>
    <row r="295" ht="15.75" customHeight="1">
      <c r="A295" s="156"/>
      <c r="F295" s="134"/>
    </row>
    <row r="296" ht="15.75" customHeight="1">
      <c r="A296" s="156"/>
      <c r="F296" s="134"/>
    </row>
    <row r="297" ht="15.75" customHeight="1">
      <c r="A297" s="156"/>
      <c r="F297" s="134"/>
    </row>
    <row r="298" ht="15.75" customHeight="1">
      <c r="A298" s="156"/>
      <c r="F298" s="134"/>
    </row>
    <row r="299" ht="15.75" customHeight="1">
      <c r="A299" s="156"/>
      <c r="F299" s="134"/>
    </row>
    <row r="300" ht="15.75" customHeight="1">
      <c r="A300" s="156"/>
      <c r="F300" s="134"/>
    </row>
    <row r="301" ht="15.75" customHeight="1">
      <c r="A301" s="156"/>
      <c r="F301" s="134"/>
    </row>
    <row r="302" ht="15.75" customHeight="1">
      <c r="A302" s="156"/>
      <c r="F302" s="134"/>
    </row>
    <row r="303" ht="15.75" customHeight="1">
      <c r="A303" s="156"/>
      <c r="F303" s="134"/>
    </row>
    <row r="304" ht="15.75" customHeight="1">
      <c r="A304" s="156"/>
      <c r="F304" s="134"/>
    </row>
    <row r="305" ht="15.75" customHeight="1">
      <c r="A305" s="156"/>
      <c r="F305" s="134"/>
    </row>
    <row r="306" ht="15.75" customHeight="1">
      <c r="A306" s="156"/>
      <c r="F306" s="134"/>
    </row>
    <row r="307" ht="15.75" customHeight="1">
      <c r="A307" s="156"/>
      <c r="F307" s="134"/>
    </row>
    <row r="308" ht="15.75" customHeight="1">
      <c r="A308" s="156"/>
      <c r="F308" s="134"/>
    </row>
    <row r="309" ht="15.75" customHeight="1">
      <c r="A309" s="156"/>
      <c r="F309" s="134"/>
    </row>
    <row r="310" ht="15.75" customHeight="1">
      <c r="A310" s="156"/>
      <c r="F310" s="134"/>
    </row>
    <row r="311" ht="15.75" customHeight="1">
      <c r="A311" s="156"/>
      <c r="F311" s="134"/>
    </row>
    <row r="312" ht="15.75" customHeight="1">
      <c r="A312" s="156"/>
      <c r="F312" s="134"/>
    </row>
    <row r="313" ht="15.75" customHeight="1">
      <c r="A313" s="156"/>
      <c r="F313" s="134"/>
    </row>
    <row r="314" ht="15.75" customHeight="1">
      <c r="A314" s="156"/>
      <c r="F314" s="134"/>
    </row>
    <row r="315" ht="15.75" customHeight="1">
      <c r="A315" s="156"/>
      <c r="F315" s="134"/>
    </row>
    <row r="316" ht="15.75" customHeight="1">
      <c r="A316" s="156"/>
      <c r="F316" s="134"/>
    </row>
    <row r="317" ht="15.75" customHeight="1">
      <c r="A317" s="156"/>
      <c r="F317" s="134"/>
    </row>
    <row r="318" ht="15.75" customHeight="1">
      <c r="A318" s="156"/>
      <c r="F318" s="134"/>
    </row>
    <row r="319" ht="15.75" customHeight="1">
      <c r="A319" s="156"/>
      <c r="F319" s="134"/>
    </row>
    <row r="320" ht="15.75" customHeight="1">
      <c r="A320" s="156"/>
      <c r="F320" s="134"/>
    </row>
    <row r="321" ht="15.75" customHeight="1">
      <c r="A321" s="156"/>
      <c r="F321" s="134"/>
    </row>
    <row r="322" ht="15.75" customHeight="1">
      <c r="A322" s="156"/>
      <c r="F322" s="134"/>
    </row>
    <row r="323" ht="15.75" customHeight="1">
      <c r="A323" s="156"/>
      <c r="F323" s="134"/>
    </row>
    <row r="324" ht="15.75" customHeight="1">
      <c r="A324" s="156"/>
      <c r="F324" s="134"/>
    </row>
    <row r="325" ht="15.75" customHeight="1">
      <c r="A325" s="156"/>
      <c r="F325" s="134"/>
    </row>
    <row r="326" ht="15.75" customHeight="1">
      <c r="A326" s="156"/>
      <c r="F326" s="134"/>
    </row>
    <row r="327" ht="15.75" customHeight="1">
      <c r="A327" s="156"/>
      <c r="F327" s="134"/>
    </row>
    <row r="328" ht="15.75" customHeight="1">
      <c r="A328" s="156"/>
      <c r="F328" s="134"/>
    </row>
    <row r="329" ht="15.75" customHeight="1">
      <c r="A329" s="156"/>
      <c r="F329" s="134"/>
    </row>
    <row r="330" ht="15.75" customHeight="1">
      <c r="A330" s="156"/>
      <c r="F330" s="134"/>
    </row>
    <row r="331" ht="15.75" customHeight="1">
      <c r="A331" s="156"/>
      <c r="F331" s="134"/>
    </row>
    <row r="332" ht="15.75" customHeight="1">
      <c r="A332" s="156"/>
      <c r="F332" s="134"/>
    </row>
    <row r="333" ht="15.75" customHeight="1">
      <c r="A333" s="156"/>
      <c r="F333" s="134"/>
    </row>
    <row r="334" ht="15.75" customHeight="1">
      <c r="A334" s="156"/>
      <c r="F334" s="134"/>
    </row>
    <row r="335" ht="15.75" customHeight="1">
      <c r="A335" s="156"/>
      <c r="F335" s="134"/>
    </row>
    <row r="336" ht="15.75" customHeight="1">
      <c r="A336" s="156"/>
      <c r="F336" s="134"/>
    </row>
    <row r="337" ht="15.75" customHeight="1">
      <c r="A337" s="156"/>
      <c r="F337" s="134"/>
    </row>
    <row r="338" ht="15.75" customHeight="1">
      <c r="A338" s="156"/>
      <c r="F338" s="134"/>
    </row>
    <row r="339" ht="15.75" customHeight="1">
      <c r="A339" s="156"/>
      <c r="F339" s="134"/>
    </row>
    <row r="340" ht="15.75" customHeight="1">
      <c r="A340" s="156"/>
      <c r="F340" s="134"/>
    </row>
    <row r="341" ht="15.75" customHeight="1">
      <c r="A341" s="156"/>
      <c r="F341" s="134"/>
    </row>
    <row r="342" ht="15.75" customHeight="1">
      <c r="A342" s="156"/>
      <c r="F342" s="134"/>
    </row>
    <row r="343" ht="15.75" customHeight="1">
      <c r="A343" s="156"/>
      <c r="F343" s="134"/>
    </row>
    <row r="344" ht="15.75" customHeight="1">
      <c r="A344" s="156"/>
      <c r="F344" s="134"/>
    </row>
    <row r="345" ht="15.75" customHeight="1">
      <c r="A345" s="156"/>
      <c r="F345" s="134"/>
    </row>
    <row r="346" ht="15.75" customHeight="1">
      <c r="A346" s="156"/>
      <c r="F346" s="134"/>
    </row>
    <row r="347" ht="15.75" customHeight="1">
      <c r="A347" s="156"/>
      <c r="F347" s="134"/>
    </row>
    <row r="348" ht="15.75" customHeight="1">
      <c r="A348" s="156"/>
      <c r="F348" s="134"/>
    </row>
    <row r="349" ht="15.75" customHeight="1">
      <c r="A349" s="156"/>
      <c r="F349" s="134"/>
    </row>
    <row r="350" ht="15.75" customHeight="1">
      <c r="A350" s="156"/>
      <c r="F350" s="134"/>
    </row>
    <row r="351" ht="15.75" customHeight="1">
      <c r="A351" s="156"/>
      <c r="F351" s="134"/>
    </row>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