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activeTab="3"/>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Delete IES" sheetId="34" r:id="rId9"/>
    <sheet name="Add IES Files" sheetId="29" r:id="rId10"/>
    <sheet name="MResults" sheetId="10" r:id="rId11"/>
    <sheet name="Info" sheetId="28" r:id="rId12"/>
    <sheet name="CostCalcs" sheetId="35" r:id="rId13"/>
    <sheet name="Assumptions" sheetId="7" r:id="rId14"/>
    <sheet name="FixtureData" sheetId="2" r:id="rId15"/>
    <sheet name="Chart Data Baseline" sheetId="37" r:id="rId16"/>
    <sheet name="Chart Data Upgrade" sheetId="40" r:id="rId17"/>
    <sheet name="Illuminance Calcs" sheetId="39" r:id="rId18"/>
    <sheet name="Luminance Calcs" sheetId="43" r:id="rId19"/>
    <sheet name="Luminance Calcs CIE" sheetId="55" r:id="rId20"/>
    <sheet name="InfoBoxes" sheetId="9" r:id="rId21"/>
    <sheet name="Rtables" sheetId="36" r:id="rId22"/>
    <sheet name="Translation" sheetId="33" r:id="rId23"/>
    <sheet name="Versions" sheetId="23" r:id="rId24"/>
    <sheet name="Scratch" sheetId="60" state="hidden" r:id="rId25"/>
    <sheet name="Dashboard" sheetId="53" state="hidden" r:id="rId26"/>
    <sheet name="Input" sheetId="46" state="hidden" r:id="rId27"/>
    <sheet name="Annual Energy" sheetId="47" state="hidden" r:id="rId28"/>
    <sheet name="Illuminance" sheetId="48" state="hidden" r:id="rId29"/>
    <sheet name="Luminance" sheetId="49" state="hidden" r:id="rId30"/>
    <sheet name="Simple Payback" sheetId="54" state="hidden" r:id="rId31"/>
    <sheet name="Net Present Value" sheetId="51" state="hidden" r:id="rId32"/>
    <sheet name="ROI" sheetId="57" state="hidden" r:id="rId33"/>
  </sheets>
  <functionGroups builtInGroupCount="18"/>
  <definedNames>
    <definedName name="_xlnm._FilterDatabase" localSheetId="9">'Add IES Files'!$A$19:$C$19</definedName>
    <definedName name="_xlnm._FilterDatabase" localSheetId="10">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SeparationAngle">OFFSET(Fixtures!$V$36,1,0,Fixtures!$C$35,1)</definedName>
    <definedName name="fixturesPerPole">OFFSET(Fixtures!$U$36,1,0,Fixtures!$C$35,1)</definedName>
    <definedName name="FixtureTilt">OFFSET(Fixtures!$T$36,1,0,Fixtures!$C$35,1)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edFixturesPerPole">FixtureData!$Q$6</definedName>
    <definedName name="selectedLLF">FixtureData!$H$6</definedName>
    <definedName name="selectedSeparationAngle">FixtureData!$R$6</definedName>
    <definedName name="selectedTilt">FixtureData!$P$6</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calcMode="manual"/>
</workbook>
</file>

<file path=xl/calcChain.xml><?xml version="1.0" encoding="utf-8"?>
<calcChain xmlns="http://schemas.openxmlformats.org/spreadsheetml/2006/main">
  <c r="S80" i="17" l="1"/>
  <c r="D80" i="17"/>
  <c r="S79" i="17" l="1"/>
  <c r="D79" i="17"/>
  <c r="S78" i="17" l="1"/>
  <c r="D78" i="17"/>
  <c r="S77" i="17"/>
  <c r="D77" i="17"/>
  <c r="S76" i="17"/>
  <c r="D76" i="17"/>
  <c r="S75" i="17"/>
  <c r="D75" i="17"/>
  <c r="Q17" i="2" l="1"/>
  <c r="Q5" i="2" s="1"/>
  <c r="R17" i="2"/>
  <c r="R5" i="2" s="1"/>
  <c r="BE11" i="55" l="1"/>
  <c r="B4" i="2" l="1" a="1"/>
  <c r="B4" i="2" s="1"/>
  <c r="H5" i="2"/>
  <c r="K18" i="2"/>
  <c r="L18" i="2"/>
  <c r="M18" i="2"/>
  <c r="F27" i="33" l="1"/>
  <c r="H527" i="33"/>
  <c r="A10" i="59"/>
  <c r="A13" i="59"/>
  <c r="L3" i="10"/>
  <c r="M3" i="10"/>
  <c r="D7" i="39"/>
  <c r="D4" i="39"/>
  <c r="C50" i="59"/>
  <c r="D50" i="59" s="1"/>
  <c r="C51" i="59"/>
  <c r="D51" i="59"/>
  <c r="C52" i="59"/>
  <c r="D52" i="59" s="1"/>
  <c r="C53" i="59"/>
  <c r="D53" i="59" s="1"/>
  <c r="C38" i="59"/>
  <c r="D38" i="59" s="1"/>
  <c r="C39" i="59"/>
  <c r="D39" i="59" s="1"/>
  <c r="C40" i="59"/>
  <c r="D40" i="59" s="1"/>
  <c r="C42" i="59"/>
  <c r="D42" i="59" s="1"/>
  <c r="C43" i="59"/>
  <c r="D43" i="59" s="1"/>
  <c r="C45" i="59"/>
  <c r="D45" i="59" s="1"/>
  <c r="C46" i="59"/>
  <c r="D46" i="59" s="1"/>
  <c r="C47" i="59"/>
  <c r="D47" i="59" s="1"/>
  <c r="C35" i="59"/>
  <c r="D35" i="59" s="1"/>
  <c r="C36" i="59"/>
  <c r="D36" i="59" s="1"/>
  <c r="C32" i="59"/>
  <c r="D32" i="59" s="1"/>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B16" i="8"/>
  <c r="D32" i="17"/>
  <c r="A14" i="59" s="1"/>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s="1"/>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c r="P36" i="48"/>
  <c r="R36" i="48"/>
  <c r="P37" i="48"/>
  <c r="R37" i="48"/>
  <c r="P38" i="48"/>
  <c r="R38" i="48"/>
  <c r="P39" i="48"/>
  <c r="R39" i="48"/>
  <c r="P40" i="48"/>
  <c r="R40" i="48"/>
  <c r="P41" i="48"/>
  <c r="R41" i="48"/>
  <c r="P42" i="48"/>
  <c r="R42" i="48"/>
  <c r="P43" i="48"/>
  <c r="R43" i="48"/>
  <c r="P44" i="48"/>
  <c r="R44" i="48"/>
  <c r="P45" i="48"/>
  <c r="R45" i="48"/>
  <c r="P46" i="48"/>
  <c r="R46" i="48"/>
  <c r="P47" i="48"/>
  <c r="R47" i="48"/>
  <c r="P48" i="48"/>
  <c r="R48" i="48"/>
  <c r="P49" i="48"/>
  <c r="R49" i="48"/>
  <c r="P50" i="48"/>
  <c r="R50" i="48"/>
  <c r="P51" i="48"/>
  <c r="P52" i="48"/>
  <c r="R52" i="48" s="1"/>
  <c r="P53" i="48"/>
  <c r="R53" i="48" s="1"/>
  <c r="P54" i="48"/>
  <c r="R54" i="48" s="1"/>
  <c r="P55" i="48"/>
  <c r="R55" i="48" s="1"/>
  <c r="P56" i="48"/>
  <c r="R56" i="48" s="1"/>
  <c r="P57" i="48"/>
  <c r="R57" i="48" s="1"/>
  <c r="P58" i="48"/>
  <c r="R58" i="48" s="1"/>
  <c r="P59" i="48"/>
  <c r="R59" i="48" s="1"/>
  <c r="P60" i="48"/>
  <c r="P61" i="48"/>
  <c r="R61" i="48"/>
  <c r="P62" i="48"/>
  <c r="R62" i="48"/>
  <c r="P63" i="48"/>
  <c r="R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R76" i="48"/>
  <c r="P77" i="48"/>
  <c r="R77" i="48"/>
  <c r="P78" i="48"/>
  <c r="R78" i="48"/>
  <c r="P79" i="48"/>
  <c r="R79" i="48"/>
  <c r="P80" i="48"/>
  <c r="R80" i="48"/>
  <c r="P81" i="48"/>
  <c r="R81" i="48"/>
  <c r="P82" i="48"/>
  <c r="R82" i="48"/>
  <c r="P83" i="48"/>
  <c r="R83" i="48"/>
  <c r="P84" i="48"/>
  <c r="R84" i="48"/>
  <c r="P85" i="48"/>
  <c r="R85" i="48"/>
  <c r="P86" i="48"/>
  <c r="R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312" i="33" s="1"/>
  <c r="B20" i="34" s="1"/>
  <c r="C2" i="33" a="1"/>
  <c r="C2" i="33"/>
  <c r="C4" i="36"/>
  <c r="M9" i="36" s="1"/>
  <c r="C3" i="35"/>
  <c r="C4" i="35"/>
  <c r="C5" i="35"/>
  <c r="B46" i="35"/>
  <c r="B47" i="35"/>
  <c r="D4" i="43"/>
  <c r="D7" i="43"/>
  <c r="D8" i="43"/>
  <c r="C4" i="39"/>
  <c r="H3" i="10" s="1"/>
  <c r="C5" i="39"/>
  <c r="I3" i="10" s="1"/>
  <c r="C6" i="39"/>
  <c r="J3" i="10" s="1"/>
  <c r="B10" i="35"/>
  <c r="B1" i="10" a="1"/>
  <c r="B1" i="10" s="1"/>
  <c r="V3" i="10"/>
  <c r="W3" i="10"/>
  <c r="BU3" i="10"/>
  <c r="BV3" i="10"/>
  <c r="BX3" i="10"/>
  <c r="BY3" i="10"/>
  <c r="BZ3" i="10"/>
  <c r="CA3" i="10"/>
  <c r="CB3" i="10"/>
  <c r="CC3" i="10"/>
  <c r="E1" i="17" a="1"/>
  <c r="E1" i="17" s="1"/>
  <c r="C35" i="17" a="1"/>
  <c r="C35" i="17"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BT3" i="10" s="1"/>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D71" i="17"/>
  <c r="D51" i="17"/>
  <c r="C4" i="33"/>
  <c r="C3" i="33"/>
  <c r="D63" i="17"/>
  <c r="D48" i="17"/>
  <c r="D73" i="17"/>
  <c r="D45" i="17"/>
  <c r="D53" i="17"/>
  <c r="D40" i="17"/>
  <c r="D46" i="17"/>
  <c r="D67" i="17"/>
  <c r="D70" i="17"/>
  <c r="D65" i="17"/>
  <c r="D49" i="17"/>
  <c r="D62" i="17"/>
  <c r="D66" i="17"/>
  <c r="D43" i="17"/>
  <c r="D42" i="17"/>
  <c r="D68" i="17"/>
  <c r="D56" i="17"/>
  <c r="D55" i="17"/>
  <c r="D74" i="17"/>
  <c r="D72" i="17"/>
  <c r="D50" i="17"/>
  <c r="D60" i="17"/>
  <c r="D59" i="17"/>
  <c r="D41" i="17"/>
  <c r="D58" i="17"/>
  <c r="D57" i="17"/>
  <c r="D39" i="17"/>
  <c r="D52" i="17"/>
  <c r="D54" i="17"/>
  <c r="D61" i="17"/>
  <c r="Q19" i="2" l="1"/>
  <c r="Q18" i="2"/>
  <c r="R18" i="2" s="1"/>
  <c r="B122" i="33"/>
  <c r="B579" i="33"/>
  <c r="B22" i="17" s="1"/>
  <c r="B167" i="33"/>
  <c r="E180" i="6" s="1"/>
  <c r="B192" i="33"/>
  <c r="C169" i="6" s="1"/>
  <c r="B151" i="33"/>
  <c r="B417" i="33"/>
  <c r="AC5" i="53" s="1"/>
  <c r="B252" i="33"/>
  <c r="B503" i="33"/>
  <c r="AC31" i="53" s="1"/>
  <c r="B336" i="33"/>
  <c r="A178" i="28" s="1"/>
  <c r="B440" i="33"/>
  <c r="B1" i="47" s="1"/>
  <c r="B104" i="33"/>
  <c r="B60" i="26" s="1"/>
  <c r="B280" i="33"/>
  <c r="B399" i="33"/>
  <c r="A142" i="58"/>
  <c r="A79" i="58"/>
  <c r="A60" i="58"/>
  <c r="A47" i="58"/>
  <c r="A98" i="58"/>
  <c r="A81" i="58"/>
  <c r="A43" i="58"/>
  <c r="A121" i="58"/>
  <c r="A107" i="58"/>
  <c r="D21" i="59"/>
  <c r="A108" i="58"/>
  <c r="A89" i="58"/>
  <c r="A90" i="58"/>
  <c r="A34" i="58"/>
  <c r="A31" i="58"/>
  <c r="A42" i="58"/>
  <c r="A87" i="58"/>
  <c r="A69" i="58"/>
  <c r="A100" i="58"/>
  <c r="A133" i="58"/>
  <c r="A37" i="58"/>
  <c r="A134" i="58"/>
  <c r="A28" i="58"/>
  <c r="A49" i="58"/>
  <c r="B551" i="33"/>
  <c r="B157" i="33"/>
  <c r="C185" i="6" s="1"/>
  <c r="B111" i="33"/>
  <c r="E16" i="17" s="1"/>
  <c r="B56" i="59" s="1"/>
  <c r="B504" i="33"/>
  <c r="G6" i="55" s="1"/>
  <c r="B145" i="33"/>
  <c r="C89" i="6" s="1"/>
  <c r="B51" i="33"/>
  <c r="D17" i="21" s="1"/>
  <c r="B76" i="33"/>
  <c r="D100" i="21" s="1"/>
  <c r="B191" i="33"/>
  <c r="C54" i="6" s="1"/>
  <c r="B540" i="33"/>
  <c r="B216" i="33"/>
  <c r="C216" i="6" s="1"/>
  <c r="B492" i="33"/>
  <c r="B435" i="33"/>
  <c r="L3" i="46" s="1"/>
  <c r="B116" i="33"/>
  <c r="B16" i="8" s="1"/>
  <c r="B25" i="59" s="1"/>
  <c r="B416" i="33"/>
  <c r="AC4" i="53" s="1"/>
  <c r="B310" i="33"/>
  <c r="B381" i="33"/>
  <c r="B48" i="33"/>
  <c r="D19" i="21" s="1"/>
  <c r="B333" i="33"/>
  <c r="A159" i="28" s="1"/>
  <c r="B179" i="33"/>
  <c r="G56" i="6" s="1"/>
  <c r="B56" i="33"/>
  <c r="D32" i="21" s="1"/>
  <c r="B453" i="33"/>
  <c r="B163" i="33"/>
  <c r="G18" i="6" s="1"/>
  <c r="B44" i="59" s="1"/>
  <c r="B292" i="33"/>
  <c r="P2" i="10" s="1"/>
  <c r="B400" i="33"/>
  <c r="B537" i="33"/>
  <c r="B474" i="33"/>
  <c r="K3" i="57" s="1"/>
  <c r="B321" i="33"/>
  <c r="C19" i="29" s="1"/>
  <c r="B483" i="33"/>
  <c r="B319" i="33"/>
  <c r="A19" i="29" s="1"/>
  <c r="B73" i="33"/>
  <c r="B99" i="33"/>
  <c r="B571" i="33"/>
  <c r="O17" i="29" s="1"/>
  <c r="B164" i="33"/>
  <c r="I12" i="6" s="1"/>
  <c r="A132" i="58"/>
  <c r="A55" i="58"/>
  <c r="A128" i="58"/>
  <c r="A123" i="58"/>
  <c r="A26" i="58"/>
  <c r="A65" i="58"/>
  <c r="A127" i="58"/>
  <c r="A115" i="58"/>
  <c r="A71" i="58"/>
  <c r="A59" i="58"/>
  <c r="A82" i="58"/>
  <c r="A66" i="58"/>
  <c r="A38" i="58"/>
  <c r="A74" i="58"/>
  <c r="A118" i="58"/>
  <c r="A83" i="58"/>
  <c r="A95" i="58"/>
  <c r="A104" i="58"/>
  <c r="A106" i="58"/>
  <c r="A78" i="58"/>
  <c r="A97" i="58"/>
  <c r="A103" i="58"/>
  <c r="A94" i="58"/>
  <c r="D8" i="8"/>
  <c r="A33" i="58"/>
  <c r="A139" i="58"/>
  <c r="A125" i="58"/>
  <c r="A102" i="58"/>
  <c r="A39" i="58"/>
  <c r="A44" i="58"/>
  <c r="A99" i="58"/>
  <c r="A73" i="58"/>
  <c r="B523" i="33"/>
  <c r="B23" i="8" s="1"/>
  <c r="B578" i="33"/>
  <c r="T36" i="17" s="1"/>
  <c r="B16" i="33"/>
  <c r="D15" i="26" s="1"/>
  <c r="B522" i="33"/>
  <c r="B109" i="33"/>
  <c r="B58" i="26" s="1"/>
  <c r="B33" i="33"/>
  <c r="D43" i="21" s="1"/>
  <c r="B232" i="33"/>
  <c r="B36" i="17" s="1"/>
  <c r="B494" i="33"/>
  <c r="AC21" i="53" s="1"/>
  <c r="B499" i="33"/>
  <c r="AC27" i="53" s="1"/>
  <c r="B556" i="33"/>
  <c r="B131" i="33"/>
  <c r="B444" i="33"/>
  <c r="B334" i="33"/>
  <c r="A160" i="28" s="1"/>
  <c r="B171" i="33"/>
  <c r="E183" i="6" s="1"/>
  <c r="B575" i="33"/>
  <c r="B272" i="33"/>
  <c r="B5" i="43" s="1"/>
  <c r="B458" i="33"/>
  <c r="N3" i="49" s="1"/>
  <c r="B63" i="33"/>
  <c r="D36" i="21" s="1"/>
  <c r="B140" i="33"/>
  <c r="B368" i="33"/>
  <c r="C5" i="6" s="1"/>
  <c r="B352" i="33"/>
  <c r="B161" i="33"/>
  <c r="B574" i="33"/>
  <c r="B397" i="33"/>
  <c r="B433" i="33"/>
  <c r="J3" i="46" s="1"/>
  <c r="B15" i="33"/>
  <c r="D14" i="26" s="1"/>
  <c r="B309" i="33"/>
  <c r="B221" i="33"/>
  <c r="C221" i="6" s="1"/>
  <c r="B166" i="33"/>
  <c r="E181" i="6" s="1"/>
  <c r="B355" i="33"/>
  <c r="A356" i="28" s="1"/>
  <c r="B356" i="33"/>
  <c r="A377" i="28" s="1"/>
  <c r="B544" i="33"/>
  <c r="B7" i="59" s="1"/>
  <c r="B476" i="33"/>
  <c r="B302" i="33"/>
  <c r="B477" i="33"/>
  <c r="B569" i="33"/>
  <c r="B142" i="33"/>
  <c r="B344" i="33"/>
  <c r="A266" i="28" s="1"/>
  <c r="B306" i="33"/>
  <c r="B305" i="33"/>
  <c r="B550" i="33"/>
  <c r="B68" i="33"/>
  <c r="D31" i="21" s="1"/>
  <c r="B200" i="33"/>
  <c r="B169" i="33"/>
  <c r="E193" i="6" s="1"/>
  <c r="B408" i="33"/>
  <c r="B1" i="55" s="1"/>
  <c r="C5" i="43" s="1"/>
  <c r="R3" i="10" s="1"/>
  <c r="B324" i="33"/>
  <c r="A75" i="28" s="1"/>
  <c r="B559" i="33"/>
  <c r="B5" i="8" s="1"/>
  <c r="B205" i="33"/>
  <c r="C192" i="6" s="1"/>
  <c r="B261" i="33"/>
  <c r="B46" i="33"/>
  <c r="D89" i="21" s="1"/>
  <c r="B454" i="33"/>
  <c r="B92" i="33"/>
  <c r="A15" i="28" s="1"/>
  <c r="B505" i="33"/>
  <c r="D15" i="29" s="1"/>
  <c r="B19" i="33"/>
  <c r="B20" i="26" s="1"/>
  <c r="B243" i="33"/>
  <c r="B274" i="33"/>
  <c r="B8" i="43" s="1"/>
  <c r="B96" i="33"/>
  <c r="A53" i="28" s="1"/>
  <c r="B326" i="33"/>
  <c r="A80" i="28" s="1"/>
  <c r="B59" i="33"/>
  <c r="C55" i="21" s="1"/>
  <c r="B208" i="33"/>
  <c r="G203" i="6" s="1"/>
  <c r="B415" i="33"/>
  <c r="B53" i="33"/>
  <c r="D23" i="21" s="1"/>
  <c r="B484" i="33"/>
  <c r="U3" i="57" s="1"/>
  <c r="B210" i="33"/>
  <c r="C96" i="6" s="1"/>
  <c r="B162" i="33"/>
  <c r="B427" i="33"/>
  <c r="B534" i="33"/>
  <c r="B174" i="33"/>
  <c r="E170" i="6" s="1"/>
  <c r="B442" i="33"/>
  <c r="G3" i="47" s="1"/>
  <c r="B284" i="33"/>
  <c r="B3" i="26" s="1"/>
  <c r="B351" i="33"/>
  <c r="B526" i="33"/>
  <c r="B466" i="33"/>
  <c r="J3" i="54" s="1"/>
  <c r="B114" i="33"/>
  <c r="B361" i="33"/>
  <c r="A419" i="28" s="1"/>
  <c r="B256" i="33"/>
  <c r="B12" i="33"/>
  <c r="C3" i="21" s="1"/>
  <c r="B315" i="33"/>
  <c r="B26" i="22" s="1"/>
  <c r="B447" i="33"/>
  <c r="I3" i="48" s="1"/>
  <c r="B90" i="33"/>
  <c r="A121" i="28" s="1"/>
  <c r="B154" i="33"/>
  <c r="H55" i="6" s="1"/>
  <c r="B120" i="33"/>
  <c r="B51" i="26" s="1"/>
  <c r="B41" i="33"/>
  <c r="D87" i="21" s="1"/>
  <c r="B409" i="33"/>
  <c r="C1" i="55" s="1"/>
  <c r="C6" i="43" s="1"/>
  <c r="S3" i="10" s="1"/>
  <c r="B488" i="33"/>
  <c r="B206" i="33"/>
  <c r="I170" i="6" s="1"/>
  <c r="B257" i="33"/>
  <c r="B103" i="33"/>
  <c r="B497" i="33"/>
  <c r="AC25" i="53" s="1"/>
  <c r="B91" i="33"/>
  <c r="A123" i="28" s="1"/>
  <c r="B348" i="33"/>
  <c r="B338" i="33"/>
  <c r="A200" i="28" s="1"/>
  <c r="B141" i="33"/>
  <c r="C19" i="6" s="1"/>
  <c r="B38" i="59" s="1"/>
  <c r="B150" i="33"/>
  <c r="E65" i="6" s="1"/>
  <c r="B432" i="33"/>
  <c r="B293" i="33"/>
  <c r="U65" i="26" s="1"/>
  <c r="B426" i="33"/>
  <c r="B186" i="33"/>
  <c r="B543" i="33"/>
  <c r="B218" i="33"/>
  <c r="C218" i="6" s="1"/>
  <c r="B249" i="33"/>
  <c r="B491" i="33"/>
  <c r="B276" i="33"/>
  <c r="B65" i="33"/>
  <c r="D7" i="21" s="1"/>
  <c r="B136" i="33"/>
  <c r="B555" i="33"/>
  <c r="B281" i="33"/>
  <c r="B285" i="33"/>
  <c r="B8" i="22" s="1"/>
  <c r="B153" i="33"/>
  <c r="C11" i="6" s="1"/>
  <c r="B254" i="33"/>
  <c r="H65" i="26" s="1"/>
  <c r="B126" i="33"/>
  <c r="B122" i="6" s="1"/>
  <c r="B548" i="33"/>
  <c r="B14" i="17" s="1"/>
  <c r="B507" i="33"/>
  <c r="B152" i="33"/>
  <c r="C39" i="6" s="1"/>
  <c r="B214" i="33"/>
  <c r="C214" i="6" s="1"/>
  <c r="B448" i="33"/>
  <c r="B82" i="33"/>
  <c r="C96" i="21" s="1"/>
  <c r="B148" i="33"/>
  <c r="C81" i="6" s="1"/>
  <c r="B176" i="33"/>
  <c r="B369" i="33"/>
  <c r="B436" i="33"/>
  <c r="M3" i="46" s="1"/>
  <c r="B561" i="33"/>
  <c r="B268" i="33"/>
  <c r="B4" i="39" s="1"/>
  <c r="B296" i="33"/>
  <c r="B266" i="33"/>
  <c r="G13" i="6" s="1"/>
  <c r="B43" i="59" s="1"/>
  <c r="B80" i="33"/>
  <c r="C15" i="21" s="1"/>
  <c r="B93" i="33"/>
  <c r="A124" i="28" s="1"/>
  <c r="B279" i="33"/>
  <c r="B21" i="7" s="1"/>
  <c r="B422" i="33"/>
  <c r="AC10" i="53" s="1"/>
  <c r="B147" i="33"/>
  <c r="B452" i="33"/>
  <c r="B23" i="33"/>
  <c r="B573" i="33"/>
  <c r="B576" i="33"/>
  <c r="B255" i="33"/>
  <c r="F1" i="10" s="1"/>
  <c r="B37" i="33"/>
  <c r="D101" i="21" s="1"/>
  <c r="B71" i="33"/>
  <c r="D98" i="21" s="1"/>
  <c r="B138" i="33"/>
  <c r="B40" i="26" s="1"/>
  <c r="B175" i="33"/>
  <c r="C20" i="6" s="1"/>
  <c r="B39" i="59" s="1"/>
  <c r="B258" i="33"/>
  <c r="B311" i="33"/>
  <c r="B3" i="34" s="1"/>
  <c r="B30" i="33"/>
  <c r="E11" i="21" s="1"/>
  <c r="B187" i="33"/>
  <c r="C183" i="6" s="1"/>
  <c r="B118" i="33"/>
  <c r="C6" i="6" s="1"/>
  <c r="B199" i="33"/>
  <c r="J55" i="6" s="1"/>
  <c r="B35" i="33"/>
  <c r="D45" i="21" s="1"/>
  <c r="B304" i="33"/>
  <c r="B398" i="33"/>
  <c r="B359" i="33"/>
  <c r="A398" i="28" s="1"/>
  <c r="B460" i="33"/>
  <c r="B346" i="33"/>
  <c r="A308" i="28" s="1"/>
  <c r="B165" i="33"/>
  <c r="B132" i="33"/>
  <c r="B75" i="33"/>
  <c r="D8" i="21" s="1"/>
  <c r="B570" i="33"/>
  <c r="B413" i="33"/>
  <c r="B32" i="33"/>
  <c r="F25" i="21" s="1"/>
  <c r="B419" i="33"/>
  <c r="AC7" i="53" s="1"/>
  <c r="B367" i="33"/>
  <c r="B110" i="33"/>
  <c r="B54" i="26" s="1"/>
  <c r="B529" i="33"/>
  <c r="B41" i="59" s="1"/>
  <c r="B318" i="33"/>
  <c r="C16" i="29" s="1"/>
  <c r="B512" i="33"/>
  <c r="A15" i="29" s="1"/>
  <c r="B42" i="33"/>
  <c r="J43" i="21" s="1"/>
  <c r="B155" i="33"/>
  <c r="B154" i="6" s="1"/>
  <c r="B197" i="33"/>
  <c r="C180" i="6" s="1"/>
  <c r="B508" i="33"/>
  <c r="B168" i="33"/>
  <c r="B85" i="33"/>
  <c r="B128" i="28" s="1"/>
  <c r="B61" i="33"/>
  <c r="D35" i="21" s="1"/>
  <c r="B554" i="33"/>
  <c r="B6" i="59" s="1"/>
  <c r="B331" i="33"/>
  <c r="A94" i="28" s="1"/>
  <c r="B451" i="33"/>
  <c r="B1" i="49" s="1"/>
  <c r="B565" i="33"/>
  <c r="B337" i="33"/>
  <c r="A179" i="28" s="1"/>
  <c r="B420" i="33"/>
  <c r="AC8" i="53" s="1"/>
  <c r="B290" i="33"/>
  <c r="H198" i="6" s="1"/>
  <c r="B295" i="33"/>
  <c r="X2" i="10" s="1"/>
  <c r="B358" i="33"/>
  <c r="O36" i="17" s="1"/>
  <c r="H19" i="29" s="1"/>
  <c r="B461" i="33"/>
  <c r="B1" i="54" s="1"/>
  <c r="B539" i="33"/>
  <c r="B538" i="33"/>
  <c r="B11" i="59" s="1"/>
  <c r="B193" i="33"/>
  <c r="C201" i="6" s="1"/>
  <c r="B277" i="33"/>
  <c r="B19" i="7" s="1"/>
  <c r="B69" i="33"/>
  <c r="D42" i="21" s="1"/>
  <c r="B224" i="33"/>
  <c r="C224" i="6" s="1"/>
  <c r="B190" i="33"/>
  <c r="I202" i="6" s="1"/>
  <c r="B471" i="33"/>
  <c r="B236" i="33"/>
  <c r="K34" i="17" s="1"/>
  <c r="B159" i="33"/>
  <c r="C71" i="6" s="1"/>
  <c r="B510" i="33"/>
  <c r="B566" i="33"/>
  <c r="B6" i="58" s="1"/>
  <c r="B49" i="59" s="1"/>
  <c r="B235" i="33"/>
  <c r="B335" i="33"/>
  <c r="A161" i="28" s="1"/>
  <c r="B341" i="33"/>
  <c r="A244" i="28" s="1"/>
  <c r="B128" i="33"/>
  <c r="B287" i="33"/>
  <c r="C75" i="6" s="1"/>
  <c r="B40" i="33"/>
  <c r="F26" i="21" s="1"/>
  <c r="B297" i="33"/>
  <c r="B225" i="33"/>
  <c r="C225" i="6" s="1"/>
  <c r="B207" i="33"/>
  <c r="H170" i="6" s="1"/>
  <c r="B267" i="33"/>
  <c r="B7" i="43" s="1"/>
  <c r="B428" i="33"/>
  <c r="G17" i="2" s="1"/>
  <c r="B429" i="33"/>
  <c r="F3" i="46" s="1"/>
  <c r="B204" i="33"/>
  <c r="B34" i="6" s="1"/>
  <c r="B156" i="33"/>
  <c r="B37" i="6" s="1"/>
  <c r="B222" i="33"/>
  <c r="C222" i="6" s="1"/>
  <c r="B146" i="33"/>
  <c r="D203" i="6" s="1"/>
  <c r="B44" i="33"/>
  <c r="E25" i="21" s="1"/>
  <c r="B303" i="33"/>
  <c r="B387" i="33"/>
  <c r="B330" i="33"/>
  <c r="A93" i="28" s="1"/>
  <c r="B182" i="33"/>
  <c r="E187" i="6" s="1"/>
  <c r="B173" i="33"/>
  <c r="B18" i="33"/>
  <c r="F15" i="26" s="1"/>
  <c r="B98" i="33"/>
  <c r="A104" i="28" s="1"/>
  <c r="B203" i="33"/>
  <c r="E179" i="6" s="1"/>
  <c r="B209" i="33"/>
  <c r="E184" i="6" s="1"/>
  <c r="B237" i="33"/>
  <c r="B16" i="17" s="1"/>
  <c r="B105" i="33"/>
  <c r="B56" i="26" s="1"/>
  <c r="B478" i="33"/>
  <c r="B405" i="33"/>
  <c r="B10" i="39" s="1"/>
  <c r="B481" i="33"/>
  <c r="B468" i="33"/>
  <c r="F3" i="51" s="1"/>
  <c r="B115" i="33"/>
  <c r="B465" i="33"/>
  <c r="I3" i="54" s="1"/>
  <c r="B365" i="33"/>
  <c r="B86" i="33"/>
  <c r="B127" i="28" s="1"/>
  <c r="B414" i="33"/>
  <c r="B233" i="33"/>
  <c r="P36" i="17" s="1"/>
  <c r="I19" i="29" s="1"/>
  <c r="B517" i="33"/>
  <c r="A9" i="29" s="1"/>
  <c r="B423" i="33"/>
  <c r="B545" i="33"/>
  <c r="B8" i="59" s="1"/>
  <c r="B83" i="33"/>
  <c r="B125" i="28" s="1"/>
  <c r="B516" i="33"/>
  <c r="A8" i="29" s="1"/>
  <c r="B393" i="33"/>
  <c r="B121" i="33"/>
  <c r="E8" i="8" s="1"/>
  <c r="B262" i="33"/>
  <c r="B396" i="33"/>
  <c r="BT1" i="10" s="1"/>
  <c r="B108" i="33"/>
  <c r="D8" i="58" s="1"/>
  <c r="B389" i="33"/>
  <c r="B13" i="33"/>
  <c r="C6" i="21" s="1"/>
  <c r="B55" i="33"/>
  <c r="J42" i="21" s="1"/>
  <c r="B213" i="33"/>
  <c r="C145" i="6" s="1"/>
  <c r="B57" i="33"/>
  <c r="D37" i="21" s="1"/>
  <c r="B172" i="33"/>
  <c r="E188" i="6" s="1"/>
  <c r="B229" i="33"/>
  <c r="E21" i="17" s="1"/>
  <c r="B61" i="59" s="1"/>
  <c r="B563" i="33"/>
  <c r="B350" i="33"/>
  <c r="A2" i="7" s="1"/>
  <c r="B363" i="33"/>
  <c r="A440" i="28" s="1"/>
  <c r="B549" i="33"/>
  <c r="E14" i="17" s="1"/>
  <c r="B375" i="33"/>
  <c r="AB2" i="10" s="1"/>
  <c r="B506" i="33"/>
  <c r="D16" i="29" s="1"/>
  <c r="B530" i="33"/>
  <c r="B143" i="58" s="1"/>
  <c r="B520" i="33"/>
  <c r="A12" i="29" s="1"/>
  <c r="B411" i="33"/>
  <c r="B246" i="33"/>
  <c r="A65" i="26" s="1"/>
  <c r="B443" i="33"/>
  <c r="B1" i="48" s="1"/>
  <c r="B77" i="33"/>
  <c r="F28" i="21" s="1"/>
  <c r="B231" i="33"/>
  <c r="D36" i="17" s="1"/>
  <c r="B353" i="33"/>
  <c r="A333" i="28" s="1"/>
  <c r="B143" i="33"/>
  <c r="B74" i="33"/>
  <c r="C77" i="21" s="1"/>
  <c r="B495" i="33"/>
  <c r="AC22" i="53" s="1"/>
  <c r="B62" i="33"/>
  <c r="C85" i="21" s="1"/>
  <c r="B480" i="33"/>
  <c r="R3" i="51" s="1"/>
  <c r="B392" i="33"/>
  <c r="B278" i="33"/>
  <c r="B97" i="33"/>
  <c r="A33" i="28" s="1"/>
  <c r="B43" i="33"/>
  <c r="E27" i="21" s="1"/>
  <c r="B434" i="33"/>
  <c r="K3" i="46" s="1"/>
  <c r="B106" i="33"/>
  <c r="B12" i="17" s="1"/>
  <c r="B328" i="33"/>
  <c r="A87" i="28" s="1"/>
  <c r="B26" i="33"/>
  <c r="B15" i="26" s="1"/>
  <c r="B391" i="33"/>
  <c r="B196" i="33"/>
  <c r="H202" i="6" s="1"/>
  <c r="B553" i="33"/>
  <c r="B245" i="33"/>
  <c r="M65" i="26" s="1"/>
  <c r="B519" i="33"/>
  <c r="A11" i="29" s="1"/>
  <c r="B456" i="33"/>
  <c r="B219" i="33"/>
  <c r="C219" i="6" s="1"/>
  <c r="B72" i="33"/>
  <c r="D18" i="21" s="1"/>
  <c r="B498" i="33"/>
  <c r="AC26" i="53" s="1"/>
  <c r="B406" i="33"/>
  <c r="B10" i="43" s="1"/>
  <c r="B81" i="33"/>
  <c r="B572" i="33"/>
  <c r="B513" i="33"/>
  <c r="A5" i="29" s="1"/>
  <c r="B339" i="33"/>
  <c r="A201" i="28" s="1"/>
  <c r="B560" i="33"/>
  <c r="B14" i="58" s="1"/>
  <c r="B322" i="33"/>
  <c r="A1" i="29" s="1"/>
  <c r="B401" i="33"/>
  <c r="B60" i="33"/>
  <c r="H44" i="21" s="1"/>
  <c r="B184" i="33"/>
  <c r="B52" i="33"/>
  <c r="C69" i="21" s="1"/>
  <c r="B273" i="33"/>
  <c r="B6" i="43" s="1"/>
  <c r="B250" i="33"/>
  <c r="K65" i="26" s="1"/>
  <c r="B364" i="33"/>
  <c r="A459" i="28" s="1"/>
  <c r="B189" i="33"/>
  <c r="D24" i="8" s="1"/>
  <c r="D30" i="59" s="1"/>
  <c r="B533" i="33"/>
  <c r="B10" i="59" s="1"/>
  <c r="B463" i="33"/>
  <c r="G3" i="54" s="1"/>
  <c r="B241" i="33"/>
  <c r="B265" i="33"/>
  <c r="B327" i="33"/>
  <c r="A81" i="28" s="1"/>
  <c r="B558" i="33"/>
  <c r="B6" i="17" s="1"/>
  <c r="B180" i="33"/>
  <c r="B431" i="33"/>
  <c r="H3" i="46" s="1"/>
  <c r="B294" i="33"/>
  <c r="V65" i="26" s="1"/>
  <c r="B386" i="33"/>
  <c r="B202" i="33"/>
  <c r="E172" i="6" s="1"/>
  <c r="B125" i="33"/>
  <c r="B482" i="33"/>
  <c r="B424" i="33"/>
  <c r="B390" i="33"/>
  <c r="B430" i="33"/>
  <c r="G3" i="46" s="1"/>
  <c r="B87" i="33"/>
  <c r="B227" i="33"/>
  <c r="C1" i="17" s="1"/>
  <c r="B244" i="33"/>
  <c r="I65" i="26" s="1"/>
  <c r="B269" i="33"/>
  <c r="B5" i="39" s="1"/>
  <c r="B384" i="33"/>
  <c r="B489" i="33"/>
  <c r="B459" i="33"/>
  <c r="B253" i="33"/>
  <c r="O65" i="26" s="1"/>
  <c r="B21" i="33"/>
  <c r="E20" i="26" s="1"/>
  <c r="C20" i="26" s="1"/>
  <c r="B457" i="33"/>
  <c r="B283" i="33"/>
  <c r="B464" i="33"/>
  <c r="H3" i="54" s="1"/>
  <c r="B119" i="33"/>
  <c r="C7" i="6" s="1"/>
  <c r="B32" i="59" s="1"/>
  <c r="B421" i="33"/>
  <c r="AC9" i="53" s="1"/>
  <c r="B511" i="33"/>
  <c r="B2" i="57" s="1"/>
  <c r="B31" i="33"/>
  <c r="E9" i="21" s="1"/>
  <c r="B135" i="33"/>
  <c r="B557" i="33"/>
  <c r="A286" i="28" s="1"/>
  <c r="B239" i="33"/>
  <c r="B183" i="33"/>
  <c r="B472" i="33"/>
  <c r="B42" i="7"/>
  <c r="B27" i="33"/>
  <c r="B1" i="39" s="1"/>
  <c r="B376" i="33"/>
  <c r="AC2" i="10" s="1"/>
  <c r="B217" i="33"/>
  <c r="C217" i="6" s="1"/>
  <c r="B181" i="33"/>
  <c r="E192" i="6" s="1"/>
  <c r="B133" i="33"/>
  <c r="B95" i="33"/>
  <c r="A52" i="28" s="1"/>
  <c r="B70" i="33"/>
  <c r="B286" i="33"/>
  <c r="B10" i="22" s="1"/>
  <c r="B509" i="33"/>
  <c r="B137" i="33"/>
  <c r="B564" i="33"/>
  <c r="B34" i="33"/>
  <c r="D44" i="21" s="1"/>
  <c r="B149" i="33"/>
  <c r="B101" i="33"/>
  <c r="B88" i="33"/>
  <c r="B470" i="33"/>
  <c r="H3" i="51" s="1"/>
  <c r="B486" i="33"/>
  <c r="B455" i="33"/>
  <c r="G21" i="6" s="1"/>
  <c r="B47" i="59" s="1"/>
  <c r="B439" i="33"/>
  <c r="P3" i="46" s="1"/>
  <c r="B24" i="33"/>
  <c r="B47" i="26" s="1"/>
  <c r="B382" i="33"/>
  <c r="B521" i="33"/>
  <c r="B383" i="33"/>
  <c r="B469" i="33"/>
  <c r="F3" i="57" s="1"/>
  <c r="B531" i="33"/>
  <c r="B288" i="33"/>
  <c r="B20" i="33"/>
  <c r="D20" i="26" s="1"/>
  <c r="B418" i="33"/>
  <c r="AC6" i="53" s="1"/>
  <c r="B541" i="33"/>
  <c r="B107" i="33"/>
  <c r="B30" i="17" s="1"/>
  <c r="B360" i="33"/>
  <c r="A418" i="28" s="1"/>
  <c r="B238" i="33"/>
  <c r="B552" i="33"/>
  <c r="B347" i="33"/>
  <c r="A309" i="28" s="1"/>
  <c r="B123" i="33"/>
  <c r="B343" i="33"/>
  <c r="A265" i="28" s="1"/>
  <c r="B377" i="33"/>
  <c r="B195" i="33"/>
  <c r="K193" i="6" s="1"/>
  <c r="B178" i="33"/>
  <c r="C187" i="6" s="1"/>
  <c r="B49" i="33"/>
  <c r="C40" i="21" s="1"/>
  <c r="B139" i="33"/>
  <c r="C189" i="6" s="1"/>
  <c r="B223" i="33"/>
  <c r="C223" i="6" s="1"/>
  <c r="B215" i="33"/>
  <c r="C215" i="6" s="1"/>
  <c r="B372" i="33"/>
  <c r="AD2" i="10" s="1"/>
  <c r="A45" i="58"/>
  <c r="A21" i="58"/>
  <c r="A126" i="58"/>
  <c r="A20" i="58"/>
  <c r="A56" i="58"/>
  <c r="A105" i="58"/>
  <c r="A130" i="58"/>
  <c r="A23" i="58"/>
  <c r="A72" i="58"/>
  <c r="A61" i="58"/>
  <c r="A109" i="58"/>
  <c r="A92" i="58"/>
  <c r="A112" i="58"/>
  <c r="A64" i="58"/>
  <c r="A135" i="58"/>
  <c r="A117" i="58"/>
  <c r="A41" i="58"/>
  <c r="A91" i="58"/>
  <c r="A57" i="58"/>
  <c r="A18" i="58"/>
  <c r="A25" i="58"/>
  <c r="A114" i="58"/>
  <c r="B349" i="33"/>
  <c r="B35" i="6" s="1"/>
  <c r="B487" i="33"/>
  <c r="B340" i="33"/>
  <c r="A223" i="28" s="1"/>
  <c r="B567" i="33"/>
  <c r="B13" i="58" s="1"/>
  <c r="B25" i="33"/>
  <c r="A66" i="26" s="1"/>
  <c r="B188" i="33"/>
  <c r="C172" i="6" s="1"/>
  <c r="B371" i="33"/>
  <c r="B66" i="33"/>
  <c r="C73" i="21" s="1"/>
  <c r="B473" i="33"/>
  <c r="B493" i="33"/>
  <c r="B501" i="33"/>
  <c r="AC29" i="53" s="1"/>
  <c r="B282" i="33"/>
  <c r="B260" i="33"/>
  <c r="B8" i="8" s="1"/>
  <c r="B316" i="33"/>
  <c r="A16" i="29" s="1"/>
  <c r="B394" i="33"/>
  <c r="B24" i="17" s="1"/>
  <c r="B366" i="33"/>
  <c r="B395" i="33"/>
  <c r="C23" i="17" s="1"/>
  <c r="B29" i="33"/>
  <c r="E10" i="21" s="1"/>
  <c r="B438" i="33"/>
  <c r="O3" i="46" s="1"/>
  <c r="B89" i="33"/>
  <c r="A103" i="28" s="1"/>
  <c r="B542" i="33"/>
  <c r="B28" i="33"/>
  <c r="D34" i="21" s="1"/>
  <c r="B535" i="33"/>
  <c r="B102" i="33"/>
  <c r="E65" i="26" s="1"/>
  <c r="B58" i="33"/>
  <c r="C95" i="21" s="1"/>
  <c r="B113" i="33"/>
  <c r="B50" i="26" s="1"/>
  <c r="B228" i="33"/>
  <c r="B34" i="17" s="1"/>
  <c r="B50" i="33"/>
  <c r="D99" i="21" s="1"/>
  <c r="B320" i="33"/>
  <c r="B19" i="29" s="1"/>
  <c r="B247" i="33"/>
  <c r="J65" i="26" s="1"/>
  <c r="B14" i="33"/>
  <c r="C13" i="26" s="1"/>
  <c r="B47" i="33"/>
  <c r="D97" i="21" s="1"/>
  <c r="B514" i="33"/>
  <c r="A6" i="29" s="1"/>
  <c r="B385" i="33"/>
  <c r="B100" i="33"/>
  <c r="A31" i="28" s="1"/>
  <c r="B345" i="33"/>
  <c r="A285" i="28" s="1"/>
  <c r="B144" i="33"/>
  <c r="B160" i="33"/>
  <c r="B220" i="33"/>
  <c r="C220" i="6" s="1"/>
  <c r="B373" i="33"/>
  <c r="Z2" i="10" s="1"/>
  <c r="B12" i="59"/>
  <c r="E14" i="26"/>
  <c r="A141" i="58"/>
  <c r="A53" i="58"/>
  <c r="A40" i="58"/>
  <c r="A62" i="58"/>
  <c r="A46" i="58"/>
  <c r="A76" i="58"/>
  <c r="A70" i="58"/>
  <c r="A96" i="58"/>
  <c r="A86" i="58"/>
  <c r="A51" i="58"/>
  <c r="A84" i="58"/>
  <c r="A36" i="58"/>
  <c r="A120" i="58"/>
  <c r="A32" i="58"/>
  <c r="A88" i="58"/>
  <c r="A131" i="58"/>
  <c r="A122" i="58"/>
  <c r="A58" i="58"/>
  <c r="A129" i="58"/>
  <c r="A77" i="58"/>
  <c r="A119" i="58"/>
  <c r="A30" i="58"/>
  <c r="A67" i="58"/>
  <c r="C68" i="6"/>
  <c r="B462" i="33"/>
  <c r="F3" i="54" s="1"/>
  <c r="B314" i="33"/>
  <c r="B25" i="22" s="1"/>
  <c r="B388" i="33"/>
  <c r="B185" i="33"/>
  <c r="D202" i="6" s="1"/>
  <c r="B298" i="33"/>
  <c r="B19" i="8" s="1"/>
  <c r="B28" i="59" s="1"/>
  <c r="B117" i="33"/>
  <c r="E7" i="6" s="1"/>
  <c r="B78" i="33"/>
  <c r="F29" i="21" s="1"/>
  <c r="B524" i="33"/>
  <c r="B27" i="8" s="1"/>
  <c r="B450" i="33"/>
  <c r="L3" i="48" s="1"/>
  <c r="B380" i="33"/>
  <c r="B354" i="33"/>
  <c r="B201" i="33"/>
  <c r="L55" i="6" s="1"/>
  <c r="B270" i="33"/>
  <c r="B6" i="39" s="1"/>
  <c r="B84" i="33"/>
  <c r="B126" i="28" s="1"/>
  <c r="B64" i="33"/>
  <c r="C76" i="21" s="1"/>
  <c r="B271" i="33"/>
  <c r="B4" i="43" s="1"/>
  <c r="B54" i="33"/>
  <c r="D24" i="21" s="1"/>
  <c r="B445" i="33"/>
  <c r="B446" i="33"/>
  <c r="H3" i="48" s="1"/>
  <c r="B546" i="33"/>
  <c r="B19" i="59" s="1"/>
  <c r="B407" i="33"/>
  <c r="A1" i="55" s="1"/>
  <c r="C4" i="43" s="1"/>
  <c r="Q3" i="10" s="1"/>
  <c r="B313" i="33"/>
  <c r="B22" i="34" s="1"/>
  <c r="B402" i="33"/>
  <c r="B177" i="33"/>
  <c r="C170" i="6" s="1"/>
  <c r="B500" i="33"/>
  <c r="AC28" i="53" s="1"/>
  <c r="B412" i="33"/>
  <c r="B518" i="33"/>
  <c r="A10" i="29" s="1"/>
  <c r="B289" i="33"/>
  <c r="A63" i="26" s="1"/>
  <c r="B332" i="33"/>
  <c r="A158" i="28" s="1"/>
  <c r="B112" i="33"/>
  <c r="B240" i="33"/>
  <c r="B67" i="33"/>
  <c r="C72" i="21" s="1"/>
  <c r="B36" i="33"/>
  <c r="C86" i="21" s="1"/>
  <c r="B502" i="33"/>
  <c r="AC30" i="53" s="1"/>
  <c r="B329" i="33"/>
  <c r="A88" i="28" s="1"/>
  <c r="B127" i="33"/>
  <c r="B425" i="33"/>
  <c r="B234" i="33"/>
  <c r="B264" i="33"/>
  <c r="B342" i="33"/>
  <c r="A245" i="28" s="1"/>
  <c r="B307" i="33"/>
  <c r="B547" i="33"/>
  <c r="B32" i="17" s="1"/>
  <c r="B55" i="59" s="1"/>
  <c r="B39" i="33"/>
  <c r="D102" i="21" s="1"/>
  <c r="B527" i="33"/>
  <c r="B374" i="33"/>
  <c r="AA2" i="10" s="1"/>
  <c r="B291" i="33"/>
  <c r="H194" i="6" s="1"/>
  <c r="B79" i="33"/>
  <c r="D88" i="21" s="1"/>
  <c r="B536" i="33"/>
  <c r="B370" i="33"/>
  <c r="A22" i="58"/>
  <c r="A101" i="58"/>
  <c r="A27" i="58"/>
  <c r="A35" i="58"/>
  <c r="A54" i="58"/>
  <c r="A136" i="58"/>
  <c r="A48" i="58"/>
  <c r="A52" i="58"/>
  <c r="A138" i="58"/>
  <c r="A140" i="58"/>
  <c r="A75" i="58"/>
  <c r="A50" i="58"/>
  <c r="A29" i="58"/>
  <c r="A80" i="58"/>
  <c r="A68" i="58"/>
  <c r="A93" i="58"/>
  <c r="A19" i="58"/>
  <c r="A113" i="58"/>
  <c r="A63" i="58"/>
  <c r="A137" i="58"/>
  <c r="A116" i="58"/>
  <c r="A24" i="58"/>
  <c r="A110" i="58"/>
  <c r="A111" i="58"/>
  <c r="A124" i="58"/>
  <c r="A85" i="58"/>
  <c r="B475" i="33"/>
  <c r="B251" i="33"/>
  <c r="L65" i="26" s="1"/>
  <c r="B325" i="33"/>
  <c r="A76" i="28" s="1"/>
  <c r="B134" i="33"/>
  <c r="B525" i="33"/>
  <c r="B467" i="33"/>
  <c r="B1" i="51" s="1"/>
  <c r="B323" i="33"/>
  <c r="B357" i="33"/>
  <c r="A378" i="28" s="1"/>
  <c r="B528" i="33"/>
  <c r="B33" i="59" s="1"/>
  <c r="B485" i="33"/>
  <c r="B490" i="33"/>
  <c r="AC19" i="53" s="1"/>
  <c r="B479" i="33"/>
  <c r="B410" i="33"/>
  <c r="D1" i="55" s="1"/>
  <c r="B130" i="33"/>
  <c r="B230" i="33"/>
  <c r="B379" i="33"/>
  <c r="B263" i="33"/>
  <c r="B38" i="26" s="1"/>
  <c r="B449" i="33"/>
  <c r="B496" i="33"/>
  <c r="AC24" i="53" s="1"/>
  <c r="B515" i="33"/>
  <c r="A7" i="29" s="1"/>
  <c r="B403" i="33"/>
  <c r="B2" i="39" s="1"/>
  <c r="B211" i="33"/>
  <c r="C136" i="6" s="1"/>
  <c r="B226" i="33"/>
  <c r="C226" i="6" s="1"/>
  <c r="B212" i="33"/>
  <c r="C137" i="6" s="1"/>
  <c r="B45" i="33"/>
  <c r="D78" i="21" s="1"/>
  <c r="B129" i="33"/>
  <c r="B404" i="33"/>
  <c r="B2" i="43" s="1"/>
  <c r="B170" i="33"/>
  <c r="E182" i="6" s="1"/>
  <c r="B94" i="33"/>
  <c r="A68" i="28" s="1"/>
  <c r="B568" i="33"/>
  <c r="B7" i="58" s="1"/>
  <c r="B259" i="33"/>
  <c r="B55" i="26" s="1"/>
  <c r="B198" i="33"/>
  <c r="C175" i="6" s="1"/>
  <c r="B17" i="33"/>
  <c r="E15" i="26" s="1"/>
  <c r="C15" i="26" s="1"/>
  <c r="B194" i="33"/>
  <c r="C156" i="6" s="1"/>
  <c r="B378" i="33"/>
  <c r="B562" i="33"/>
  <c r="B317" i="33"/>
  <c r="B16" i="29" s="1"/>
  <c r="B308" i="33"/>
  <c r="B532" i="33"/>
  <c r="B275" i="33"/>
  <c r="B20" i="7" s="1"/>
  <c r="B22" i="33"/>
  <c r="B24" i="26" s="1"/>
  <c r="B158" i="33"/>
  <c r="C202" i="6" s="1"/>
  <c r="B248" i="33"/>
  <c r="B577" i="33"/>
  <c r="A492" i="28" s="1"/>
  <c r="B124" i="33"/>
  <c r="B437" i="33"/>
  <c r="N3" i="46" s="1"/>
  <c r="B242" i="33"/>
  <c r="C8" i="8" s="1"/>
  <c r="B441" i="33"/>
  <c r="F3" i="47" s="1"/>
  <c r="B38" i="33"/>
  <c r="C5" i="21" s="1"/>
  <c r="B362" i="33"/>
  <c r="L8" i="36"/>
  <c r="T17" i="36"/>
  <c r="K9" i="36"/>
  <c r="T7" i="36"/>
  <c r="M13" i="36"/>
  <c r="F27" i="36"/>
  <c r="H31" i="36"/>
  <c r="C17" i="36"/>
  <c r="V14" i="36"/>
  <c r="H24" i="36"/>
  <c r="H27" i="36"/>
  <c r="G10" i="36"/>
  <c r="M6" i="36"/>
  <c r="P20" i="36"/>
  <c r="V5" i="36"/>
  <c r="T13" i="36"/>
  <c r="R13" i="36"/>
  <c r="I10" i="36"/>
  <c r="R9" i="36"/>
  <c r="J19" i="36"/>
  <c r="P6" i="36"/>
  <c r="S10" i="36"/>
  <c r="D9" i="36"/>
  <c r="F31" i="36"/>
  <c r="U16" i="36"/>
  <c r="AA27" i="36"/>
  <c r="AA25" i="36"/>
  <c r="H15" i="36"/>
  <c r="I15" i="36"/>
  <c r="N20" i="36"/>
  <c r="O5" i="36"/>
  <c r="Q12" i="36"/>
  <c r="K11" i="36"/>
  <c r="G33" i="36"/>
  <c r="D16" i="36"/>
  <c r="O9" i="36"/>
  <c r="V11" i="36"/>
  <c r="P9" i="36"/>
  <c r="L11" i="36"/>
  <c r="R10" i="36"/>
  <c r="F19" i="36"/>
  <c r="O12" i="36"/>
  <c r="P10" i="36"/>
  <c r="C30" i="36"/>
  <c r="M19" i="36"/>
  <c r="N19" i="36"/>
  <c r="V13" i="36"/>
  <c r="T8" i="36"/>
  <c r="E16" i="36"/>
  <c r="F8" i="36"/>
  <c r="W10" i="36"/>
  <c r="N8" i="36"/>
  <c r="W15" i="36"/>
  <c r="E30" i="36"/>
  <c r="J21" i="36"/>
  <c r="G32" i="36"/>
  <c r="P12" i="36"/>
  <c r="D24" i="36"/>
  <c r="U12" i="36"/>
  <c r="N5" i="36"/>
  <c r="U13" i="36"/>
  <c r="C21" i="36"/>
  <c r="C20" i="36"/>
  <c r="O14" i="36"/>
  <c r="G9" i="36"/>
  <c r="M8" i="36"/>
  <c r="E6" i="36"/>
  <c r="W7" i="36"/>
  <c r="F9" i="36"/>
  <c r="V20" i="36"/>
  <c r="H11" i="36"/>
  <c r="H20" i="36"/>
  <c r="T19" i="36"/>
  <c r="G19" i="36"/>
  <c r="F21" i="36"/>
  <c r="S15" i="36"/>
  <c r="D28" i="36"/>
  <c r="K10" i="36"/>
  <c r="S20" i="36"/>
  <c r="W17" i="36"/>
  <c r="O7" i="36"/>
  <c r="Q20" i="36"/>
  <c r="V8" i="36"/>
  <c r="C14" i="36"/>
  <c r="W9" i="36"/>
  <c r="E26" i="36"/>
  <c r="G20" i="36"/>
  <c r="N15" i="36"/>
  <c r="U11" i="36"/>
  <c r="G27" i="36"/>
  <c r="N17" i="36"/>
  <c r="C9" i="36"/>
  <c r="N10" i="36"/>
  <c r="W20" i="36"/>
  <c r="N14" i="36"/>
  <c r="C18" i="36"/>
  <c r="U6" i="36"/>
  <c r="I32" i="36"/>
  <c r="G24" i="36"/>
  <c r="H6" i="36"/>
  <c r="E31" i="36"/>
  <c r="E28" i="36"/>
  <c r="F17" i="36"/>
  <c r="H32" i="36"/>
  <c r="I18" i="36"/>
  <c r="C13" i="36"/>
  <c r="I13" i="36"/>
  <c r="U9" i="36"/>
  <c r="I22" i="36"/>
  <c r="G16" i="36"/>
  <c r="G18" i="36"/>
  <c r="K20" i="36"/>
  <c r="W16" i="36"/>
  <c r="H16" i="36"/>
  <c r="T9" i="36"/>
  <c r="I29" i="36"/>
  <c r="J12" i="36"/>
  <c r="D11" i="36"/>
  <c r="E11" i="36"/>
  <c r="J20" i="36"/>
  <c r="Q16" i="36"/>
  <c r="E19" i="36"/>
  <c r="D34" i="36"/>
  <c r="L5" i="36"/>
  <c r="Q13" i="36"/>
  <c r="F12" i="36"/>
  <c r="F10" i="36"/>
  <c r="C6" i="36"/>
  <c r="I9" i="36"/>
  <c r="O13" i="36"/>
  <c r="M17" i="36"/>
  <c r="D13" i="36"/>
  <c r="I17" i="36"/>
  <c r="N18" i="36"/>
  <c r="I12" i="36"/>
  <c r="F22" i="36"/>
  <c r="S9" i="36"/>
  <c r="H13" i="36"/>
  <c r="D21" i="36"/>
  <c r="I14" i="36"/>
  <c r="J15" i="36"/>
  <c r="J6" i="36"/>
  <c r="J13" i="36"/>
  <c r="E7" i="36"/>
  <c r="V18" i="36"/>
  <c r="I21" i="36"/>
  <c r="G12" i="36"/>
  <c r="I5" i="36"/>
  <c r="V17" i="36"/>
  <c r="N12" i="36"/>
  <c r="K7" i="36"/>
  <c r="E15" i="36"/>
  <c r="L15" i="36"/>
  <c r="H34" i="36"/>
  <c r="U18" i="36"/>
  <c r="P16" i="36"/>
  <c r="J9" i="36"/>
  <c r="J8" i="36"/>
  <c r="E34" i="36"/>
  <c r="O20" i="36"/>
  <c r="J10" i="36"/>
  <c r="T18" i="36"/>
  <c r="S11" i="36"/>
  <c r="E10" i="36"/>
  <c r="D5" i="36"/>
  <c r="I6" i="36"/>
  <c r="R17" i="36"/>
  <c r="T15" i="36"/>
  <c r="H30" i="36"/>
  <c r="C22" i="36"/>
  <c r="P19" i="36"/>
  <c r="G25" i="36"/>
  <c r="G22" i="36"/>
  <c r="E29" i="36"/>
  <c r="G21" i="36"/>
  <c r="V10" i="36"/>
  <c r="E33" i="36"/>
  <c r="O19" i="36"/>
  <c r="O6" i="36"/>
  <c r="V16" i="36"/>
  <c r="D7" i="36"/>
  <c r="O18" i="36"/>
  <c r="AB25" i="36"/>
  <c r="U15" i="36"/>
  <c r="T20" i="36"/>
  <c r="W8" i="36"/>
  <c r="I31" i="36"/>
  <c r="N6" i="36"/>
  <c r="O10" i="36"/>
  <c r="H25" i="36"/>
  <c r="D26" i="36"/>
  <c r="U7" i="36"/>
  <c r="C32" i="36"/>
  <c r="C11" i="36"/>
  <c r="Q10" i="36"/>
  <c r="G6" i="36"/>
  <c r="J23" i="36"/>
  <c r="I28" i="36"/>
  <c r="H18" i="36"/>
  <c r="K5" i="36"/>
  <c r="AA26" i="36"/>
  <c r="O15" i="36"/>
  <c r="F29" i="36"/>
  <c r="L21" i="36"/>
  <c r="L10" i="36"/>
  <c r="W19" i="36"/>
  <c r="C10" i="36"/>
  <c r="M10" i="36"/>
  <c r="E24" i="36"/>
  <c r="S6" i="36"/>
  <c r="D22" i="36"/>
  <c r="G23" i="36"/>
  <c r="T11" i="36"/>
  <c r="R15" i="36"/>
  <c r="G29" i="36"/>
  <c r="S14" i="36"/>
  <c r="L20" i="36"/>
  <c r="H14" i="36"/>
  <c r="I27" i="36"/>
  <c r="R11" i="36"/>
  <c r="I20" i="36"/>
  <c r="K18" i="36"/>
  <c r="V15" i="36"/>
  <c r="E9" i="36"/>
  <c r="E20" i="36"/>
  <c r="E21" i="36"/>
  <c r="S7" i="36"/>
  <c r="L22" i="36"/>
  <c r="I19" i="36"/>
  <c r="S5" i="36"/>
  <c r="T6" i="36"/>
  <c r="P5" i="36"/>
  <c r="J22" i="36"/>
  <c r="W13" i="36"/>
  <c r="I23" i="36"/>
  <c r="M5" i="36"/>
  <c r="U5" i="36"/>
  <c r="N16" i="36"/>
  <c r="J27" i="36"/>
  <c r="U14" i="36"/>
  <c r="R8" i="36"/>
  <c r="C15" i="36"/>
  <c r="D30" i="36"/>
  <c r="H9" i="36"/>
  <c r="C27" i="36"/>
  <c r="H26" i="36"/>
  <c r="L14" i="36"/>
  <c r="K14" i="36"/>
  <c r="J11" i="36"/>
  <c r="T10" i="36"/>
  <c r="C12" i="36"/>
  <c r="C31" i="36"/>
  <c r="K12" i="36"/>
  <c r="I16" i="36"/>
  <c r="U20" i="36"/>
  <c r="D31" i="36"/>
  <c r="W11" i="36"/>
  <c r="S16" i="36"/>
  <c r="P14" i="36"/>
  <c r="M20" i="36"/>
  <c r="H21" i="36"/>
  <c r="AB26" i="36"/>
  <c r="P15" i="36"/>
  <c r="G13" i="36"/>
  <c r="D27" i="36"/>
  <c r="K16" i="36"/>
  <c r="I25" i="36"/>
  <c r="Q5" i="36"/>
  <c r="P17" i="36"/>
  <c r="Q19" i="36"/>
  <c r="C28" i="36"/>
  <c r="L19" i="36"/>
  <c r="C26" i="36"/>
  <c r="Q7" i="36"/>
  <c r="E5" i="36"/>
  <c r="C33" i="36"/>
  <c r="S13" i="36"/>
  <c r="G15" i="36"/>
  <c r="F18" i="36"/>
  <c r="H17" i="36"/>
  <c r="M7" i="36"/>
  <c r="O16" i="36"/>
  <c r="F15" i="36"/>
  <c r="J14" i="36"/>
  <c r="C34" i="36"/>
  <c r="K15" i="36"/>
  <c r="H7" i="36"/>
  <c r="F16" i="36"/>
  <c r="G14" i="36"/>
  <c r="F30" i="36"/>
  <c r="E8" i="36"/>
  <c r="K13" i="36"/>
  <c r="O8" i="36"/>
  <c r="R18" i="36"/>
  <c r="F23" i="36"/>
  <c r="I11" i="36"/>
  <c r="C8" i="36"/>
  <c r="P8" i="36"/>
  <c r="D18" i="36"/>
  <c r="F34" i="36"/>
  <c r="AB27" i="36"/>
  <c r="J5" i="36"/>
  <c r="U10" i="36"/>
  <c r="M12" i="36"/>
  <c r="F13" i="36"/>
  <c r="R12" i="36"/>
  <c r="I30" i="36"/>
  <c r="D19" i="36"/>
  <c r="V12" i="36"/>
  <c r="S17" i="36"/>
  <c r="M18" i="36"/>
  <c r="C25" i="36"/>
  <c r="M15" i="36"/>
  <c r="H5" i="36"/>
  <c r="S18" i="36"/>
  <c r="K6" i="36"/>
  <c r="J7" i="36"/>
  <c r="K17" i="36"/>
  <c r="Q15" i="36"/>
  <c r="Q18" i="36"/>
  <c r="D10" i="36"/>
  <c r="L16" i="36"/>
  <c r="H28" i="36"/>
  <c r="C7" i="36"/>
  <c r="J16" i="36"/>
  <c r="C24" i="36"/>
  <c r="W12" i="36"/>
  <c r="F6" i="36"/>
  <c r="F7" i="36"/>
  <c r="Q6" i="36"/>
  <c r="Q9" i="36"/>
  <c r="D15" i="36"/>
  <c r="V6" i="36"/>
  <c r="Q8" i="36"/>
  <c r="H23" i="36"/>
  <c r="T5" i="36"/>
  <c r="W6" i="36"/>
  <c r="K19" i="36"/>
  <c r="E17" i="36"/>
  <c r="C23" i="36"/>
  <c r="D12" i="36"/>
  <c r="F20" i="36"/>
  <c r="G30" i="36"/>
  <c r="E18" i="36"/>
  <c r="I7" i="36"/>
  <c r="O11" i="36"/>
  <c r="K22" i="36"/>
  <c r="F24" i="36"/>
  <c r="F11" i="36"/>
  <c r="R16" i="36"/>
  <c r="F25" i="36"/>
  <c r="P18" i="36"/>
  <c r="F28" i="36"/>
  <c r="M21" i="36"/>
  <c r="D14" i="36"/>
  <c r="G26" i="36"/>
  <c r="F5" i="36"/>
  <c r="L12" i="36"/>
  <c r="Q11" i="36"/>
  <c r="E23" i="36"/>
  <c r="K8" i="36"/>
  <c r="N9" i="36"/>
  <c r="F33" i="36"/>
  <c r="C16" i="36"/>
  <c r="H29" i="36"/>
  <c r="S8" i="36"/>
  <c r="G31" i="36"/>
  <c r="P7" i="36"/>
  <c r="G17" i="36"/>
  <c r="V7" i="36"/>
  <c r="P13" i="36"/>
  <c r="K23" i="36"/>
  <c r="D23" i="36"/>
  <c r="I24" i="36"/>
  <c r="R7" i="36"/>
  <c r="I26" i="36"/>
  <c r="L18" i="36"/>
  <c r="H10" i="36"/>
  <c r="Q14" i="36"/>
  <c r="D6" i="36"/>
  <c r="O17" i="36"/>
  <c r="V9" i="36"/>
  <c r="H33" i="36"/>
  <c r="R20" i="36"/>
  <c r="R14" i="36"/>
  <c r="M16" i="36"/>
  <c r="J24" i="36"/>
  <c r="E12" i="36"/>
  <c r="H22" i="36"/>
  <c r="G5" i="36"/>
  <c r="F14" i="36"/>
  <c r="E27" i="36"/>
  <c r="L9" i="36"/>
  <c r="G11" i="36"/>
  <c r="F32" i="36"/>
  <c r="U17" i="36"/>
  <c r="L13" i="36"/>
  <c r="D20" i="36"/>
  <c r="R6" i="36"/>
  <c r="K21" i="36"/>
  <c r="E32" i="36"/>
  <c r="T12" i="36"/>
  <c r="F26" i="36"/>
  <c r="M11" i="36"/>
  <c r="V19" i="36"/>
  <c r="D32" i="36"/>
  <c r="D25" i="36"/>
  <c r="C29" i="36"/>
  <c r="U8" i="36"/>
  <c r="N13" i="36"/>
  <c r="N11" i="36"/>
  <c r="K24" i="36"/>
  <c r="E25" i="36"/>
  <c r="D17" i="36"/>
  <c r="G8" i="36"/>
  <c r="J18" i="36"/>
  <c r="M14" i="36"/>
  <c r="G34" i="36"/>
  <c r="R19" i="36"/>
  <c r="H8" i="36"/>
  <c r="R5" i="36"/>
  <c r="J26" i="36"/>
  <c r="T16" i="36"/>
  <c r="G7" i="36"/>
  <c r="C19" i="36"/>
  <c r="H12" i="36"/>
  <c r="J17" i="36"/>
  <c r="H19" i="36"/>
  <c r="Q17" i="36"/>
  <c r="D29" i="36"/>
  <c r="L6" i="36"/>
  <c r="W14" i="36"/>
  <c r="T14" i="36"/>
  <c r="D8" i="36"/>
  <c r="J25" i="36"/>
  <c r="N7" i="36"/>
  <c r="S12" i="36"/>
  <c r="L7" i="36"/>
  <c r="U19" i="36"/>
  <c r="E14" i="36"/>
  <c r="E13" i="36"/>
  <c r="I8" i="36"/>
  <c r="W5" i="36"/>
  <c r="S19" i="36"/>
  <c r="E22" i="36"/>
  <c r="W18" i="36"/>
  <c r="L17" i="36"/>
  <c r="G28" i="36"/>
  <c r="P11" i="36"/>
  <c r="D33" i="36"/>
  <c r="C18" i="35"/>
  <c r="M23" i="35" s="1"/>
  <c r="AD65" i="26"/>
  <c r="AB65" i="26"/>
  <c r="C21" i="6"/>
  <c r="B40" i="59" s="1"/>
  <c r="N36" i="17"/>
  <c r="N17" i="2" s="1"/>
  <c r="E26" i="17"/>
  <c r="B66" i="59" s="1"/>
  <c r="B9" i="58"/>
  <c r="G3" i="51"/>
  <c r="AM65" i="26"/>
  <c r="BY2" i="10"/>
  <c r="I36" i="17"/>
  <c r="V2" i="10"/>
  <c r="V3" i="51"/>
  <c r="H2" i="10"/>
  <c r="P65" i="26"/>
  <c r="E18" i="8"/>
  <c r="E12" i="8"/>
  <c r="G3" i="57"/>
  <c r="B1" i="57"/>
  <c r="W65" i="26"/>
  <c r="B32" i="26"/>
  <c r="R2" i="10"/>
  <c r="E25" i="17"/>
  <c r="B65" i="59" s="1"/>
  <c r="Q2" i="10"/>
  <c r="A23" i="9"/>
  <c r="A15" i="9"/>
  <c r="E67" i="6"/>
  <c r="E191" i="6"/>
  <c r="E94" i="6"/>
  <c r="E91" i="6"/>
  <c r="B13" i="59"/>
  <c r="P19" i="2"/>
  <c r="P18" i="2"/>
  <c r="C47" i="58" a="1"/>
  <c r="C47" i="58" s="1"/>
  <c r="H18" i="2"/>
  <c r="F28" i="17" s="1"/>
  <c r="C68" i="59" s="1"/>
  <c r="N18" i="2"/>
  <c r="G17" i="58" s="1"/>
  <c r="H19" i="2"/>
  <c r="N19" i="2"/>
  <c r="K19" i="2"/>
  <c r="K6" i="2" s="1"/>
  <c r="C13" i="35" s="1"/>
  <c r="O18" i="2"/>
  <c r="F27" i="17" s="1"/>
  <c r="C67" i="59" s="1"/>
  <c r="B18" i="2"/>
  <c r="B19" i="2"/>
  <c r="L19" i="2"/>
  <c r="L6" i="2" s="1"/>
  <c r="C14" i="35" s="1"/>
  <c r="G18" i="2"/>
  <c r="I18" i="2" s="1"/>
  <c r="J18" i="2" s="1"/>
  <c r="G19" i="2"/>
  <c r="M19" i="2"/>
  <c r="M6" i="2" s="1"/>
  <c r="C15" i="35" s="1"/>
  <c r="O19" i="2"/>
  <c r="O17" i="2"/>
  <c r="O5" i="2" s="1"/>
  <c r="B17" i="35" s="1"/>
  <c r="C8" i="43"/>
  <c r="U3" i="10" s="1"/>
  <c r="C7" i="39"/>
  <c r="K3" i="10" s="1"/>
  <c r="P3" i="10" s="1"/>
  <c r="S61" i="59" a="1"/>
  <c r="S61" i="59" s="1"/>
  <c r="B88" i="58" a="1"/>
  <c r="B88" i="58" s="1"/>
  <c r="C22" i="58" a="1"/>
  <c r="C22" i="58" s="1"/>
  <c r="X62" i="59" a="1"/>
  <c r="X62" i="59" s="1"/>
  <c r="C116" i="58" a="1"/>
  <c r="C116" i="58" s="1"/>
  <c r="E135" i="58" a="1"/>
  <c r="E135" i="58" s="1"/>
  <c r="CW60" i="59" a="1"/>
  <c r="CW60" i="59" s="1"/>
  <c r="CX68" i="59" a="1"/>
  <c r="CX68" i="59" s="1"/>
  <c r="BF60" i="59" a="1"/>
  <c r="BF60" i="59" s="1"/>
  <c r="H21" i="58" a="1"/>
  <c r="H21" i="58" s="1"/>
  <c r="C61" i="58" a="1"/>
  <c r="C61" i="58" s="1"/>
  <c r="G86" i="58" a="1"/>
  <c r="G86" i="58" s="1"/>
  <c r="CC64" i="59" a="1"/>
  <c r="CC64" i="59" s="1"/>
  <c r="BJ66" i="59" a="1"/>
  <c r="BJ66" i="59" s="1"/>
  <c r="F57" i="58" a="1"/>
  <c r="F57" i="58" s="1"/>
  <c r="E34" i="58" a="1"/>
  <c r="E34" i="58" s="1"/>
  <c r="P66" i="59" a="1"/>
  <c r="P66" i="59" s="1"/>
  <c r="AY60" i="59" a="1"/>
  <c r="AY60" i="59" s="1"/>
  <c r="AR63" i="59" a="1"/>
  <c r="AR63" i="59" s="1"/>
  <c r="F44" i="58" a="1"/>
  <c r="F44" i="58" s="1"/>
  <c r="AL58" i="59" a="1"/>
  <c r="AL58" i="59" s="1"/>
  <c r="F87" i="58" a="1"/>
  <c r="F87" i="58" s="1"/>
  <c r="Q61" i="59" a="1"/>
  <c r="Q61" i="59" s="1"/>
  <c r="H63" i="59" a="1"/>
  <c r="H63" i="59" s="1"/>
  <c r="CV68" i="59" a="1"/>
  <c r="CV68" i="59" s="1"/>
  <c r="DA59" i="59" a="1"/>
  <c r="DA59" i="59" s="1"/>
  <c r="D105" i="58" a="1"/>
  <c r="D105" i="58" s="1"/>
  <c r="CL64" i="59" a="1"/>
  <c r="CL64" i="59" s="1"/>
  <c r="G125" i="58" a="1"/>
  <c r="G125" i="58" s="1"/>
  <c r="BW64" i="59" a="1"/>
  <c r="BW64" i="59" s="1"/>
  <c r="CD59" i="59" a="1"/>
  <c r="CD59" i="59" s="1"/>
  <c r="D81" i="58" a="1"/>
  <c r="D81" i="58" s="1"/>
  <c r="G77" i="58" a="1"/>
  <c r="G77" i="58" s="1"/>
  <c r="H122" i="58" a="1"/>
  <c r="H122" i="58" s="1"/>
  <c r="CN66" i="59" a="1"/>
  <c r="CN66" i="59" s="1"/>
  <c r="G76" i="58" a="1"/>
  <c r="G76" i="58" s="1"/>
  <c r="AM59" i="59" a="1"/>
  <c r="AM59" i="59" s="1"/>
  <c r="X63" i="59" a="1"/>
  <c r="X63" i="59" s="1"/>
  <c r="C73" i="58" a="1"/>
  <c r="C73" i="58" s="1"/>
  <c r="F141" i="58" a="1"/>
  <c r="F141" i="58" s="1"/>
  <c r="CK58" i="59" a="1"/>
  <c r="CK58" i="59" s="1"/>
  <c r="P56" i="59" a="1"/>
  <c r="P56" i="59" s="1"/>
  <c r="C82" i="58" a="1"/>
  <c r="C82" i="58" s="1"/>
  <c r="C107" i="58" a="1"/>
  <c r="C107" i="58" s="1"/>
  <c r="G117" i="58" a="1"/>
  <c r="G117" i="58" s="1"/>
  <c r="D94" i="58" a="1"/>
  <c r="D94" i="58" s="1"/>
  <c r="L65" i="59" a="1"/>
  <c r="L65" i="59" s="1"/>
  <c r="BG65" i="59" a="1"/>
  <c r="BG65" i="59" s="1"/>
  <c r="BI60" i="59" a="1"/>
  <c r="BI60" i="59" s="1"/>
  <c r="K60" i="59" a="1"/>
  <c r="K60" i="59" s="1"/>
  <c r="BM65" i="59" a="1"/>
  <c r="BM65" i="59" s="1"/>
  <c r="CO65" i="59" a="1"/>
  <c r="CO65" i="59" s="1"/>
  <c r="CW68" i="59" a="1"/>
  <c r="CW68" i="59" s="1"/>
  <c r="H42" i="58" a="1"/>
  <c r="H42" i="58" s="1"/>
  <c r="CG60" i="59" a="1"/>
  <c r="CG60" i="59" s="1"/>
  <c r="F85" i="58" a="1"/>
  <c r="F85" i="58" s="1"/>
  <c r="H98" i="58" a="1"/>
  <c r="H98" i="58" s="1"/>
  <c r="BP66" i="59" a="1"/>
  <c r="BP66" i="59" s="1"/>
  <c r="CU60" i="59" a="1"/>
  <c r="CU60" i="59" s="1"/>
  <c r="O57" i="59" a="1"/>
  <c r="O57" i="59" s="1"/>
  <c r="M65" i="59" a="1"/>
  <c r="M65" i="59" s="1"/>
  <c r="K62" i="59" a="1"/>
  <c r="K62" i="59" s="1"/>
  <c r="BB68" i="59" a="1"/>
  <c r="BB68" i="59" s="1"/>
  <c r="BY63" i="59" a="1"/>
  <c r="BY63" i="59" s="1"/>
  <c r="G93" i="58" a="1"/>
  <c r="G93" i="58" s="1"/>
  <c r="D88" i="58" a="1"/>
  <c r="D88" i="58" s="1"/>
  <c r="AG57" i="59" a="1"/>
  <c r="AG57" i="59" s="1"/>
  <c r="F130" i="58" a="1"/>
  <c r="F130" i="58" s="1"/>
  <c r="H119" i="58" a="1"/>
  <c r="H119" i="58" s="1"/>
  <c r="AL59" i="59" a="1"/>
  <c r="AL59" i="59" s="1"/>
  <c r="AK64" i="59" a="1"/>
  <c r="AK64" i="59" s="1"/>
  <c r="F34" i="58" a="1"/>
  <c r="F34" i="58" s="1"/>
  <c r="V64" i="59" a="1"/>
  <c r="V64" i="59" s="1"/>
  <c r="BV62" i="59" a="1"/>
  <c r="BV62" i="59" s="1"/>
  <c r="CY63" i="59" a="1"/>
  <c r="CY63" i="59" s="1"/>
  <c r="D128" i="58" a="1"/>
  <c r="D128" i="58" s="1"/>
  <c r="F22" i="58" a="1"/>
  <c r="F22" i="58" s="1"/>
  <c r="H94" i="58" a="1"/>
  <c r="H94" i="58" s="1"/>
  <c r="E74" i="58" a="1"/>
  <c r="E74" i="58" s="1"/>
  <c r="AM68" i="59" a="1"/>
  <c r="AM68" i="59" s="1"/>
  <c r="F58" i="58" a="1"/>
  <c r="F58" i="58" s="1"/>
  <c r="CM57" i="59" a="1"/>
  <c r="CM57" i="59" s="1"/>
  <c r="AZ57" i="59" a="1"/>
  <c r="AZ57" i="59" s="1"/>
  <c r="CS60" i="59" a="1"/>
  <c r="CS60" i="59" s="1"/>
  <c r="AF66" i="59" a="1"/>
  <c r="AF66" i="59" s="1"/>
  <c r="DH68" i="59" a="1"/>
  <c r="DH68" i="59" s="1"/>
  <c r="BF58" i="59" a="1"/>
  <c r="BF58" i="59" s="1"/>
  <c r="CS67" i="59" a="1"/>
  <c r="CS67" i="59" s="1"/>
  <c r="BN64" i="59" a="1"/>
  <c r="BN64" i="59" s="1"/>
  <c r="D66" i="58" a="1"/>
  <c r="D66" i="58" s="1"/>
  <c r="C45" i="58" a="1"/>
  <c r="C45" i="58" s="1"/>
  <c r="AB65" i="59" a="1"/>
  <c r="AB65" i="59" s="1"/>
  <c r="CQ58" i="59" a="1"/>
  <c r="CQ58" i="59" s="1"/>
  <c r="CI56" i="59" a="1"/>
  <c r="CI56" i="59" s="1"/>
  <c r="BW65" i="59" a="1"/>
  <c r="BW65" i="59" s="1"/>
  <c r="C46" i="58" a="1"/>
  <c r="C46" i="58" s="1"/>
  <c r="AW67" i="59" a="1"/>
  <c r="AW67" i="59" s="1"/>
  <c r="CP62" i="59" a="1"/>
  <c r="CP62" i="59" s="1"/>
  <c r="B109" i="58" a="1"/>
  <c r="B109" i="58" s="1"/>
  <c r="B141" i="58" a="1"/>
  <c r="B141" i="58" s="1"/>
  <c r="F39" i="58" a="1"/>
  <c r="F39" i="58" s="1"/>
  <c r="E88" i="58" a="1"/>
  <c r="E88" i="58" s="1"/>
  <c r="C87" i="58" a="1"/>
  <c r="C87" i="58" s="1"/>
  <c r="F128" i="58" a="1"/>
  <c r="F128" i="58" s="1"/>
  <c r="CZ59" i="59" a="1"/>
  <c r="CZ59" i="59" s="1"/>
  <c r="AJ64" i="59" a="1"/>
  <c r="AJ64" i="59" s="1"/>
  <c r="CO60" i="59" a="1"/>
  <c r="CO60" i="59" s="1"/>
  <c r="O66" i="59" a="1"/>
  <c r="O66" i="59" s="1"/>
  <c r="CZ63" i="59" a="1"/>
  <c r="CZ63" i="59" s="1"/>
  <c r="CE58" i="59" a="1"/>
  <c r="CE58" i="59" s="1"/>
  <c r="DF64" i="59" a="1"/>
  <c r="DF64" i="59" s="1"/>
  <c r="H133" i="58" a="1"/>
  <c r="H133" i="58" s="1"/>
  <c r="F54" i="58" a="1"/>
  <c r="F54" i="58" s="1"/>
  <c r="BO67" i="59" a="1"/>
  <c r="BO67" i="59" s="1"/>
  <c r="M64" i="59" a="1"/>
  <c r="M64" i="59" s="1"/>
  <c r="AE63" i="59" a="1"/>
  <c r="AE63" i="59" s="1"/>
  <c r="H137" i="58" a="1"/>
  <c r="H137" i="58" s="1"/>
  <c r="CJ64" i="59" a="1"/>
  <c r="CJ64" i="59" s="1"/>
  <c r="E122" i="58" a="1"/>
  <c r="E122" i="58" s="1"/>
  <c r="AA58" i="59" a="1"/>
  <c r="AA58" i="59" s="1"/>
  <c r="D70" i="58" a="1"/>
  <c r="D70" i="58" s="1"/>
  <c r="G68" i="58" a="1"/>
  <c r="G68" i="58" s="1"/>
  <c r="AD61" i="59" a="1"/>
  <c r="AD61" i="59" s="1"/>
  <c r="F50" i="58" a="1"/>
  <c r="F50" i="58" s="1"/>
  <c r="S57" i="59" a="1"/>
  <c r="S57" i="59" s="1"/>
  <c r="C25" i="58" a="1"/>
  <c r="C25" i="58" s="1"/>
  <c r="X59" i="59" a="1"/>
  <c r="X59" i="59" s="1"/>
  <c r="D102" i="58" a="1"/>
  <c r="D102" i="58" s="1"/>
  <c r="E21" i="58" a="1"/>
  <c r="E21" i="58" s="1"/>
  <c r="CU62" i="59" a="1"/>
  <c r="CU62" i="59" s="1"/>
  <c r="BK58" i="59" a="1"/>
  <c r="BK58" i="59" s="1"/>
  <c r="AI59" i="59" a="1"/>
  <c r="AI59" i="59" s="1"/>
  <c r="AJ57" i="59" a="1"/>
  <c r="AJ57" i="59" s="1"/>
  <c r="AQ65" i="59" a="1"/>
  <c r="AQ65" i="59" s="1"/>
  <c r="C51" i="58" a="1"/>
  <c r="C51" i="58" s="1"/>
  <c r="BC66" i="59" a="1"/>
  <c r="BC66" i="59" s="1"/>
  <c r="BW61" i="59" a="1"/>
  <c r="BW61" i="59" s="1"/>
  <c r="G66" i="58" a="1"/>
  <c r="G66" i="58" s="1"/>
  <c r="AD63" i="59" a="1"/>
  <c r="AD63" i="59" s="1"/>
  <c r="E70" i="58" a="1"/>
  <c r="E70" i="58" s="1"/>
  <c r="CI62" i="59" a="1"/>
  <c r="CI62" i="59" s="1"/>
  <c r="CD64" i="59" a="1"/>
  <c r="CD64" i="59" s="1"/>
  <c r="H46" i="58" a="1"/>
  <c r="H46" i="58" s="1"/>
  <c r="AN64" i="59" a="1"/>
  <c r="AN64" i="59" s="1"/>
  <c r="BU58" i="59" a="1"/>
  <c r="BU58" i="59" s="1"/>
  <c r="AC60" i="59" a="1"/>
  <c r="AC60" i="59" s="1"/>
  <c r="F134" i="58" a="1"/>
  <c r="F134" i="58" s="1"/>
  <c r="G59" i="59" a="1"/>
  <c r="G59" i="59" s="1"/>
  <c r="BQ58" i="59" a="1"/>
  <c r="BQ58" i="59" s="1"/>
  <c r="D60" i="59" a="1"/>
  <c r="D60" i="59" s="1"/>
  <c r="G95" i="58" a="1"/>
  <c r="G95" i="58" s="1"/>
  <c r="D55" i="58" a="1"/>
  <c r="D55" i="58" s="1"/>
  <c r="G45" i="58" a="1"/>
  <c r="G45" i="58" s="1"/>
  <c r="F18" i="58" a="1"/>
  <c r="F18" i="58" s="1"/>
  <c r="CX63" i="59" a="1"/>
  <c r="CX63" i="59" s="1"/>
  <c r="F127" i="58" a="1"/>
  <c r="F127" i="58" s="1"/>
  <c r="I68" i="59" a="1"/>
  <c r="I68" i="59" s="1"/>
  <c r="C120" i="58" a="1"/>
  <c r="C120" i="58" s="1"/>
  <c r="AL57" i="59" a="1"/>
  <c r="AL57" i="59" s="1"/>
  <c r="C96" i="58" a="1"/>
  <c r="C96" i="58" s="1"/>
  <c r="G53" i="58" a="1"/>
  <c r="G53" i="58" s="1"/>
  <c r="BU61" i="59" a="1"/>
  <c r="BU61" i="59" s="1"/>
  <c r="CR66" i="59" a="1"/>
  <c r="CR66" i="59" s="1"/>
  <c r="F26" i="58" a="1"/>
  <c r="F26" i="58" s="1"/>
  <c r="F36" i="58" a="1"/>
  <c r="F36" i="58" s="1"/>
  <c r="P68" i="59" a="1"/>
  <c r="P68" i="59" s="1"/>
  <c r="BP58" i="59" a="1"/>
  <c r="BP58" i="59" s="1"/>
  <c r="AD58" i="59" a="1"/>
  <c r="AD58" i="59" s="1"/>
  <c r="BK57" i="59" a="1"/>
  <c r="BK57" i="59" s="1"/>
  <c r="R66" i="59" a="1"/>
  <c r="R66" i="59" s="1"/>
  <c r="BX60" i="59" a="1"/>
  <c r="BX60" i="59" s="1"/>
  <c r="AH57" i="59" a="1"/>
  <c r="AH57" i="59" s="1"/>
  <c r="BS63" i="59" a="1"/>
  <c r="BS63" i="59" s="1"/>
  <c r="BB57" i="59" a="1"/>
  <c r="BB57" i="59" s="1"/>
  <c r="F35" i="58" a="1"/>
  <c r="F35" i="58" s="1"/>
  <c r="F32" i="58" a="1"/>
  <c r="F32" i="58" s="1"/>
  <c r="B105" i="58" a="1"/>
  <c r="B105" i="58" s="1"/>
  <c r="S56" i="59" a="1"/>
  <c r="S56" i="59" s="1"/>
  <c r="K63" i="59" a="1"/>
  <c r="K63" i="59" s="1"/>
  <c r="AY66" i="59" a="1"/>
  <c r="AY66" i="59" s="1"/>
  <c r="I64" i="59" a="1"/>
  <c r="I64" i="59" s="1"/>
  <c r="G28" i="58" a="1"/>
  <c r="G28" i="58" s="1"/>
  <c r="CC63" i="59" a="1"/>
  <c r="CC63" i="59" s="1"/>
  <c r="AN59" i="59" a="1"/>
  <c r="AN59" i="59" s="1"/>
  <c r="D65" i="59" a="1"/>
  <c r="D65" i="59" s="1"/>
  <c r="G25" i="58" a="1"/>
  <c r="G25" i="58" s="1"/>
  <c r="G51" i="58" a="1"/>
  <c r="G51" i="58" s="1"/>
  <c r="D134" i="58" a="1"/>
  <c r="D134" i="58" s="1"/>
  <c r="T66" i="59" a="1"/>
  <c r="T66" i="59" s="1"/>
  <c r="CV63" i="59" a="1"/>
  <c r="CV63" i="59" s="1"/>
  <c r="BK64" i="59" a="1"/>
  <c r="BK64" i="59" s="1"/>
  <c r="F126" i="58" a="1"/>
  <c r="F126" i="58" s="1"/>
  <c r="D68" i="59" a="1"/>
  <c r="D68" i="59" s="1"/>
  <c r="C67" i="58" a="1"/>
  <c r="C67" i="58" s="1"/>
  <c r="F42" i="58" a="1"/>
  <c r="F42" i="58" s="1"/>
  <c r="E33" i="58" a="1"/>
  <c r="E33" i="58" s="1"/>
  <c r="T62" i="59" a="1"/>
  <c r="T62" i="59" s="1"/>
  <c r="CV64" i="59" a="1"/>
  <c r="CV64" i="59" s="1"/>
  <c r="AL61" i="59" a="1"/>
  <c r="AL61" i="59" s="1"/>
  <c r="F45" i="58" a="1"/>
  <c r="F45" i="58" s="1"/>
  <c r="H41" i="58" a="1"/>
  <c r="H41" i="58" s="1"/>
  <c r="CA61" i="59" a="1"/>
  <c r="CA61" i="59" s="1"/>
  <c r="C133" i="58" a="1"/>
  <c r="C133" i="58" s="1"/>
  <c r="E40" i="58" a="1"/>
  <c r="E40" i="58" s="1"/>
  <c r="AT61" i="59" a="1"/>
  <c r="AT61" i="59" s="1"/>
  <c r="AF62" i="59" a="1"/>
  <c r="AF62" i="59" s="1"/>
  <c r="F101" i="58" a="1"/>
  <c r="F101" i="58" s="1"/>
  <c r="G140" i="58" a="1"/>
  <c r="G140" i="58" s="1"/>
  <c r="D97" i="58" a="1"/>
  <c r="D97" i="58" s="1"/>
  <c r="BX57" i="59" a="1"/>
  <c r="BX57" i="59" s="1"/>
  <c r="E96" i="58" a="1"/>
  <c r="E96" i="58" s="1"/>
  <c r="D85" i="58" a="1"/>
  <c r="D85" i="58" s="1"/>
  <c r="CM64" i="59" a="1"/>
  <c r="CM64" i="59" s="1"/>
  <c r="BA60" i="59" a="1"/>
  <c r="BA60" i="59" s="1"/>
  <c r="AP61" i="59" a="1"/>
  <c r="AP61" i="59" s="1"/>
  <c r="H27" i="58" a="1"/>
  <c r="H27" i="58" s="1"/>
  <c r="CN64" i="59" a="1"/>
  <c r="CN64" i="59" s="1"/>
  <c r="D36" i="58" a="1"/>
  <c r="D36" i="58" s="1"/>
  <c r="BA58" i="59" a="1"/>
  <c r="BA58" i="59" s="1"/>
  <c r="G120" i="58" a="1"/>
  <c r="G120" i="58" s="1"/>
  <c r="BA59" i="59" a="1"/>
  <c r="BA59" i="59" s="1"/>
  <c r="G50" i="58" a="1"/>
  <c r="G50" i="58" s="1"/>
  <c r="F114" i="58" a="1"/>
  <c r="F114" i="58" s="1"/>
  <c r="BC60" i="59" a="1"/>
  <c r="BC60" i="59" s="1"/>
  <c r="G41" i="58" a="1"/>
  <c r="G41" i="58" s="1"/>
  <c r="AB67" i="59" a="1"/>
  <c r="AB67" i="59" s="1"/>
  <c r="G29" i="58" a="1"/>
  <c r="G29" i="58" s="1"/>
  <c r="DA64" i="59" a="1"/>
  <c r="DA64" i="59" s="1"/>
  <c r="AI63" i="59" a="1"/>
  <c r="AI63" i="59" s="1"/>
  <c r="BB58" i="59" a="1"/>
  <c r="BB58" i="59" s="1"/>
  <c r="D46" i="58" a="1"/>
  <c r="D46" i="58" s="1"/>
  <c r="BI68" i="59" a="1"/>
  <c r="BI68" i="59" s="1"/>
  <c r="DE60" i="59" a="1"/>
  <c r="DE60" i="59" s="1"/>
  <c r="C140" i="58" a="1"/>
  <c r="C140" i="58" s="1"/>
  <c r="BX62" i="59" a="1"/>
  <c r="BX62" i="59" s="1"/>
  <c r="DD59" i="59" a="1"/>
  <c r="DD59" i="59" s="1"/>
  <c r="C59" i="58" a="1"/>
  <c r="C59" i="58" s="1"/>
  <c r="F30" i="58" a="1"/>
  <c r="F30" i="58" s="1"/>
  <c r="E93" i="58" a="1"/>
  <c r="E93" i="58" s="1"/>
  <c r="AM64" i="59" a="1"/>
  <c r="AM64" i="59" s="1"/>
  <c r="F37" i="58" a="1"/>
  <c r="F37" i="58" s="1"/>
  <c r="BJ58" i="59" a="1"/>
  <c r="BJ58" i="59" s="1"/>
  <c r="CN63" i="59" a="1"/>
  <c r="CN63" i="59" s="1"/>
  <c r="H104" i="58" a="1"/>
  <c r="H104" i="58" s="1"/>
  <c r="S68" i="59" a="1"/>
  <c r="S68" i="59" s="1"/>
  <c r="AU65" i="59" a="1"/>
  <c r="AU65" i="59" s="1"/>
  <c r="F88" i="58" a="1"/>
  <c r="F88" i="58" s="1"/>
  <c r="BS64" i="59" a="1"/>
  <c r="BS64" i="59" s="1"/>
  <c r="C98" i="58" a="1"/>
  <c r="C98" i="58" s="1"/>
  <c r="CP58" i="59" a="1"/>
  <c r="CP58" i="59" s="1"/>
  <c r="D28" i="58" a="1"/>
  <c r="D28" i="58" s="1"/>
  <c r="BL66" i="59" a="1"/>
  <c r="BL66" i="59" s="1"/>
  <c r="AN61" i="59" a="1"/>
  <c r="AN61" i="59" s="1"/>
  <c r="CT59" i="59" a="1"/>
  <c r="CT59" i="59" s="1"/>
  <c r="AL60" i="59" a="1"/>
  <c r="AL60" i="59" s="1"/>
  <c r="AE61" i="59" a="1"/>
  <c r="AE61" i="59" s="1"/>
  <c r="D40" i="58" a="1"/>
  <c r="D40" i="58" s="1"/>
  <c r="AB68" i="59" a="1"/>
  <c r="AB68" i="59" s="1"/>
  <c r="H106" i="58" a="1"/>
  <c r="H106" i="58" s="1"/>
  <c r="D57" i="59" a="1"/>
  <c r="D57" i="59" s="1"/>
  <c r="C125" i="58" a="1"/>
  <c r="C125" i="58" s="1"/>
  <c r="AS60" i="59" a="1"/>
  <c r="AS60" i="59" s="1"/>
  <c r="BN63" i="59" a="1"/>
  <c r="BN63" i="59" s="1"/>
  <c r="AP60" i="59" a="1"/>
  <c r="AP60" i="59" s="1"/>
  <c r="F84" i="58" a="1"/>
  <c r="F84" i="58" s="1"/>
  <c r="BC64" i="59" a="1"/>
  <c r="BC64" i="59" s="1"/>
  <c r="C76" i="58" a="1"/>
  <c r="C76" i="58" s="1"/>
  <c r="G122" i="58" a="1"/>
  <c r="G122" i="58" s="1"/>
  <c r="C27" i="58" a="1"/>
  <c r="C27" i="58" s="1"/>
  <c r="AK57" i="59" a="1"/>
  <c r="AK57" i="59" s="1"/>
  <c r="CT67" i="59" a="1"/>
  <c r="CT67" i="59" s="1"/>
  <c r="F91" i="58" a="1"/>
  <c r="F91" i="58" s="1"/>
  <c r="AX59" i="59" a="1"/>
  <c r="AX59" i="59" s="1"/>
  <c r="CH68" i="59" a="1"/>
  <c r="CH68" i="59" s="1"/>
  <c r="CD68" i="59" a="1"/>
  <c r="CD68" i="59" s="1"/>
  <c r="DB63" i="59" a="1"/>
  <c r="DB63" i="59" s="1"/>
  <c r="BO57" i="59" a="1"/>
  <c r="BO57" i="59" s="1"/>
  <c r="BL64" i="59" a="1"/>
  <c r="BL64" i="59" s="1"/>
  <c r="B129" i="58" a="1"/>
  <c r="B129" i="58" s="1"/>
  <c r="CJ56" i="59" a="1"/>
  <c r="CJ56" i="59" s="1"/>
  <c r="CV62" i="59" a="1"/>
  <c r="CV62" i="59" s="1"/>
  <c r="C24" i="58" a="1"/>
  <c r="C24" i="58" s="1"/>
  <c r="F65" i="59" a="1"/>
  <c r="F65" i="59" s="1"/>
  <c r="AO67" i="59" a="1"/>
  <c r="AO67" i="59" s="1"/>
  <c r="H50" i="58" a="1"/>
  <c r="H50" i="58" s="1"/>
  <c r="D53" i="58" a="1"/>
  <c r="D53" i="58" s="1"/>
  <c r="B139" i="58" a="1"/>
  <c r="B139" i="58" s="1"/>
  <c r="Y56" i="59" a="1"/>
  <c r="Y56" i="59" s="1"/>
  <c r="CV56" i="59" a="1"/>
  <c r="CV56" i="59" s="1"/>
  <c r="AJ63" i="59" a="1"/>
  <c r="AJ63" i="59" s="1"/>
  <c r="G118" i="58" a="1"/>
  <c r="G118" i="58" s="1"/>
  <c r="F99" i="58" a="1"/>
  <c r="F99" i="58" s="1"/>
  <c r="E17" i="58"/>
  <c r="CS58" i="59" a="1"/>
  <c r="CS58" i="59" s="1"/>
  <c r="DA61" i="59" a="1"/>
  <c r="DA61" i="59" s="1"/>
  <c r="E85" i="58" a="1"/>
  <c r="E85" i="58" s="1"/>
  <c r="CU67" i="59" a="1"/>
  <c r="CU67" i="59" s="1"/>
  <c r="AU57" i="59" a="1"/>
  <c r="AU57" i="59" s="1"/>
  <c r="AM67" i="59" a="1"/>
  <c r="AM67" i="59" s="1"/>
  <c r="F63" i="59" a="1"/>
  <c r="F63" i="59" s="1"/>
  <c r="AM60" i="59" a="1"/>
  <c r="AM60" i="59" s="1"/>
  <c r="E110" i="58" a="1"/>
  <c r="E110" i="58" s="1"/>
  <c r="H18" i="58" a="1"/>
  <c r="H18" i="58" s="1"/>
  <c r="E98" i="58" a="1"/>
  <c r="E98" i="58" s="1"/>
  <c r="CU58" i="59" a="1"/>
  <c r="CU58" i="59" s="1"/>
  <c r="BC65" i="59" a="1"/>
  <c r="BC65" i="59" s="1"/>
  <c r="AA65" i="59" a="1"/>
  <c r="AA65" i="59" s="1"/>
  <c r="DH65" i="59" a="1"/>
  <c r="DH65" i="59" s="1"/>
  <c r="E139" i="58" a="1"/>
  <c r="E139" i="58" s="1"/>
  <c r="AS58" i="59" a="1"/>
  <c r="AS58" i="59" s="1"/>
  <c r="E42" i="58" a="1"/>
  <c r="E42" i="58" s="1"/>
  <c r="D140" i="58" a="1"/>
  <c r="D140" i="58" s="1"/>
  <c r="CF66" i="59" a="1"/>
  <c r="CF66" i="59" s="1"/>
  <c r="AB57" i="59" a="1"/>
  <c r="AB57" i="59" s="1"/>
  <c r="D20" i="58" a="1"/>
  <c r="D20" i="58" s="1"/>
  <c r="DC68" i="59" a="1"/>
  <c r="DC68" i="59" s="1"/>
  <c r="D110" i="58" a="1"/>
  <c r="D110" i="58" s="1"/>
  <c r="BB59" i="59" a="1"/>
  <c r="BB59" i="59" s="1"/>
  <c r="CR59" i="59" a="1"/>
  <c r="CR59" i="59" s="1"/>
  <c r="D75" i="58" a="1"/>
  <c r="D75" i="58" s="1"/>
  <c r="F59" i="59" a="1"/>
  <c r="F59" i="59" s="1"/>
  <c r="DC67" i="59" a="1"/>
  <c r="DC67" i="59" s="1"/>
  <c r="AJ67" i="59" a="1"/>
  <c r="AJ67" i="59" s="1"/>
  <c r="CU64" i="59" a="1"/>
  <c r="CU64" i="59" s="1"/>
  <c r="AW57" i="59" a="1"/>
  <c r="AW57" i="59" s="1"/>
  <c r="CS59" i="59" a="1"/>
  <c r="CS59" i="59" s="1"/>
  <c r="J67" i="59" a="1"/>
  <c r="J67" i="59" s="1"/>
  <c r="C134" i="58" a="1"/>
  <c r="C134" i="58" s="1"/>
  <c r="E130" i="58" a="1"/>
  <c r="E130" i="58" s="1"/>
  <c r="DF67" i="59" a="1"/>
  <c r="DF67" i="59" s="1"/>
  <c r="CU59" i="59" a="1"/>
  <c r="CU59" i="59" s="1"/>
  <c r="F61" i="58" a="1"/>
  <c r="F61" i="58" s="1"/>
  <c r="C89" i="58" a="1"/>
  <c r="C89" i="58" s="1"/>
  <c r="D64" i="58" a="1"/>
  <c r="D64" i="58" s="1"/>
  <c r="C74" i="58" a="1"/>
  <c r="C74" i="58" s="1"/>
  <c r="L68" i="59" a="1"/>
  <c r="L68" i="59" s="1"/>
  <c r="I67" i="59" a="1"/>
  <c r="I67" i="59" s="1"/>
  <c r="F57" i="59" a="1"/>
  <c r="F57" i="59" s="1"/>
  <c r="BE59" i="59" a="1"/>
  <c r="BE59" i="59" s="1"/>
  <c r="BQ60" i="59" a="1"/>
  <c r="BQ60" i="59" s="1"/>
  <c r="F62" i="58" a="1"/>
  <c r="F62" i="58" s="1"/>
  <c r="CN58" i="59" a="1"/>
  <c r="CN58" i="59" s="1"/>
  <c r="AQ68" i="59" a="1"/>
  <c r="AQ68" i="59" s="1"/>
  <c r="BW63" i="59" a="1"/>
  <c r="BW63" i="59" s="1"/>
  <c r="CZ65" i="59" a="1"/>
  <c r="CZ65" i="59" s="1"/>
  <c r="AV63" i="59" a="1"/>
  <c r="AV63" i="59" s="1"/>
  <c r="AA62" i="59" a="1"/>
  <c r="AA62" i="59" s="1"/>
  <c r="CG63" i="59" a="1"/>
  <c r="CG63" i="59" s="1"/>
  <c r="C118" i="58" a="1"/>
  <c r="C118" i="58" s="1"/>
  <c r="F33" i="58" a="1"/>
  <c r="F33" i="58" s="1"/>
  <c r="BP62" i="59" a="1"/>
  <c r="BP62" i="59" s="1"/>
  <c r="D106" i="58" a="1"/>
  <c r="D106" i="58" s="1"/>
  <c r="CE59" i="59" a="1"/>
  <c r="CE59" i="59" s="1"/>
  <c r="CL59" i="59" a="1"/>
  <c r="CL59" i="59" s="1"/>
  <c r="E100" i="58" a="1"/>
  <c r="E100" i="58" s="1"/>
  <c r="H125" i="58" a="1"/>
  <c r="H125" i="58" s="1"/>
  <c r="AT66" i="59" a="1"/>
  <c r="AT66" i="59" s="1"/>
  <c r="D137" i="58" a="1"/>
  <c r="D137" i="58" s="1"/>
  <c r="CA58" i="59" a="1"/>
  <c r="CA58" i="59" s="1"/>
  <c r="C83" i="58" a="1"/>
  <c r="C83" i="58" s="1"/>
  <c r="CA66" i="59" a="1"/>
  <c r="CA66" i="59" s="1"/>
  <c r="E90" i="58" a="1"/>
  <c r="E90" i="58" s="1"/>
  <c r="E83" i="58" a="1"/>
  <c r="E83" i="58" s="1"/>
  <c r="U65" i="59" a="1"/>
  <c r="U65" i="59" s="1"/>
  <c r="BS60" i="59" a="1"/>
  <c r="BS60" i="59" s="1"/>
  <c r="D123" i="58" a="1"/>
  <c r="D123" i="58" s="1"/>
  <c r="H142" i="58" a="1"/>
  <c r="H142" i="58" s="1"/>
  <c r="E64" i="59" a="1"/>
  <c r="E64" i="59" s="1"/>
  <c r="F82" i="58" a="1"/>
  <c r="F82" i="58" s="1"/>
  <c r="CN61" i="59" a="1"/>
  <c r="CN61" i="59" s="1"/>
  <c r="CB68" i="59" a="1"/>
  <c r="CB68" i="59" s="1"/>
  <c r="AR68" i="59" a="1"/>
  <c r="AR68" i="59" s="1"/>
  <c r="AO61" i="59" a="1"/>
  <c r="AO61" i="59" s="1"/>
  <c r="H19" i="58" a="1"/>
  <c r="H19" i="58" s="1"/>
  <c r="G58" i="59" a="1"/>
  <c r="G58" i="59" s="1"/>
  <c r="E94" i="58" a="1"/>
  <c r="E94" i="58" s="1"/>
  <c r="B127" i="58" a="1"/>
  <c r="B127" i="58" s="1"/>
  <c r="G104" i="58" a="1"/>
  <c r="G104" i="58" s="1"/>
  <c r="F65" i="58" a="1"/>
  <c r="F65" i="58" s="1"/>
  <c r="C92" i="58" a="1"/>
  <c r="C92" i="58" s="1"/>
  <c r="F46" i="58" a="1"/>
  <c r="F46" i="58" s="1"/>
  <c r="B61" i="58" a="1"/>
  <c r="B61" i="58" s="1"/>
  <c r="B128" i="58" a="1"/>
  <c r="B128" i="58" s="1"/>
  <c r="CJ60" i="59" a="1"/>
  <c r="CJ60" i="59" s="1"/>
  <c r="K68" i="59" a="1"/>
  <c r="K68" i="59" s="1"/>
  <c r="AZ63" i="59" a="1"/>
  <c r="AZ63" i="59" s="1"/>
  <c r="M57" i="59" a="1"/>
  <c r="M57" i="59" s="1"/>
  <c r="DC59" i="59" a="1"/>
  <c r="DC59" i="59" s="1"/>
  <c r="W62" i="59" a="1"/>
  <c r="W62" i="59" s="1"/>
  <c r="BO65" i="59" a="1"/>
  <c r="BO65" i="59" s="1"/>
  <c r="BZ65" i="59" a="1"/>
  <c r="BZ65" i="59" s="1"/>
  <c r="D133" i="58" a="1"/>
  <c r="D133" i="58" s="1"/>
  <c r="D115" i="58" a="1"/>
  <c r="D115" i="58" s="1"/>
  <c r="H57" i="59" a="1"/>
  <c r="H57" i="59" s="1"/>
  <c r="CY66" i="59" a="1"/>
  <c r="CY66" i="59" s="1"/>
  <c r="BW62" i="59" a="1"/>
  <c r="BW62" i="59" s="1"/>
  <c r="BC57" i="59" a="1"/>
  <c r="BC57" i="59" s="1"/>
  <c r="AQ59" i="59" a="1"/>
  <c r="AQ59" i="59" s="1"/>
  <c r="BF64" i="59" a="1"/>
  <c r="BF64" i="59" s="1"/>
  <c r="E62" i="58" a="1"/>
  <c r="E62" i="58" s="1"/>
  <c r="CX62" i="59" a="1"/>
  <c r="CX62" i="59" s="1"/>
  <c r="AQ60" i="59" a="1"/>
  <c r="AQ60" i="59" s="1"/>
  <c r="AE68" i="59" a="1"/>
  <c r="AE68" i="59" s="1"/>
  <c r="E65" i="59" a="1"/>
  <c r="E65" i="59" s="1"/>
  <c r="BF62" i="59" a="1"/>
  <c r="BF62" i="59" s="1"/>
  <c r="E36" i="58" a="1"/>
  <c r="E36" i="58" s="1"/>
  <c r="BM64" i="59" a="1"/>
  <c r="BM64" i="59" s="1"/>
  <c r="E72" i="58" a="1"/>
  <c r="E72" i="58" s="1"/>
  <c r="AD68" i="59" a="1"/>
  <c r="AD68" i="59" s="1"/>
  <c r="E60" i="58" a="1"/>
  <c r="E60" i="58" s="1"/>
  <c r="DC60" i="59" a="1"/>
  <c r="DC60" i="59" s="1"/>
  <c r="F105" i="58" a="1"/>
  <c r="F105" i="58" s="1"/>
  <c r="I63" i="59" a="1"/>
  <c r="I63" i="59" s="1"/>
  <c r="CQ60" i="59" a="1"/>
  <c r="CQ60" i="59" s="1"/>
  <c r="AH62" i="59" a="1"/>
  <c r="AH62" i="59" s="1"/>
  <c r="AJ60" i="59" a="1"/>
  <c r="AJ60" i="59" s="1"/>
  <c r="D25" i="58" a="1"/>
  <c r="D25" i="58" s="1"/>
  <c r="DC63" i="59" a="1"/>
  <c r="DC63" i="59" s="1"/>
  <c r="AO59" i="59" a="1"/>
  <c r="AO59" i="59" s="1"/>
  <c r="Y62" i="59" a="1"/>
  <c r="Y62" i="59" s="1"/>
  <c r="C41" i="58" a="1"/>
  <c r="C41" i="58" s="1"/>
  <c r="CA57" i="59" a="1"/>
  <c r="CA57" i="59" s="1"/>
  <c r="C36" i="58" a="1"/>
  <c r="C36" i="58" s="1"/>
  <c r="Y66" i="59" a="1"/>
  <c r="Y66" i="59" s="1"/>
  <c r="CL57" i="59" a="1"/>
  <c r="CL57" i="59" s="1"/>
  <c r="AV58" i="59" a="1"/>
  <c r="AV58" i="59" s="1"/>
  <c r="CX60" i="59" a="1"/>
  <c r="CX60" i="59" s="1"/>
  <c r="CH63" i="59" a="1"/>
  <c r="CH63" i="59" s="1"/>
  <c r="BX58" i="59" a="1"/>
  <c r="BX58" i="59" s="1"/>
  <c r="F28" i="58" a="1"/>
  <c r="F28" i="58" s="1"/>
  <c r="BP67" i="59" a="1"/>
  <c r="BP67" i="59" s="1"/>
  <c r="G59" i="58" a="1"/>
  <c r="G59" i="58" s="1"/>
  <c r="G81" i="58" a="1"/>
  <c r="G81" i="58" s="1"/>
  <c r="G88" i="58" a="1"/>
  <c r="G88" i="58" s="1"/>
  <c r="E137" i="58" a="1"/>
  <c r="E137" i="58" s="1"/>
  <c r="C137" i="58" a="1"/>
  <c r="C137" i="58" s="1"/>
  <c r="C97" i="58" a="1"/>
  <c r="C97" i="58" s="1"/>
  <c r="H61" i="58" a="1"/>
  <c r="H61" i="58" s="1"/>
  <c r="CB58" i="59" a="1"/>
  <c r="CB58" i="59" s="1"/>
  <c r="BN67" i="59" a="1"/>
  <c r="BN67" i="59" s="1"/>
  <c r="E103" i="58" a="1"/>
  <c r="E103" i="58" s="1"/>
  <c r="D62" i="59" a="1"/>
  <c r="D62" i="59" s="1"/>
  <c r="BI63" i="59" a="1"/>
  <c r="BI63" i="59" s="1"/>
  <c r="AW59" i="59" a="1"/>
  <c r="AW59" i="59" s="1"/>
  <c r="W61" i="59" a="1"/>
  <c r="W61" i="59" s="1"/>
  <c r="F21" i="17"/>
  <c r="C61" i="59" s="1"/>
  <c r="AK68" i="59" a="1"/>
  <c r="AK68" i="59" s="1"/>
  <c r="F64" i="59" a="1"/>
  <c r="F64" i="59" s="1"/>
  <c r="H68" i="59" a="1"/>
  <c r="H68" i="59" s="1"/>
  <c r="BL58" i="59" a="1"/>
  <c r="BL58" i="59" s="1"/>
  <c r="BY61" i="59" a="1"/>
  <c r="BY61" i="59" s="1"/>
  <c r="C138" i="58" a="1"/>
  <c r="C138" i="58" s="1"/>
  <c r="DA62" i="59" a="1"/>
  <c r="DA62" i="59" s="1"/>
  <c r="BI65" i="59" a="1"/>
  <c r="BI65" i="59" s="1"/>
  <c r="CE67" i="59" a="1"/>
  <c r="CE67" i="59" s="1"/>
  <c r="DB64" i="59" a="1"/>
  <c r="DB64" i="59" s="1"/>
  <c r="DC57" i="59" a="1"/>
  <c r="DC57" i="59" s="1"/>
  <c r="AB62" i="59" a="1"/>
  <c r="AB62" i="59" s="1"/>
  <c r="B47" i="58" a="1"/>
  <c r="B47" i="58" s="1"/>
  <c r="B58" i="58" a="1"/>
  <c r="B58" i="58" s="1"/>
  <c r="D119" i="58" a="1"/>
  <c r="D119" i="58" s="1"/>
  <c r="H111" i="58" a="1"/>
  <c r="H111" i="58" s="1"/>
  <c r="CW65" i="59" a="1"/>
  <c r="CW65" i="59" s="1"/>
  <c r="BR63" i="59" a="1"/>
  <c r="BR63" i="59" s="1"/>
  <c r="CC62" i="59" a="1"/>
  <c r="CC62" i="59" s="1"/>
  <c r="BA57" i="59" a="1"/>
  <c r="BA57" i="59" s="1"/>
  <c r="CJ65" i="59" a="1"/>
  <c r="CJ65" i="59" s="1"/>
  <c r="CA62" i="59" a="1"/>
  <c r="CA62" i="59" s="1"/>
  <c r="BV64" i="59" a="1"/>
  <c r="BV64" i="59" s="1"/>
  <c r="U59" i="59" a="1"/>
  <c r="U59" i="59" s="1"/>
  <c r="AM61" i="59" a="1"/>
  <c r="AM61" i="59" s="1"/>
  <c r="E80" i="58" a="1"/>
  <c r="E80" i="58" s="1"/>
  <c r="CF59" i="59" a="1"/>
  <c r="CF59" i="59" s="1"/>
  <c r="AV60" i="59" a="1"/>
  <c r="AV60" i="59" s="1"/>
  <c r="BC59" i="59" a="1"/>
  <c r="BC59" i="59" s="1"/>
  <c r="BD66" i="59" a="1"/>
  <c r="BD66" i="59" s="1"/>
  <c r="CW63" i="59" a="1"/>
  <c r="CW63" i="59" s="1"/>
  <c r="C115" i="58" a="1"/>
  <c r="C115" i="58" s="1"/>
  <c r="J63" i="59" a="1"/>
  <c r="J63" i="59" s="1"/>
  <c r="M68" i="59" a="1"/>
  <c r="M68" i="59" s="1"/>
  <c r="AT58" i="59" a="1"/>
  <c r="AT58" i="59" s="1"/>
  <c r="G36" i="58" a="1"/>
  <c r="G36" i="58" s="1"/>
  <c r="CM62" i="59" a="1"/>
  <c r="CM62" i="59" s="1"/>
  <c r="H116" i="58" a="1"/>
  <c r="H116" i="58" s="1"/>
  <c r="Y68" i="59" a="1"/>
  <c r="Y68" i="59" s="1"/>
  <c r="F49" i="58" a="1"/>
  <c r="F49" i="58" s="1"/>
  <c r="CF63" i="59" a="1"/>
  <c r="CF63" i="59" s="1"/>
  <c r="AT59" i="59" a="1"/>
  <c r="AT59" i="59" s="1"/>
  <c r="F110" i="58" a="1"/>
  <c r="F110" i="58" s="1"/>
  <c r="CI63" i="59" a="1"/>
  <c r="CI63" i="59" s="1"/>
  <c r="D47" i="58" a="1"/>
  <c r="D47" i="58" s="1"/>
  <c r="AX66" i="59" a="1"/>
  <c r="AX66" i="59" s="1"/>
  <c r="G75" i="58" a="1"/>
  <c r="G75" i="58" s="1"/>
  <c r="E26" i="58" a="1"/>
  <c r="E26" i="58" s="1"/>
  <c r="E82" i="58" a="1"/>
  <c r="E82" i="58" s="1"/>
  <c r="BZ64" i="59" a="1"/>
  <c r="BZ64" i="59" s="1"/>
  <c r="AZ59" i="59" a="1"/>
  <c r="AZ59" i="59" s="1"/>
  <c r="Y59" i="59" a="1"/>
  <c r="Y59" i="59" s="1"/>
  <c r="BS65" i="59" a="1"/>
  <c r="BS65" i="59" s="1"/>
  <c r="CL68" i="59" a="1"/>
  <c r="CL68" i="59" s="1"/>
  <c r="AQ57" i="59" a="1"/>
  <c r="AQ57" i="59" s="1"/>
  <c r="BK61" i="59" a="1"/>
  <c r="BK61" i="59" s="1"/>
  <c r="N64" i="59" a="1"/>
  <c r="N64" i="59" s="1"/>
  <c r="K66" i="59" a="1"/>
  <c r="K66" i="59" s="1"/>
  <c r="S63" i="59" a="1"/>
  <c r="S63" i="59" s="1"/>
  <c r="J57" i="59" a="1"/>
  <c r="J57" i="59" s="1"/>
  <c r="C52" i="58" a="1"/>
  <c r="C52" i="58" s="1"/>
  <c r="DG64" i="59" a="1"/>
  <c r="DG64" i="59" s="1"/>
  <c r="AX60" i="59" a="1"/>
  <c r="AX60" i="59" s="1"/>
  <c r="AK58" i="59" a="1"/>
  <c r="AK58" i="59" s="1"/>
  <c r="CZ67" i="59" a="1"/>
  <c r="CZ67" i="59" s="1"/>
  <c r="BV60" i="59" a="1"/>
  <c r="BV60" i="59" s="1"/>
  <c r="W57" i="59" a="1"/>
  <c r="W57" i="59" s="1"/>
  <c r="CT57" i="59" a="1"/>
  <c r="CT57" i="59" s="1"/>
  <c r="CI58" i="59" a="1"/>
  <c r="CI58" i="59" s="1"/>
  <c r="DF59" i="59" a="1"/>
  <c r="DF59" i="59" s="1"/>
  <c r="CY61" i="59" a="1"/>
  <c r="CY61" i="59" s="1"/>
  <c r="F48" i="58" a="1"/>
  <c r="F48" i="58" s="1"/>
  <c r="F103" i="58" a="1"/>
  <c r="F103" i="58" s="1"/>
  <c r="H127" i="58" a="1"/>
  <c r="H127" i="58" s="1"/>
  <c r="G64" i="58" a="1"/>
  <c r="G64" i="58" s="1"/>
  <c r="BO64" i="59" a="1"/>
  <c r="BO64" i="59" s="1"/>
  <c r="CS62" i="59" a="1"/>
  <c r="CS62" i="59" s="1"/>
  <c r="AS68" i="59" a="1"/>
  <c r="AS68" i="59" s="1"/>
  <c r="G136" i="58" a="1"/>
  <c r="G136" i="58" s="1"/>
  <c r="D59" i="58" a="1"/>
  <c r="D59" i="58" s="1"/>
  <c r="E99" i="58" a="1"/>
  <c r="E99" i="58" s="1"/>
  <c r="E132" i="58" a="1"/>
  <c r="E132" i="58" s="1"/>
  <c r="J61" i="59" a="1"/>
  <c r="J61" i="59" s="1"/>
  <c r="CY68" i="59" a="1"/>
  <c r="CY68" i="59" s="1"/>
  <c r="H33" i="58" a="1"/>
  <c r="H33" i="58" s="1"/>
  <c r="F95" i="58" a="1"/>
  <c r="F95" i="58" s="1"/>
  <c r="AM66" i="59" a="1"/>
  <c r="AM66" i="59" s="1"/>
  <c r="H57" i="58" a="1"/>
  <c r="H57" i="58" s="1"/>
  <c r="F41" i="58" a="1"/>
  <c r="F41" i="58" s="1"/>
  <c r="AH59" i="59" a="1"/>
  <c r="AH59" i="59" s="1"/>
  <c r="E111" i="58" a="1"/>
  <c r="E111" i="58" s="1"/>
  <c r="CF62" i="59" a="1"/>
  <c r="CF62" i="59" s="1"/>
  <c r="CP65" i="59" a="1"/>
  <c r="CP65" i="59" s="1"/>
  <c r="CK61" i="59" a="1"/>
  <c r="CK61" i="59" s="1"/>
  <c r="BY60" i="59" a="1"/>
  <c r="BY60" i="59" s="1"/>
  <c r="E75" i="58" a="1"/>
  <c r="E75" i="58" s="1"/>
  <c r="G60" i="58" a="1"/>
  <c r="G60" i="58" s="1"/>
  <c r="BZ59" i="59" a="1"/>
  <c r="BZ59" i="59" s="1"/>
  <c r="AY62" i="59" a="1"/>
  <c r="AY62" i="59" s="1"/>
  <c r="AG64" i="59" a="1"/>
  <c r="AG64" i="59" s="1"/>
  <c r="DF61" i="59" a="1"/>
  <c r="DF61" i="59" s="1"/>
  <c r="C117" i="58" a="1"/>
  <c r="C117" i="58" s="1"/>
  <c r="D72" i="58" a="1"/>
  <c r="D72" i="58" s="1"/>
  <c r="BN65" i="59" a="1"/>
  <c r="BN65" i="59" s="1"/>
  <c r="BU62" i="59" a="1"/>
  <c r="BU62" i="59" s="1"/>
  <c r="CR61" i="59" a="1"/>
  <c r="CR61" i="59" s="1"/>
  <c r="AE58" i="59" a="1"/>
  <c r="AE58" i="59" s="1"/>
  <c r="DA65" i="59" a="1"/>
  <c r="DA65" i="59" s="1"/>
  <c r="CV61" i="59" a="1"/>
  <c r="CV61" i="59" s="1"/>
  <c r="AO58" i="59" a="1"/>
  <c r="AO58" i="59" s="1"/>
  <c r="AK61" i="59" a="1"/>
  <c r="AK61" i="59" s="1"/>
  <c r="F117" i="58" a="1"/>
  <c r="F117" i="58" s="1"/>
  <c r="C18" i="58" a="1"/>
  <c r="C18" i="58" s="1"/>
  <c r="D87" i="58" a="1"/>
  <c r="D87" i="58" s="1"/>
  <c r="B134" i="58" a="1"/>
  <c r="B134" i="58" s="1"/>
  <c r="DC56" i="59" a="1"/>
  <c r="DC56" i="59" s="1"/>
  <c r="B74" i="58" a="1"/>
  <c r="B74" i="58" s="1"/>
  <c r="AG65" i="59" a="1"/>
  <c r="AG65" i="59" s="1"/>
  <c r="CO62" i="59" a="1"/>
  <c r="CO62" i="59" s="1"/>
  <c r="X64" i="59" a="1"/>
  <c r="X64" i="59" s="1"/>
  <c r="V62" i="59" a="1"/>
  <c r="V62" i="59" s="1"/>
  <c r="BG67" i="59" a="1"/>
  <c r="BG67" i="59" s="1"/>
  <c r="G107" i="58" a="1"/>
  <c r="G107" i="58" s="1"/>
  <c r="BA63" i="59" a="1"/>
  <c r="BA63" i="59" s="1"/>
  <c r="W60" i="59" a="1"/>
  <c r="W60" i="59" s="1"/>
  <c r="CU57" i="59" a="1"/>
  <c r="CU57" i="59" s="1"/>
  <c r="C66" i="58" a="1"/>
  <c r="C66" i="58" s="1"/>
  <c r="U62" i="59" a="1"/>
  <c r="U62" i="59" s="1"/>
  <c r="I57" i="59" a="1"/>
  <c r="I57" i="59" s="1"/>
  <c r="AV64" i="59" a="1"/>
  <c r="AV64" i="59" s="1"/>
  <c r="E87" i="58" a="1"/>
  <c r="E87" i="58" s="1"/>
  <c r="C23" i="58" a="1"/>
  <c r="C23" i="58" s="1"/>
  <c r="C72" i="58" a="1"/>
  <c r="C72" i="58" s="1"/>
  <c r="BZ61" i="59" a="1"/>
  <c r="BZ61" i="59" s="1"/>
  <c r="H117" i="58" a="1"/>
  <c r="H117" i="58" s="1"/>
  <c r="BV65" i="59" a="1"/>
  <c r="BV65" i="59" s="1"/>
  <c r="AV65" i="59" a="1"/>
  <c r="AV65" i="59" s="1"/>
  <c r="CL63" i="59" a="1"/>
  <c r="CL63" i="59" s="1"/>
  <c r="BH67" i="59" a="1"/>
  <c r="BH67" i="59" s="1"/>
  <c r="BP64" i="59" a="1"/>
  <c r="BP64" i="59" s="1"/>
  <c r="CK60" i="59" a="1"/>
  <c r="CK60" i="59" s="1"/>
  <c r="CD61" i="59" a="1"/>
  <c r="CD61" i="59" s="1"/>
  <c r="H89" i="58" a="1"/>
  <c r="H89" i="58" s="1"/>
  <c r="U66" i="59" a="1"/>
  <c r="U66" i="59" s="1"/>
  <c r="BY65" i="59" a="1"/>
  <c r="BY65" i="59" s="1"/>
  <c r="AG67" i="59" a="1"/>
  <c r="AG67" i="59" s="1"/>
  <c r="BD65" i="59" a="1"/>
  <c r="BD65" i="59" s="1"/>
  <c r="R59" i="59" a="1"/>
  <c r="R59" i="59" s="1"/>
  <c r="BG60" i="59" a="1"/>
  <c r="BG60" i="59" s="1"/>
  <c r="H59" i="58" a="1"/>
  <c r="H59" i="58" s="1"/>
  <c r="BY67" i="59" a="1"/>
  <c r="BY67" i="59" s="1"/>
  <c r="AC57" i="59" a="1"/>
  <c r="AC57" i="59" s="1"/>
  <c r="AL65" i="59" a="1"/>
  <c r="AL65" i="59" s="1"/>
  <c r="E31" i="58" a="1"/>
  <c r="E31" i="58" s="1"/>
  <c r="AH64" i="59" a="1"/>
  <c r="AH64" i="59" s="1"/>
  <c r="AJ58" i="59" a="1"/>
  <c r="AJ58" i="59" s="1"/>
  <c r="BN57" i="59" a="1"/>
  <c r="BN57" i="59" s="1"/>
  <c r="AR67" i="59" a="1"/>
  <c r="AR67" i="59" s="1"/>
  <c r="DG65" i="59" a="1"/>
  <c r="DG65" i="59" s="1"/>
  <c r="E106" i="58" a="1"/>
  <c r="E106" i="58" s="1"/>
  <c r="BC58" i="59" a="1"/>
  <c r="BC58" i="59" s="1"/>
  <c r="G58" i="58" a="1"/>
  <c r="G58" i="58" s="1"/>
  <c r="CB61" i="59" a="1"/>
  <c r="CB61" i="59" s="1"/>
  <c r="CL62" i="59" a="1"/>
  <c r="CL62" i="59" s="1"/>
  <c r="E77" i="58" a="1"/>
  <c r="E77" i="58" s="1"/>
  <c r="H109" i="58" a="1"/>
  <c r="H109" i="58" s="1"/>
  <c r="AG58" i="59" a="1"/>
  <c r="AG58" i="59" s="1"/>
  <c r="F77" i="58" a="1"/>
  <c r="F77" i="58" s="1"/>
  <c r="BM57" i="59" a="1"/>
  <c r="BM57" i="59" s="1"/>
  <c r="BA62" i="59" a="1"/>
  <c r="BA62" i="59" s="1"/>
  <c r="E133" i="58" a="1"/>
  <c r="E133" i="58" s="1"/>
  <c r="D49" i="58" a="1"/>
  <c r="D49" i="58" s="1"/>
  <c r="AK60" i="59" a="1"/>
  <c r="AK60" i="59" s="1"/>
  <c r="BW67" i="59" a="1"/>
  <c r="BW67" i="59" s="1"/>
  <c r="BF66" i="59" a="1"/>
  <c r="BF66" i="59" s="1"/>
  <c r="G129" i="58" a="1"/>
  <c r="G129" i="58" s="1"/>
  <c r="T58" i="59" a="1"/>
  <c r="T58" i="59" s="1"/>
  <c r="CD63" i="59" a="1"/>
  <c r="CD63" i="59" s="1"/>
  <c r="U67" i="59" a="1"/>
  <c r="U67" i="59" s="1"/>
  <c r="D44" i="58" a="1"/>
  <c r="D44" i="58" s="1"/>
  <c r="AI58" i="59" a="1"/>
  <c r="AI58" i="59" s="1"/>
  <c r="BO66" i="59" a="1"/>
  <c r="BO66" i="59" s="1"/>
  <c r="V63" i="59" a="1"/>
  <c r="V63" i="59" s="1"/>
  <c r="J64" i="59" a="1"/>
  <c r="J64" i="59" s="1"/>
  <c r="E61" i="58" a="1"/>
  <c r="E61" i="58" s="1"/>
  <c r="AL62" i="59" a="1"/>
  <c r="AL62" i="59" s="1"/>
  <c r="F102" i="58" a="1"/>
  <c r="F102" i="58" s="1"/>
  <c r="U68" i="59" a="1"/>
  <c r="U68" i="59" s="1"/>
  <c r="BE63" i="59" a="1"/>
  <c r="BE63" i="59" s="1"/>
  <c r="F107" i="58" a="1"/>
  <c r="F107" i="58" s="1"/>
  <c r="BF67" i="59" a="1"/>
  <c r="BF67" i="59" s="1"/>
  <c r="H74" i="58" a="1"/>
  <c r="H74" i="58" s="1"/>
  <c r="F71" i="58" a="1"/>
  <c r="F71" i="58" s="1"/>
  <c r="E35" i="58" a="1"/>
  <c r="E35" i="58" s="1"/>
  <c r="C101" i="58" a="1"/>
  <c r="C101" i="58" s="1"/>
  <c r="BK65" i="59" a="1"/>
  <c r="BK65" i="59" s="1"/>
  <c r="BZ62" i="59" a="1"/>
  <c r="BZ62" i="59" s="1"/>
  <c r="AC65" i="59" a="1"/>
  <c r="AC65" i="59" s="1"/>
  <c r="E60" i="59" a="1"/>
  <c r="E60" i="59" s="1"/>
  <c r="F80" i="58" a="1"/>
  <c r="F80" i="58" s="1"/>
  <c r="F68" i="59" a="1"/>
  <c r="F68" i="59" s="1"/>
  <c r="AT57" i="59" a="1"/>
  <c r="AT57" i="59" s="1"/>
  <c r="AZ66" i="59" a="1"/>
  <c r="AZ66" i="59" s="1"/>
  <c r="AE62" i="59" a="1"/>
  <c r="AE62" i="59" s="1"/>
  <c r="G26" i="58" a="1"/>
  <c r="G26" i="58" s="1"/>
  <c r="AK65" i="59" a="1"/>
  <c r="AK65" i="59" s="1"/>
  <c r="BI62" i="59" a="1"/>
  <c r="BI62" i="59" s="1"/>
  <c r="AG61" i="59" a="1"/>
  <c r="AG61" i="59" s="1"/>
  <c r="CQ57" i="59" a="1"/>
  <c r="CQ57" i="59" s="1"/>
  <c r="D78" i="58" a="1"/>
  <c r="D78" i="58" s="1"/>
  <c r="I62" i="59" a="1"/>
  <c r="I62" i="59" s="1"/>
  <c r="AP62" i="59" a="1"/>
  <c r="AP62" i="59" s="1"/>
  <c r="BW68" i="59" a="1"/>
  <c r="BW68" i="59" s="1"/>
  <c r="H131" i="58" a="1"/>
  <c r="H131" i="58" s="1"/>
  <c r="CF57" i="59" a="1"/>
  <c r="CF57" i="59" s="1"/>
  <c r="H38" i="58" a="1"/>
  <c r="H38" i="58" s="1"/>
  <c r="G100" i="58" a="1"/>
  <c r="G100" i="58" s="1"/>
  <c r="Z58" i="59" a="1"/>
  <c r="Z58" i="59" s="1"/>
  <c r="BT60" i="59" a="1"/>
  <c r="BT60" i="59" s="1"/>
  <c r="G84" i="58" a="1"/>
  <c r="G84" i="58" s="1"/>
  <c r="CD62" i="59" a="1"/>
  <c r="CD62" i="59" s="1"/>
  <c r="H85" i="58" a="1"/>
  <c r="H85" i="58" s="1"/>
  <c r="E49" i="58" a="1"/>
  <c r="E49" i="58" s="1"/>
  <c r="D112" i="58" a="1"/>
  <c r="D112" i="58" s="1"/>
  <c r="G62" i="59" a="1"/>
  <c r="G62" i="59" s="1"/>
  <c r="CB64" i="59" a="1"/>
  <c r="CB64" i="59" s="1"/>
  <c r="G24" i="58" a="1"/>
  <c r="G24" i="58" s="1"/>
  <c r="CZ57" i="59" a="1"/>
  <c r="CZ57" i="59" s="1"/>
  <c r="C81" i="58" a="1"/>
  <c r="C81" i="58" s="1"/>
  <c r="BN68" i="59" a="1"/>
  <c r="BN68" i="59" s="1"/>
  <c r="BJ62" i="59" a="1"/>
  <c r="BJ62" i="59" s="1"/>
  <c r="BN58" i="59" a="1"/>
  <c r="BN58" i="59" s="1"/>
  <c r="CN62" i="59" a="1"/>
  <c r="CN62" i="59" s="1"/>
  <c r="D63" i="58" a="1"/>
  <c r="D63" i="58" s="1"/>
  <c r="E47" i="58" a="1"/>
  <c r="E47" i="58" s="1"/>
  <c r="BP57" i="59" a="1"/>
  <c r="BP57" i="59" s="1"/>
  <c r="BQ62" i="59" a="1"/>
  <c r="BQ62" i="59" s="1"/>
  <c r="C112" i="58" a="1"/>
  <c r="C112" i="58" s="1"/>
  <c r="BZ68" i="59" a="1"/>
  <c r="BZ68" i="59" s="1"/>
  <c r="DC61" i="59" a="1"/>
  <c r="DC61" i="59" s="1"/>
  <c r="CK59" i="59" a="1"/>
  <c r="CK59" i="59" s="1"/>
  <c r="CG68" i="59" a="1"/>
  <c r="CG68" i="59" s="1"/>
  <c r="DE67" i="59" a="1"/>
  <c r="DE67" i="59" s="1"/>
  <c r="BF65" i="59" a="1"/>
  <c r="BF65" i="59" s="1"/>
  <c r="CU65" i="59" a="1"/>
  <c r="CU65" i="59" s="1"/>
  <c r="G113" i="58" a="1"/>
  <c r="G113" i="58" s="1"/>
  <c r="H53" i="58" a="1"/>
  <c r="H53" i="58" s="1"/>
  <c r="N60" i="59" a="1"/>
  <c r="N60" i="59" s="1"/>
  <c r="H67" i="58" a="1"/>
  <c r="H67" i="58" s="1"/>
  <c r="H84" i="58" a="1"/>
  <c r="H84" i="58" s="1"/>
  <c r="E81" i="58" a="1"/>
  <c r="E81" i="58" s="1"/>
  <c r="AL66" i="59" a="1"/>
  <c r="AL66" i="59" s="1"/>
  <c r="C63" i="58" a="1"/>
  <c r="C63" i="58" s="1"/>
  <c r="AN66" i="59" a="1"/>
  <c r="AN66" i="59" s="1"/>
  <c r="CF60" i="59" a="1"/>
  <c r="CF60" i="59" s="1"/>
  <c r="M59" i="59" a="1"/>
  <c r="M59" i="59" s="1"/>
  <c r="D58" i="58" a="1"/>
  <c r="D58" i="58" s="1"/>
  <c r="U61" i="59" a="1"/>
  <c r="U61" i="59" s="1"/>
  <c r="AW58" i="59" a="1"/>
  <c r="AW58" i="59" s="1"/>
  <c r="E138" i="58" a="1"/>
  <c r="E138" i="58" s="1"/>
  <c r="H113" i="58" a="1"/>
  <c r="H113" i="58" s="1"/>
  <c r="CQ63" i="59" a="1"/>
  <c r="CQ63" i="59" s="1"/>
  <c r="F131" i="58" a="1"/>
  <c r="F131" i="58" s="1"/>
  <c r="AX62" i="59" a="1"/>
  <c r="AX62" i="59" s="1"/>
  <c r="E46" i="58" a="1"/>
  <c r="E46" i="58" s="1"/>
  <c r="C102" i="58" a="1"/>
  <c r="C102" i="58" s="1"/>
  <c r="DG58" i="59" a="1"/>
  <c r="DG58" i="59" s="1"/>
  <c r="E129" i="58" a="1"/>
  <c r="E129" i="58" s="1"/>
  <c r="DH61" i="59" a="1"/>
  <c r="DH61" i="59" s="1"/>
  <c r="AE57" i="59" a="1"/>
  <c r="AE57" i="59" s="1"/>
  <c r="AW60" i="59" a="1"/>
  <c r="AW60" i="59" s="1"/>
  <c r="DE57" i="59" a="1"/>
  <c r="DE57" i="59" s="1"/>
  <c r="F21" i="58" a="1"/>
  <c r="F21" i="58" s="1"/>
  <c r="AC59" i="59" a="1"/>
  <c r="AC59" i="59" s="1"/>
  <c r="J65" i="59" a="1"/>
  <c r="J65" i="59" s="1"/>
  <c r="H45" i="58" a="1"/>
  <c r="H45" i="58" s="1"/>
  <c r="H37" i="58" a="1"/>
  <c r="H37" i="58" s="1"/>
  <c r="CO59" i="59" a="1"/>
  <c r="CO59" i="59" s="1"/>
  <c r="H40" i="58" a="1"/>
  <c r="H40" i="58" s="1"/>
  <c r="BJ60" i="59" a="1"/>
  <c r="BJ60" i="59" s="1"/>
  <c r="E23" i="58" a="1"/>
  <c r="E23" i="58" s="1"/>
  <c r="F18" i="17"/>
  <c r="C58" i="59" s="1"/>
  <c r="H47" i="58" a="1"/>
  <c r="H47" i="58" s="1"/>
  <c r="DB57" i="59" a="1"/>
  <c r="DB57" i="59" s="1"/>
  <c r="F94" i="58" a="1"/>
  <c r="F94" i="58" s="1"/>
  <c r="D27" i="58" a="1"/>
  <c r="D27" i="58" s="1"/>
  <c r="AA67" i="59" a="1"/>
  <c r="AA67" i="59" s="1"/>
  <c r="P62" i="59" a="1"/>
  <c r="P62" i="59" s="1"/>
  <c r="CT63" i="59" a="1"/>
  <c r="CT63" i="59" s="1"/>
  <c r="AZ62" i="59" a="1"/>
  <c r="AZ62" i="59" s="1"/>
  <c r="C126" i="58" a="1"/>
  <c r="C126" i="58" s="1"/>
  <c r="E61" i="59" a="1"/>
  <c r="E61" i="59" s="1"/>
  <c r="G42" i="58" a="1"/>
  <c r="G42" i="58" s="1"/>
  <c r="E141" i="58" a="1"/>
  <c r="E141" i="58" s="1"/>
  <c r="BO59" i="59" a="1"/>
  <c r="BO59" i="59" s="1"/>
  <c r="D82" i="58" a="1"/>
  <c r="D82" i="58" s="1"/>
  <c r="AO68" i="59" a="1"/>
  <c r="AO68" i="59" s="1"/>
  <c r="C122" i="58" a="1"/>
  <c r="C122" i="58" s="1"/>
  <c r="G73" i="58" a="1"/>
  <c r="G73" i="58" s="1"/>
  <c r="DD64" i="59" a="1"/>
  <c r="DD64" i="59" s="1"/>
  <c r="E59" i="59" a="1"/>
  <c r="E59" i="59" s="1"/>
  <c r="V67" i="59" a="1"/>
  <c r="V67" i="59" s="1"/>
  <c r="F78" i="58" a="1"/>
  <c r="F78" i="58" s="1"/>
  <c r="BJ65" i="59" a="1"/>
  <c r="BJ65" i="59" s="1"/>
  <c r="G63" i="59" a="1"/>
  <c r="G63" i="59" s="1"/>
  <c r="AV59" i="59" a="1"/>
  <c r="AV59" i="59" s="1"/>
  <c r="AZ68" i="59" a="1"/>
  <c r="AZ68" i="59" s="1"/>
  <c r="CR64" i="59" a="1"/>
  <c r="CR64" i="59" s="1"/>
  <c r="AP66" i="59" a="1"/>
  <c r="AP66" i="59" s="1"/>
  <c r="C71" i="58" a="1"/>
  <c r="C71" i="58" s="1"/>
  <c r="I66" i="59" a="1"/>
  <c r="I66" i="59" s="1"/>
  <c r="CD65" i="59" a="1"/>
  <c r="CD65" i="59" s="1"/>
  <c r="CS61" i="59" a="1"/>
  <c r="CS61" i="59" s="1"/>
  <c r="V68" i="59" a="1"/>
  <c r="V68" i="59" s="1"/>
  <c r="E116" i="58" a="1"/>
  <c r="E116" i="58" s="1"/>
  <c r="D21" i="58" a="1"/>
  <c r="D21" i="58" s="1"/>
  <c r="D132" i="58" a="1"/>
  <c r="D132" i="58" s="1"/>
  <c r="E123" i="58" a="1"/>
  <c r="E123" i="58" s="1"/>
  <c r="D89" i="58" a="1"/>
  <c r="D89" i="58" s="1"/>
  <c r="H54" i="58" a="1"/>
  <c r="H54" i="58" s="1"/>
  <c r="BL65" i="59" a="1"/>
  <c r="BL65" i="59" s="1"/>
  <c r="AS57" i="59" a="1"/>
  <c r="AS57" i="59" s="1"/>
  <c r="CQ64" i="59" a="1"/>
  <c r="CQ64" i="59" s="1"/>
  <c r="AF65" i="59" a="1"/>
  <c r="AF65" i="59" s="1"/>
  <c r="BW58" i="59" a="1"/>
  <c r="BW58" i="59" s="1"/>
  <c r="G56" i="58" a="1"/>
  <c r="G56" i="58" s="1"/>
  <c r="E63" i="58" a="1"/>
  <c r="E63" i="58" s="1"/>
  <c r="BG62" i="59" a="1"/>
  <c r="BG62" i="59" s="1"/>
  <c r="H96" i="58" a="1"/>
  <c r="H96" i="58" s="1"/>
  <c r="DG61" i="59" a="1"/>
  <c r="DG61" i="59" s="1"/>
  <c r="E115" i="58" a="1"/>
  <c r="E115" i="58" s="1"/>
  <c r="D37" i="58" a="1"/>
  <c r="D37" i="58" s="1"/>
  <c r="AE65" i="59" a="1"/>
  <c r="AE65" i="59" s="1"/>
  <c r="AU67" i="59" a="1"/>
  <c r="AU67" i="59" s="1"/>
  <c r="AZ67" i="59" a="1"/>
  <c r="AZ67" i="59" s="1"/>
  <c r="G52" i="58" a="1"/>
  <c r="G52" i="58" s="1"/>
  <c r="BX67" i="59" a="1"/>
  <c r="BX67" i="59" s="1"/>
  <c r="F123" i="58" a="1"/>
  <c r="F123" i="58" s="1"/>
  <c r="BH65" i="59" a="1"/>
  <c r="BH65" i="59" s="1"/>
  <c r="CJ63" i="59" a="1"/>
  <c r="CJ63" i="59" s="1"/>
  <c r="C128" i="58" a="1"/>
  <c r="C128" i="58" s="1"/>
  <c r="G115" i="58" a="1"/>
  <c r="G115" i="58" s="1"/>
  <c r="AS62" i="59" a="1"/>
  <c r="AS62" i="59" s="1"/>
  <c r="B32" i="58" a="1"/>
  <c r="B32" i="58" s="1"/>
  <c r="B31" i="58" a="1"/>
  <c r="B31" i="58" s="1"/>
  <c r="AC56" i="59" a="1"/>
  <c r="AC56" i="59" s="1"/>
  <c r="BV56" i="59" a="1"/>
  <c r="BV56" i="59" s="1"/>
  <c r="CX56" i="59" a="1"/>
  <c r="CX56" i="59" s="1"/>
  <c r="B50" i="58" a="1"/>
  <c r="B50" i="58" s="1"/>
  <c r="BN56" i="59" a="1"/>
  <c r="BN56" i="59" s="1"/>
  <c r="B110" i="58" a="1"/>
  <c r="B110" i="58" s="1"/>
  <c r="BQ56" i="59" a="1"/>
  <c r="BQ56" i="59" s="1"/>
  <c r="B130" i="58" a="1"/>
  <c r="B130" i="58" s="1"/>
  <c r="B118" i="58" a="1"/>
  <c r="B118" i="58" s="1"/>
  <c r="Z68" i="59" a="1"/>
  <c r="Z68" i="59" s="1"/>
  <c r="CI66" i="59" a="1"/>
  <c r="CI66" i="59" s="1"/>
  <c r="H65" i="58" a="1"/>
  <c r="H65" i="58" s="1"/>
  <c r="CV59" i="59" a="1"/>
  <c r="CV59" i="59" s="1"/>
  <c r="CX67" i="59" a="1"/>
  <c r="CX67" i="59" s="1"/>
  <c r="BX68" i="59" a="1"/>
  <c r="BX68" i="59" s="1"/>
  <c r="AF57" i="59" a="1"/>
  <c r="AF57" i="59" s="1"/>
  <c r="O60" i="59" a="1"/>
  <c r="O60" i="59" s="1"/>
  <c r="DB60" i="59" a="1"/>
  <c r="DB60" i="59" s="1"/>
  <c r="E53" i="58" a="1"/>
  <c r="E53" i="58" s="1"/>
  <c r="H24" i="58" a="1"/>
  <c r="H24" i="58" s="1"/>
  <c r="CC60" i="59" a="1"/>
  <c r="CC60" i="59" s="1"/>
  <c r="C123" i="58" a="1"/>
  <c r="C123" i="58" s="1"/>
  <c r="C56" i="58" a="1"/>
  <c r="C56" i="58" s="1"/>
  <c r="AK63" i="59" a="1"/>
  <c r="AK63" i="59" s="1"/>
  <c r="BM62" i="59" a="1"/>
  <c r="BM62" i="59" s="1"/>
  <c r="CP59" i="59" a="1"/>
  <c r="CP59" i="59" s="1"/>
  <c r="DF65" i="59" a="1"/>
  <c r="DF65" i="59" s="1"/>
  <c r="AY58" i="59" a="1"/>
  <c r="AY58" i="59" s="1"/>
  <c r="DE58" i="59" a="1"/>
  <c r="DE58" i="59" s="1"/>
  <c r="G123" i="58" a="1"/>
  <c r="G123" i="58" s="1"/>
  <c r="G127" i="58" a="1"/>
  <c r="G127" i="58" s="1"/>
  <c r="AE64" i="59" a="1"/>
  <c r="AE64" i="59" s="1"/>
  <c r="D48" i="58" a="1"/>
  <c r="D48" i="58" s="1"/>
  <c r="AC61" i="59" a="1"/>
  <c r="AC61" i="59" s="1"/>
  <c r="D121" i="58" a="1"/>
  <c r="D121" i="58" s="1"/>
  <c r="F81" i="58" a="1"/>
  <c r="F81" i="58" s="1"/>
  <c r="DA68" i="59" a="1"/>
  <c r="DA68" i="59" s="1"/>
  <c r="L62" i="59" a="1"/>
  <c r="L62" i="59" s="1"/>
  <c r="C111" i="58" a="1"/>
  <c r="C111" i="58" s="1"/>
  <c r="T67" i="59" a="1"/>
  <c r="T67" i="59" s="1"/>
  <c r="CD60" i="59" a="1"/>
  <c r="CD60" i="59" s="1"/>
  <c r="CI64" i="59" a="1"/>
  <c r="CI64" i="59" s="1"/>
  <c r="I60" i="59" a="1"/>
  <c r="I60" i="59" s="1"/>
  <c r="R68" i="59" a="1"/>
  <c r="R68" i="59" s="1"/>
  <c r="BU57" i="59" a="1"/>
  <c r="BU57" i="59" s="1"/>
  <c r="D35" i="58" a="1"/>
  <c r="D35" i="58" s="1"/>
  <c r="E71" i="58" a="1"/>
  <c r="E71" i="58" s="1"/>
  <c r="CO64" i="59" a="1"/>
  <c r="CO64" i="59" s="1"/>
  <c r="C29" i="58" a="1"/>
  <c r="C29" i="58" s="1"/>
  <c r="F75" i="58" a="1"/>
  <c r="F75" i="58" s="1"/>
  <c r="CJ66" i="59" a="1"/>
  <c r="CJ66" i="59" s="1"/>
  <c r="C95" i="58" a="1"/>
  <c r="C95" i="58" s="1"/>
  <c r="H91" i="58" a="1"/>
  <c r="H91" i="58" s="1"/>
  <c r="BV61" i="59" a="1"/>
  <c r="BV61" i="59" s="1"/>
  <c r="AI57" i="59" a="1"/>
  <c r="AI57" i="59" s="1"/>
  <c r="CK68" i="59" a="1"/>
  <c r="CK68" i="59" s="1"/>
  <c r="H83" i="58" a="1"/>
  <c r="H83" i="58" s="1"/>
  <c r="CZ62" i="59" a="1"/>
  <c r="CZ62" i="59" s="1"/>
  <c r="BO63" i="59" a="1"/>
  <c r="BO63" i="59" s="1"/>
  <c r="E89" i="58" a="1"/>
  <c r="E89" i="58" s="1"/>
  <c r="BM59" i="59" a="1"/>
  <c r="BM59" i="59" s="1"/>
  <c r="AP59" i="59" a="1"/>
  <c r="AP59" i="59" s="1"/>
  <c r="Q58" i="59" a="1"/>
  <c r="Q58" i="59" s="1"/>
  <c r="F135" i="58" a="1"/>
  <c r="F135" i="58" s="1"/>
  <c r="BR58" i="59" a="1"/>
  <c r="BR58" i="59" s="1"/>
  <c r="D39" i="58" a="1"/>
  <c r="D39" i="58" s="1"/>
  <c r="CM66" i="59" a="1"/>
  <c r="CM66" i="59" s="1"/>
  <c r="AB59" i="59" a="1"/>
  <c r="AB59" i="59" s="1"/>
  <c r="BM63" i="59" a="1"/>
  <c r="BM63" i="59" s="1"/>
  <c r="BG58" i="59" a="1"/>
  <c r="BG58" i="59" s="1"/>
  <c r="CE60" i="59" a="1"/>
  <c r="CE60" i="59" s="1"/>
  <c r="BF68" i="59" a="1"/>
  <c r="BF68" i="59" s="1"/>
  <c r="CA67" i="59" a="1"/>
  <c r="CA67" i="59" s="1"/>
  <c r="S64" i="59" a="1"/>
  <c r="S64" i="59" s="1"/>
  <c r="BC67" i="59" a="1"/>
  <c r="BC67" i="59" s="1"/>
  <c r="CG61" i="59" a="1"/>
  <c r="CG61" i="59" s="1"/>
  <c r="BI58" i="59" a="1"/>
  <c r="BI58" i="59" s="1"/>
  <c r="CN60" i="59" a="1"/>
  <c r="CN60" i="59" s="1"/>
  <c r="AA61" i="59" a="1"/>
  <c r="AA61" i="59" s="1"/>
  <c r="B116" i="58" a="1"/>
  <c r="B116" i="58" s="1"/>
  <c r="BK66" i="59" a="1"/>
  <c r="BK66" i="59" s="1"/>
  <c r="H68" i="58" a="1"/>
  <c r="H68" i="58" s="1"/>
  <c r="BY59" i="59" a="1"/>
  <c r="BY59" i="59" s="1"/>
  <c r="CS68" i="59" a="1"/>
  <c r="CS68" i="59" s="1"/>
  <c r="CH67" i="59" a="1"/>
  <c r="CH67" i="59" s="1"/>
  <c r="L58" i="59" a="1"/>
  <c r="L58" i="59" s="1"/>
  <c r="B45" i="58" a="1"/>
  <c r="B45" i="58" s="1"/>
  <c r="B84" i="58" a="1"/>
  <c r="B84" i="58" s="1"/>
  <c r="B113" i="58" a="1"/>
  <c r="B113" i="58" s="1"/>
  <c r="DE56" i="59" a="1"/>
  <c r="DE56" i="59" s="1"/>
  <c r="R56" i="59" a="1"/>
  <c r="R56" i="59" s="1"/>
  <c r="B131" i="58" a="1"/>
  <c r="B131" i="58" s="1"/>
  <c r="M56" i="59" a="1"/>
  <c r="M56" i="59" s="1"/>
  <c r="K67" i="59" a="1"/>
  <c r="K67" i="59" s="1"/>
  <c r="AQ66" i="59" a="1"/>
  <c r="AQ66" i="59" s="1"/>
  <c r="D99" i="58" a="1"/>
  <c r="D99" i="58" s="1"/>
  <c r="CE64" i="59" a="1"/>
  <c r="CE64" i="59" s="1"/>
  <c r="Q64" i="59" a="1"/>
  <c r="Q64" i="59" s="1"/>
  <c r="AM57" i="59" a="1"/>
  <c r="AM57" i="59" s="1"/>
  <c r="AW62" i="59" a="1"/>
  <c r="AW62" i="59" s="1"/>
  <c r="CE66" i="59" a="1"/>
  <c r="CE66" i="59" s="1"/>
  <c r="G112" i="58" a="1"/>
  <c r="G112" i="58" s="1"/>
  <c r="F108" i="58" a="1"/>
  <c r="F108" i="58" s="1"/>
  <c r="E25" i="58" a="1"/>
  <c r="E25" i="58" s="1"/>
  <c r="Y64" i="59" a="1"/>
  <c r="Y64" i="59" s="1"/>
  <c r="G101" i="58" a="1"/>
  <c r="G101" i="58" s="1"/>
  <c r="BX65" i="59" a="1"/>
  <c r="BX65" i="59" s="1"/>
  <c r="L63" i="59" a="1"/>
  <c r="L63" i="59" s="1"/>
  <c r="H30" i="58" a="1"/>
  <c r="H30" i="58" s="1"/>
  <c r="E127" i="58" a="1"/>
  <c r="E127" i="58" s="1"/>
  <c r="G32" i="58" a="1"/>
  <c r="G32" i="58" s="1"/>
  <c r="CX61" i="59" a="1"/>
  <c r="CX61" i="59" s="1"/>
  <c r="S59" i="59" a="1"/>
  <c r="S59" i="59" s="1"/>
  <c r="D135" i="58" a="1"/>
  <c r="D135" i="58" s="1"/>
  <c r="DH64" i="59" a="1"/>
  <c r="DH64" i="59" s="1"/>
  <c r="Z64" i="59" a="1"/>
  <c r="Z64" i="59" s="1"/>
  <c r="F120" i="58" a="1"/>
  <c r="F120" i="58" s="1"/>
  <c r="R64" i="59" a="1"/>
  <c r="R64" i="59" s="1"/>
  <c r="H32" i="58" a="1"/>
  <c r="H32" i="58" s="1"/>
  <c r="AJ65" i="59" a="1"/>
  <c r="AJ65" i="59" s="1"/>
  <c r="K59" i="59" a="1"/>
  <c r="K59" i="59" s="1"/>
  <c r="E59" i="58" a="1"/>
  <c r="E59" i="58" s="1"/>
  <c r="H126" i="58" a="1"/>
  <c r="H126" i="58" s="1"/>
  <c r="AM63" i="59" a="1"/>
  <c r="AM63" i="59" s="1"/>
  <c r="CL61" i="59" a="1"/>
  <c r="CL61" i="59" s="1"/>
  <c r="AJ61" i="59" a="1"/>
  <c r="AJ61" i="59" s="1"/>
  <c r="E62" i="59" a="1"/>
  <c r="E62" i="59" s="1"/>
  <c r="H56" i="58" a="1"/>
  <c r="H56" i="58" s="1"/>
  <c r="CT61" i="59" a="1"/>
  <c r="CT61" i="59" s="1"/>
  <c r="H130" i="58" a="1"/>
  <c r="H130" i="58" s="1"/>
  <c r="AF61" i="59" a="1"/>
  <c r="AF61" i="59" s="1"/>
  <c r="BD58" i="59" a="1"/>
  <c r="BD58" i="59" s="1"/>
  <c r="X58" i="59" a="1"/>
  <c r="X58" i="59" s="1"/>
  <c r="BH59" i="59" a="1"/>
  <c r="BH59" i="59" s="1"/>
  <c r="D34" i="58" a="1"/>
  <c r="D34" i="58" s="1"/>
  <c r="BD64" i="59" a="1"/>
  <c r="BD64" i="59" s="1"/>
  <c r="F56" i="58" a="1"/>
  <c r="F56" i="58" s="1"/>
  <c r="AK56" i="59" a="1"/>
  <c r="AK56" i="59" s="1"/>
  <c r="BE67" i="59" a="1"/>
  <c r="BE67" i="59" s="1"/>
  <c r="F38" i="58" a="1"/>
  <c r="F38" i="58" s="1"/>
  <c r="CE65" i="59" a="1"/>
  <c r="CE65" i="59" s="1"/>
  <c r="F17" i="17"/>
  <c r="C57" i="59" s="1"/>
  <c r="P61" i="59" a="1"/>
  <c r="P61" i="59" s="1"/>
  <c r="D43" i="58" a="1"/>
  <c r="D43" i="58" s="1"/>
  <c r="K61" i="59" a="1"/>
  <c r="K61" i="59" s="1"/>
  <c r="CL58" i="59" a="1"/>
  <c r="CL58" i="59" s="1"/>
  <c r="BP61" i="59" a="1"/>
  <c r="BP61" i="59" s="1"/>
  <c r="DH67" i="59" a="1"/>
  <c r="DH67" i="59" s="1"/>
  <c r="AX57" i="59" a="1"/>
  <c r="AX57" i="59" s="1"/>
  <c r="DH59" i="59" a="1"/>
  <c r="DH59" i="59" s="1"/>
  <c r="BC56" i="59" a="1"/>
  <c r="BC56" i="59" s="1"/>
  <c r="BE56" i="59" a="1"/>
  <c r="BE56" i="59" s="1"/>
  <c r="B23" i="58" a="1"/>
  <c r="B23" i="58" s="1"/>
  <c r="BA56" i="59" a="1"/>
  <c r="BA56" i="59" s="1"/>
  <c r="B79" i="58" a="1"/>
  <c r="B79" i="58" s="1"/>
  <c r="C34" i="58" a="1"/>
  <c r="C34" i="58" s="1"/>
  <c r="G65" i="59" a="1"/>
  <c r="G65" i="59" s="1"/>
  <c r="D79" i="58" a="1"/>
  <c r="D79" i="58" s="1"/>
  <c r="D67" i="59" a="1"/>
  <c r="D67" i="59" s="1"/>
  <c r="BT66" i="59" a="1"/>
  <c r="BT66" i="59" s="1"/>
  <c r="G65" i="58" a="1"/>
  <c r="G65" i="58" s="1"/>
  <c r="CI61" i="59" a="1"/>
  <c r="CI61" i="59" s="1"/>
  <c r="CD58" i="59" a="1"/>
  <c r="CD58" i="59" s="1"/>
  <c r="BT61" i="59" a="1"/>
  <c r="BT61" i="59" s="1"/>
  <c r="CW66" i="59" a="1"/>
  <c r="CW66" i="59" s="1"/>
  <c r="DA63" i="59" a="1"/>
  <c r="DA63" i="59" s="1"/>
  <c r="CB59" i="59" a="1"/>
  <c r="CB59" i="59" s="1"/>
  <c r="BC62" i="59" a="1"/>
  <c r="BC62" i="59" s="1"/>
  <c r="H103" i="58" a="1"/>
  <c r="H103" i="58" s="1"/>
  <c r="E128" i="58" a="1"/>
  <c r="E128" i="58" s="1"/>
  <c r="CQ66" i="59" a="1"/>
  <c r="CQ66" i="59" s="1"/>
  <c r="F86" i="58" a="1"/>
  <c r="F86" i="58" s="1"/>
  <c r="C38" i="58" a="1"/>
  <c r="C38" i="58" s="1"/>
  <c r="AN63" i="59" a="1"/>
  <c r="AN63" i="59" s="1"/>
  <c r="CI60" i="59" a="1"/>
  <c r="CI60" i="59" s="1"/>
  <c r="CQ62" i="59" a="1"/>
  <c r="CQ62" i="59" s="1"/>
  <c r="BN66" i="59" a="1"/>
  <c r="BN66" i="59" s="1"/>
  <c r="H62" i="59" a="1"/>
  <c r="H62" i="59" s="1"/>
  <c r="AU63" i="59" a="1"/>
  <c r="AU63" i="59" s="1"/>
  <c r="DA57" i="59" a="1"/>
  <c r="DA57" i="59" s="1"/>
  <c r="DB61" i="59" a="1"/>
  <c r="DB61" i="59" s="1"/>
  <c r="C106" i="58" a="1"/>
  <c r="C106" i="58" s="1"/>
  <c r="H105" i="58" a="1"/>
  <c r="H105" i="58" s="1"/>
  <c r="E57" i="58" a="1"/>
  <c r="E57" i="58" s="1"/>
  <c r="O63" i="59" a="1"/>
  <c r="O63" i="59" s="1"/>
  <c r="H97" i="58" a="1"/>
  <c r="H97" i="58" s="1"/>
  <c r="G142" i="58" a="1"/>
  <c r="G142" i="58" s="1"/>
  <c r="F111" i="58" a="1"/>
  <c r="F111" i="58" s="1"/>
  <c r="O64" i="59" a="1"/>
  <c r="O64" i="59" s="1"/>
  <c r="BR64" i="59" a="1"/>
  <c r="BR64" i="59" s="1"/>
  <c r="AI68" i="59" a="1"/>
  <c r="AI68" i="59" s="1"/>
  <c r="D98" i="58" a="1"/>
  <c r="D98" i="58" s="1"/>
  <c r="BR57" i="59" a="1"/>
  <c r="BR57" i="59" s="1"/>
  <c r="Q68" i="59" a="1"/>
  <c r="Q68" i="59" s="1"/>
  <c r="C79" i="58" a="1"/>
  <c r="C79" i="58" s="1"/>
  <c r="E50" i="58" a="1"/>
  <c r="E50" i="58" s="1"/>
  <c r="AP68" i="59" a="1"/>
  <c r="AP68" i="59" s="1"/>
  <c r="DF62" i="59" a="1"/>
  <c r="DF62" i="59" s="1"/>
  <c r="AK62" i="59" a="1"/>
  <c r="AK62" i="59" s="1"/>
  <c r="DG57" i="59" a="1"/>
  <c r="DG57" i="59" s="1"/>
  <c r="H139" i="58" a="1"/>
  <c r="H139" i="58" s="1"/>
  <c r="DE64" i="59" a="1"/>
  <c r="DE64" i="59" s="1"/>
  <c r="D61" i="59" a="1"/>
  <c r="D61" i="59" s="1"/>
  <c r="BM61" i="59" a="1"/>
  <c r="BM61" i="59" s="1"/>
  <c r="BL59" i="59" a="1"/>
  <c r="BL59" i="59" s="1"/>
  <c r="U56" i="59" a="1"/>
  <c r="U56" i="59" s="1"/>
  <c r="BX56" i="59" a="1"/>
  <c r="BX56" i="59" s="1"/>
  <c r="B94" i="58" a="1"/>
  <c r="B94" i="58" s="1"/>
  <c r="B73" i="58" a="1"/>
  <c r="B73" i="58" s="1"/>
  <c r="BO56" i="59" a="1"/>
  <c r="BO56" i="59" s="1"/>
  <c r="B68" i="58" a="1"/>
  <c r="B68" i="58" s="1"/>
  <c r="B82" i="58" a="1"/>
  <c r="B82" i="58" s="1"/>
  <c r="DA56" i="59" a="1"/>
  <c r="DA56" i="59" s="1"/>
  <c r="B91" i="58" a="1"/>
  <c r="B91" i="58" s="1"/>
  <c r="E119" i="58" a="1"/>
  <c r="E119" i="58" s="1"/>
  <c r="Z66" i="59" a="1"/>
  <c r="Z66" i="59" s="1"/>
  <c r="G38" i="58" a="1"/>
  <c r="G38" i="58" s="1"/>
  <c r="C60" i="58" a="1"/>
  <c r="C60" i="58" s="1"/>
  <c r="E120" i="58" a="1"/>
  <c r="E120" i="58" s="1"/>
  <c r="BU60" i="59" a="1"/>
  <c r="BU60" i="59" s="1"/>
  <c r="CG59" i="59" a="1"/>
  <c r="CG59" i="59" s="1"/>
  <c r="CZ61" i="59" a="1"/>
  <c r="CZ61" i="59" s="1"/>
  <c r="D42" i="58" a="1"/>
  <c r="D42" i="58" s="1"/>
  <c r="AD62" i="59" a="1"/>
  <c r="AD62" i="59" s="1"/>
  <c r="H66" i="58" a="1"/>
  <c r="H66" i="58" s="1"/>
  <c r="G47" i="58" a="1"/>
  <c r="G47" i="58" s="1"/>
  <c r="BE61" i="59" a="1"/>
  <c r="BE61" i="59" s="1"/>
  <c r="BG63" i="59" a="1"/>
  <c r="BG63" i="59" s="1"/>
  <c r="N65" i="59" a="1"/>
  <c r="N65" i="59" s="1"/>
  <c r="AG68" i="59" a="1"/>
  <c r="AG68" i="59" s="1"/>
  <c r="BA64" i="59" a="1"/>
  <c r="BA64" i="59" s="1"/>
  <c r="BP59" i="59" a="1"/>
  <c r="BP59" i="59" s="1"/>
  <c r="AE67" i="59" a="1"/>
  <c r="AE67" i="59" s="1"/>
  <c r="D129" i="58" a="1"/>
  <c r="D129" i="58" s="1"/>
  <c r="G96" i="58" a="1"/>
  <c r="G96" i="58" s="1"/>
  <c r="C37" i="58" a="1"/>
  <c r="C37" i="58" s="1"/>
  <c r="R57" i="59" a="1"/>
  <c r="R57" i="59" s="1"/>
  <c r="CH66" i="59" a="1"/>
  <c r="CH66" i="59" s="1"/>
  <c r="BG57" i="59" a="1"/>
  <c r="BG57" i="59" s="1"/>
  <c r="AY61" i="59" a="1"/>
  <c r="AY61" i="59" s="1"/>
  <c r="CE62" i="59" a="1"/>
  <c r="CE62" i="59" s="1"/>
  <c r="AT62" i="59" a="1"/>
  <c r="AT62" i="59" s="1"/>
  <c r="BU63" i="59" a="1"/>
  <c r="BU63" i="59" s="1"/>
  <c r="AR59" i="59" a="1"/>
  <c r="AR59" i="59" s="1"/>
  <c r="D118" i="58" a="1"/>
  <c r="D118" i="58" s="1"/>
  <c r="AR60" i="59" a="1"/>
  <c r="AR60" i="59" s="1"/>
  <c r="BH60" i="59" a="1"/>
  <c r="BH60" i="59" s="1"/>
  <c r="U58" i="59" a="1"/>
  <c r="U58" i="59" s="1"/>
  <c r="D117" i="58" a="1"/>
  <c r="D117" i="58" s="1"/>
  <c r="AG66" i="59" a="1"/>
  <c r="AG66" i="59" s="1"/>
  <c r="AG62" i="59" a="1"/>
  <c r="AG62" i="59" s="1"/>
  <c r="DA67" i="59" a="1"/>
  <c r="DA67" i="59" s="1"/>
  <c r="H102" i="58" a="1"/>
  <c r="H102" i="58" s="1"/>
  <c r="Q60" i="59" a="1"/>
  <c r="Q60" i="59" s="1"/>
  <c r="H66" i="59" a="1"/>
  <c r="H66" i="59" s="1"/>
  <c r="BW59" i="59" a="1"/>
  <c r="BW59" i="59" s="1"/>
  <c r="CI57" i="59" a="1"/>
  <c r="CI57" i="59" s="1"/>
  <c r="D19" i="58" a="1"/>
  <c r="D19" i="58" s="1"/>
  <c r="G99" i="58" a="1"/>
  <c r="G99" i="58" s="1"/>
  <c r="G66" i="59" a="1"/>
  <c r="G66" i="59" s="1"/>
  <c r="F125" i="58" a="1"/>
  <c r="F125" i="58" s="1"/>
  <c r="P57" i="59" a="1"/>
  <c r="P57" i="59" s="1"/>
  <c r="DF66" i="59" a="1"/>
  <c r="DF66" i="59" s="1"/>
  <c r="AA66" i="59" a="1"/>
  <c r="AA66" i="59" s="1"/>
  <c r="AO64" i="59" a="1"/>
  <c r="AO64" i="59" s="1"/>
  <c r="G138" i="58" a="1"/>
  <c r="G138" i="58" s="1"/>
  <c r="E86" i="58" a="1"/>
  <c r="E86" i="58" s="1"/>
  <c r="BO62" i="59" a="1"/>
  <c r="BO62" i="59" s="1"/>
  <c r="F100" i="58" a="1"/>
  <c r="F100" i="58" s="1"/>
  <c r="AX67" i="59" a="1"/>
  <c r="AX67" i="59" s="1"/>
  <c r="E125" i="58" a="1"/>
  <c r="E125" i="58" s="1"/>
  <c r="CZ58" i="59" a="1"/>
  <c r="CZ58" i="59" s="1"/>
  <c r="D61" i="58" a="1"/>
  <c r="D61" i="58" s="1"/>
  <c r="BG64" i="59" a="1"/>
  <c r="BG64" i="59" s="1"/>
  <c r="BD62" i="59" a="1"/>
  <c r="BD62" i="59" s="1"/>
  <c r="BR67" i="59" a="1"/>
  <c r="BR67" i="59" s="1"/>
  <c r="C109" i="58" a="1"/>
  <c r="C109" i="58" s="1"/>
  <c r="R63" i="59" a="1"/>
  <c r="R63" i="59" s="1"/>
  <c r="B140" i="58" a="1"/>
  <c r="B140" i="58" s="1"/>
  <c r="AB56" i="59" a="1"/>
  <c r="AB56" i="59" s="1"/>
  <c r="CZ56" i="59" a="1"/>
  <c r="CZ56" i="59" s="1"/>
  <c r="B86" i="58" a="1"/>
  <c r="B86" i="58" s="1"/>
  <c r="CP56" i="59" a="1"/>
  <c r="CP56" i="59" s="1"/>
  <c r="CB56" i="59" a="1"/>
  <c r="CB56" i="59" s="1"/>
  <c r="BY56" i="59" a="1"/>
  <c r="BY56" i="59" s="1"/>
  <c r="AV56" i="59" a="1"/>
  <c r="AV56" i="59" s="1"/>
  <c r="AS56" i="59" a="1"/>
  <c r="AS56" i="59" s="1"/>
  <c r="AP56" i="59" a="1"/>
  <c r="AP56" i="59" s="1"/>
  <c r="BF56" i="59" a="1"/>
  <c r="BF56" i="59" s="1"/>
  <c r="B85" i="58" a="1"/>
  <c r="B85" i="58" s="1"/>
  <c r="B39" i="58" a="1"/>
  <c r="B39" i="58" s="1"/>
  <c r="B104" i="58" a="1"/>
  <c r="B104" i="58" s="1"/>
  <c r="R61" i="59" a="1"/>
  <c r="R61" i="59" s="1"/>
  <c r="F43" i="58" a="1"/>
  <c r="F43" i="58" s="1"/>
  <c r="O68" i="59" a="1"/>
  <c r="O68" i="59" s="1"/>
  <c r="AA64" i="59" a="1"/>
  <c r="AA64" i="59" s="1"/>
  <c r="H39" i="58" a="1"/>
  <c r="H39" i="58" s="1"/>
  <c r="H108" i="58" a="1"/>
  <c r="H108" i="58" s="1"/>
  <c r="D86" i="58" a="1"/>
  <c r="D86" i="58" s="1"/>
  <c r="C113" i="58" a="1"/>
  <c r="C113" i="58" s="1"/>
  <c r="DC65" i="59" a="1"/>
  <c r="DC65" i="59" s="1"/>
  <c r="V61" i="59" a="1"/>
  <c r="V61" i="59" s="1"/>
  <c r="BM66" i="59" a="1"/>
  <c r="BM66" i="59" s="1"/>
  <c r="BU59" i="59" a="1"/>
  <c r="BU59" i="59" s="1"/>
  <c r="H43" i="58" a="1"/>
  <c r="H43" i="58" s="1"/>
  <c r="CB57" i="59" a="1"/>
  <c r="CB57" i="59" s="1"/>
  <c r="F20" i="17"/>
  <c r="C60" i="59" s="1"/>
  <c r="H92" i="58" a="1"/>
  <c r="H92" i="58" s="1"/>
  <c r="AX65" i="59" a="1"/>
  <c r="AX65" i="59" s="1"/>
  <c r="E107" i="58" a="1"/>
  <c r="E107" i="58" s="1"/>
  <c r="CT64" i="59" a="1"/>
  <c r="CT64" i="59" s="1"/>
  <c r="B121" i="58" a="1"/>
  <c r="B121" i="58" s="1"/>
  <c r="B18" i="58" a="1"/>
  <c r="B18" i="58" s="1"/>
  <c r="AX56" i="59" a="1"/>
  <c r="AX56" i="59" s="1"/>
  <c r="AO63" i="59" a="1"/>
  <c r="AO63" i="59" s="1"/>
  <c r="AX61" i="59" a="1"/>
  <c r="AX61" i="59" s="1"/>
  <c r="BM68" i="59" a="1"/>
  <c r="BM68" i="59" s="1"/>
  <c r="E38" i="58" a="1"/>
  <c r="E38" i="58" s="1"/>
  <c r="AV61" i="59" a="1"/>
  <c r="AV61" i="59" s="1"/>
  <c r="BZ67" i="59" a="1"/>
  <c r="BZ67" i="59" s="1"/>
  <c r="BK68" i="59" a="1"/>
  <c r="BK68" i="59" s="1"/>
  <c r="C19" i="58" a="1"/>
  <c r="C19" i="58" s="1"/>
  <c r="G116" i="58" a="1"/>
  <c r="G116" i="58" s="1"/>
  <c r="E67" i="59" a="1"/>
  <c r="E67" i="59" s="1"/>
  <c r="H70" i="58" a="1"/>
  <c r="H70" i="58" s="1"/>
  <c r="D71" i="58" a="1"/>
  <c r="D71" i="58" s="1"/>
  <c r="AU60" i="59" a="1"/>
  <c r="AU60" i="59" s="1"/>
  <c r="H138" i="58" a="1"/>
  <c r="H138" i="58" s="1"/>
  <c r="F52" i="58" a="1"/>
  <c r="F52" i="58" s="1"/>
  <c r="CT58" i="59" a="1"/>
  <c r="CT58" i="59" s="1"/>
  <c r="DC58" i="59" a="1"/>
  <c r="DC58" i="59" s="1"/>
  <c r="Y67" i="59" a="1"/>
  <c r="Y67" i="59" s="1"/>
  <c r="D131" i="58" a="1"/>
  <c r="D131" i="58" s="1"/>
  <c r="BO61" i="59" a="1"/>
  <c r="BO61" i="59" s="1"/>
  <c r="AW64" i="59" a="1"/>
  <c r="AW64" i="59" s="1"/>
  <c r="CA68" i="59" a="1"/>
  <c r="CA68" i="59" s="1"/>
  <c r="Z57" i="59" a="1"/>
  <c r="Z57" i="59" s="1"/>
  <c r="AU62" i="59" a="1"/>
  <c r="AU62" i="59" s="1"/>
  <c r="F64" i="58" a="1"/>
  <c r="F64" i="58" s="1"/>
  <c r="C84" i="58" a="1"/>
  <c r="C84" i="58" s="1"/>
  <c r="G91" i="58" a="1"/>
  <c r="G91" i="58" s="1"/>
  <c r="B53" i="58" a="1"/>
  <c r="B53" i="58" s="1"/>
  <c r="B92" i="58" a="1"/>
  <c r="B92" i="58" s="1"/>
  <c r="B101" i="58" a="1"/>
  <c r="B101" i="58" s="1"/>
  <c r="AI56" i="59" a="1"/>
  <c r="AI56" i="59" s="1"/>
  <c r="B29" i="58" a="1"/>
  <c r="B29" i="58" s="1"/>
  <c r="B87" i="58" a="1"/>
  <c r="B87" i="58" s="1"/>
  <c r="AM56" i="59" a="1"/>
  <c r="AM56" i="59" s="1"/>
  <c r="AW66" i="59" a="1"/>
  <c r="AW66" i="59" s="1"/>
  <c r="F25" i="58" a="1"/>
  <c r="F25" i="58" s="1"/>
  <c r="C119" i="58" a="1"/>
  <c r="C119" i="58" s="1"/>
  <c r="DE65" i="59" a="1"/>
  <c r="DE65" i="59" s="1"/>
  <c r="Q66" i="59" a="1"/>
  <c r="Q66" i="59" s="1"/>
  <c r="M66" i="59" a="1"/>
  <c r="M66" i="59" s="1"/>
  <c r="BJ64" i="59" a="1"/>
  <c r="BJ64" i="59" s="1"/>
  <c r="G48" i="58" a="1"/>
  <c r="G48" i="58" s="1"/>
  <c r="BE62" i="59" a="1"/>
  <c r="BE62" i="59" s="1"/>
  <c r="CY58" i="59" a="1"/>
  <c r="CY58" i="59" s="1"/>
  <c r="K65" i="59" a="1"/>
  <c r="K65" i="59" s="1"/>
  <c r="G70" i="58" a="1"/>
  <c r="G70" i="58" s="1"/>
  <c r="CJ61" i="59" a="1"/>
  <c r="CJ61" i="59" s="1"/>
  <c r="H134" i="58" a="1"/>
  <c r="H134" i="58" s="1"/>
  <c r="D108" i="58" a="1"/>
  <c r="D108" i="58" s="1"/>
  <c r="C68" i="58" a="1"/>
  <c r="C68" i="58" s="1"/>
  <c r="C32" i="58" a="1"/>
  <c r="C32" i="58" s="1"/>
  <c r="AI60" i="59" a="1"/>
  <c r="AI60" i="59" s="1"/>
  <c r="H107" i="58" a="1"/>
  <c r="H107" i="58" s="1"/>
  <c r="D58" i="59" a="1"/>
  <c r="D58" i="59" s="1"/>
  <c r="O58" i="59" a="1"/>
  <c r="O58" i="59" s="1"/>
  <c r="BQ61" i="59" a="1"/>
  <c r="BQ61" i="59" s="1"/>
  <c r="D104" i="58" a="1"/>
  <c r="D104" i="58" s="1"/>
  <c r="BB64" i="59" a="1"/>
  <c r="BB64" i="59" s="1"/>
  <c r="BZ60" i="59" a="1"/>
  <c r="BZ60" i="59" s="1"/>
  <c r="W65" i="59" a="1"/>
  <c r="W65" i="59" s="1"/>
  <c r="N58" i="59" a="1"/>
  <c r="N58" i="59" s="1"/>
  <c r="CK67" i="59" a="1"/>
  <c r="CK67" i="59" s="1"/>
  <c r="C42" i="58" a="1"/>
  <c r="C42" i="58" s="1"/>
  <c r="BG59" i="59" a="1"/>
  <c r="BG59" i="59" s="1"/>
  <c r="CW62" i="59" a="1"/>
  <c r="CW62" i="59" s="1"/>
  <c r="G40" i="58" a="1"/>
  <c r="G40" i="58" s="1"/>
  <c r="D84" i="58" a="1"/>
  <c r="D84" i="58" s="1"/>
  <c r="CH59" i="59" a="1"/>
  <c r="CH59" i="59" s="1"/>
  <c r="G64" i="59" a="1"/>
  <c r="G64" i="59" s="1"/>
  <c r="D66" i="59" a="1"/>
  <c r="D66" i="59" s="1"/>
  <c r="G128" i="58" a="1"/>
  <c r="G128" i="58" s="1"/>
  <c r="G68" i="59" a="1"/>
  <c r="G68" i="59" s="1"/>
  <c r="G130" i="58" a="1"/>
  <c r="G130" i="58" s="1"/>
  <c r="BE68" i="59" a="1"/>
  <c r="BE68" i="59" s="1"/>
  <c r="CM60" i="59" a="1"/>
  <c r="CM60" i="59" s="1"/>
  <c r="E63" i="59" a="1"/>
  <c r="E63" i="59" s="1"/>
  <c r="M58" i="59" a="1"/>
  <c r="M58" i="59" s="1"/>
  <c r="CE61" i="59" a="1"/>
  <c r="CE61" i="59" s="1"/>
  <c r="E51" i="58" a="1"/>
  <c r="E51" i="58" s="1"/>
  <c r="L64" i="59" a="1"/>
  <c r="L64" i="59" s="1"/>
  <c r="T59" i="59" a="1"/>
  <c r="T59" i="59" s="1"/>
  <c r="CR67" i="59" a="1"/>
  <c r="CR67" i="59" s="1"/>
  <c r="E56" i="59" a="1"/>
  <c r="E56" i="59" s="1"/>
  <c r="B65" i="58" a="1"/>
  <c r="B65" i="58" s="1"/>
  <c r="B115" i="58" a="1"/>
  <c r="B115" i="58" s="1"/>
  <c r="BD56" i="59" a="1"/>
  <c r="BD56" i="59" s="1"/>
  <c r="B51" i="58" a="1"/>
  <c r="B51" i="58" s="1"/>
  <c r="CU56" i="59" a="1"/>
  <c r="CU56" i="59" s="1"/>
  <c r="CK56" i="59" a="1"/>
  <c r="CK56" i="59" s="1"/>
  <c r="F116" i="58" a="1"/>
  <c r="F116" i="58" s="1"/>
  <c r="CH62" i="59" a="1"/>
  <c r="CH62" i="59" s="1"/>
  <c r="BD57" i="59" a="1"/>
  <c r="BD57" i="59" s="1"/>
  <c r="E44" i="58" a="1"/>
  <c r="E44" i="58" s="1"/>
  <c r="CL66" i="59" a="1"/>
  <c r="CL66" i="59" s="1"/>
  <c r="H65" i="59" a="1"/>
  <c r="H65" i="59" s="1"/>
  <c r="G71" i="58" a="1"/>
  <c r="G71" i="58" s="1"/>
  <c r="B75" i="58" a="1"/>
  <c r="B75" i="58" s="1"/>
  <c r="B95" i="58" a="1"/>
  <c r="B95" i="58" s="1"/>
  <c r="AU56" i="59" a="1"/>
  <c r="AU56" i="59" s="1"/>
  <c r="G137" i="58" a="1"/>
  <c r="G137" i="58" s="1"/>
  <c r="G22" i="58" a="1"/>
  <c r="G22" i="58" s="1"/>
  <c r="F23" i="58" a="1"/>
  <c r="F23" i="58" s="1"/>
  <c r="DE63" i="59" a="1"/>
  <c r="DE63" i="59" s="1"/>
  <c r="BG66" i="59" a="1"/>
  <c r="BG66" i="59" s="1"/>
  <c r="E54" i="58" a="1"/>
  <c r="E54" i="58" s="1"/>
  <c r="F137" i="58" a="1"/>
  <c r="F137" i="58" s="1"/>
  <c r="CX59" i="59" a="1"/>
  <c r="CX59" i="59" s="1"/>
  <c r="DG67" i="59" a="1"/>
  <c r="DG67" i="59" s="1"/>
  <c r="BS59" i="59" a="1"/>
  <c r="BS59" i="59" s="1"/>
  <c r="BS57" i="59" a="1"/>
  <c r="BS57" i="59" s="1"/>
  <c r="I58" i="59" a="1"/>
  <c r="I58" i="59" s="1"/>
  <c r="E52" i="58" a="1"/>
  <c r="E52" i="58" s="1"/>
  <c r="CM68" i="59" a="1"/>
  <c r="CM68" i="59" s="1"/>
  <c r="BW66" i="59" a="1"/>
  <c r="BW66" i="59" s="1"/>
  <c r="C99" i="58" a="1"/>
  <c r="C99" i="58" s="1"/>
  <c r="D60" i="58" a="1"/>
  <c r="D60" i="58" s="1"/>
  <c r="AG59" i="59" a="1"/>
  <c r="AG59" i="59" s="1"/>
  <c r="P60" i="59" a="1"/>
  <c r="P60" i="59" s="1"/>
  <c r="F115" i="58" a="1"/>
  <c r="F115" i="58" s="1"/>
  <c r="AP57" i="59" a="1"/>
  <c r="AP57" i="59" s="1"/>
  <c r="AW63" i="59" a="1"/>
  <c r="AW63" i="59" s="1"/>
  <c r="E124" i="58" a="1"/>
  <c r="E124" i="58" s="1"/>
  <c r="BX59" i="59" a="1"/>
  <c r="BX59" i="59" s="1"/>
  <c r="DD57" i="59" a="1"/>
  <c r="DD57" i="59" s="1"/>
  <c r="DG59" i="59" a="1"/>
  <c r="DG59" i="59" s="1"/>
  <c r="BX64" i="59" a="1"/>
  <c r="BX64" i="59" s="1"/>
  <c r="G56" i="59" a="1"/>
  <c r="G56" i="59" s="1"/>
  <c r="T56" i="59" a="1"/>
  <c r="T56" i="59" s="1"/>
  <c r="B41" i="58" a="1"/>
  <c r="B41" i="58" s="1"/>
  <c r="AY56" i="59" a="1"/>
  <c r="AY56" i="59" s="1"/>
  <c r="B108" i="58" a="1"/>
  <c r="B108" i="58" s="1"/>
  <c r="B25" i="58" a="1"/>
  <c r="B25" i="58" s="1"/>
  <c r="O59" i="59" a="1"/>
  <c r="O59" i="59" s="1"/>
  <c r="AU59" i="59" a="1"/>
  <c r="AU59" i="59" s="1"/>
  <c r="D77" i="58" a="1"/>
  <c r="D77" i="58" s="1"/>
  <c r="CV67" i="59" a="1"/>
  <c r="CV67" i="59" s="1"/>
  <c r="D95" i="58" a="1"/>
  <c r="D95" i="58" s="1"/>
  <c r="CC67" i="59" a="1"/>
  <c r="CC67" i="59" s="1"/>
  <c r="J68" i="59" a="1"/>
  <c r="J68" i="59" s="1"/>
  <c r="AX58" i="59" a="1"/>
  <c r="AX58" i="59" s="1"/>
  <c r="R62" i="59" a="1"/>
  <c r="R62" i="59" s="1"/>
  <c r="E32" i="58" a="1"/>
  <c r="E32" i="58" s="1"/>
  <c r="CM67" i="59" a="1"/>
  <c r="CM67" i="59" s="1"/>
  <c r="CW61" i="59" a="1"/>
  <c r="CW61" i="59" s="1"/>
  <c r="AI65" i="59" a="1"/>
  <c r="AI65" i="59" s="1"/>
  <c r="C21" i="58" a="1"/>
  <c r="C21" i="58" s="1"/>
  <c r="Q63" i="59" a="1"/>
  <c r="Q63" i="59" s="1"/>
  <c r="BI59" i="59" a="1"/>
  <c r="BI59" i="59" s="1"/>
  <c r="D26" i="58" a="1"/>
  <c r="D26" i="58" s="1"/>
  <c r="H132" i="58" a="1"/>
  <c r="H132" i="58" s="1"/>
  <c r="AQ63" i="59" a="1"/>
  <c r="AQ63" i="59" s="1"/>
  <c r="CC61" i="59" a="1"/>
  <c r="CC61" i="59" s="1"/>
  <c r="W63" i="59" a="1"/>
  <c r="W63" i="59" s="1"/>
  <c r="V65" i="59" a="1"/>
  <c r="V65" i="59" s="1"/>
  <c r="H78" i="58" a="1"/>
  <c r="H78" i="58" s="1"/>
  <c r="CO61" i="59" a="1"/>
  <c r="CO61" i="59" s="1"/>
  <c r="D92" i="58" a="1"/>
  <c r="D92" i="58" s="1"/>
  <c r="BX63" i="59" a="1"/>
  <c r="BX63" i="59" s="1"/>
  <c r="CI67" i="59" a="1"/>
  <c r="CI67" i="59" s="1"/>
  <c r="BI67" i="59" a="1"/>
  <c r="BI67" i="59" s="1"/>
  <c r="AD67" i="59" a="1"/>
  <c r="AD67" i="59" s="1"/>
  <c r="BP63" i="59" a="1"/>
  <c r="BP63" i="59" s="1"/>
  <c r="R65" i="59" a="1"/>
  <c r="R65" i="59" s="1"/>
  <c r="BS58" i="59" a="1"/>
  <c r="BS58" i="59" s="1"/>
  <c r="D114" i="58" a="1"/>
  <c r="D114" i="58" s="1"/>
  <c r="F109" i="58" a="1"/>
  <c r="F109" i="58" s="1"/>
  <c r="D107" i="58" a="1"/>
  <c r="D107" i="58" s="1"/>
  <c r="AG56" i="59" a="1"/>
  <c r="AG56" i="59" s="1"/>
  <c r="AI61" i="59" a="1"/>
  <c r="AI61" i="59" s="1"/>
  <c r="U64" i="59" a="1"/>
  <c r="U64" i="59" s="1"/>
  <c r="B44" i="58" a="1"/>
  <c r="B44" i="58" s="1"/>
  <c r="BP65" i="59" a="1"/>
  <c r="BP65" i="59" s="1"/>
  <c r="G39" i="58" a="1"/>
  <c r="G39" i="58" s="1"/>
  <c r="AE59" i="59" a="1"/>
  <c r="AE59" i="59" s="1"/>
  <c r="G124" i="58" a="1"/>
  <c r="G124" i="58" s="1"/>
  <c r="AH56" i="59" a="1"/>
  <c r="AH56" i="59" s="1"/>
  <c r="W56" i="59" a="1"/>
  <c r="W56" i="59" s="1"/>
  <c r="BD59" i="59" a="1"/>
  <c r="BD59" i="59" s="1"/>
  <c r="G18" i="58" a="1"/>
  <c r="G18" i="58" s="1"/>
  <c r="CP63" i="59" a="1"/>
  <c r="CP63" i="59" s="1"/>
  <c r="DE61" i="59" a="1"/>
  <c r="DE61" i="59" s="1"/>
  <c r="H114" i="58" a="1"/>
  <c r="H114" i="58" s="1"/>
  <c r="P63" i="59" a="1"/>
  <c r="P63" i="59" s="1"/>
  <c r="E134" i="58" a="1"/>
  <c r="E134" i="58" s="1"/>
  <c r="F93" i="58" a="1"/>
  <c r="F93" i="58" s="1"/>
  <c r="N62" i="59" a="1"/>
  <c r="N62" i="59" s="1"/>
  <c r="CQ61" i="59" a="1"/>
  <c r="CQ61" i="59" s="1"/>
  <c r="BE64" i="59" a="1"/>
  <c r="BE64" i="59" s="1"/>
  <c r="E28" i="58" a="1"/>
  <c r="E28" i="58" s="1"/>
  <c r="G43" i="58" a="1"/>
  <c r="G43" i="58" s="1"/>
  <c r="AN58" i="59" a="1"/>
  <c r="AN58" i="59" s="1"/>
  <c r="C40" i="58" a="1"/>
  <c r="C40" i="58" s="1"/>
  <c r="F129" i="58" a="1"/>
  <c r="F129" i="58" s="1"/>
  <c r="CF65" i="59" a="1"/>
  <c r="CF65" i="59" s="1"/>
  <c r="M67" i="59" a="1"/>
  <c r="M67" i="59" s="1"/>
  <c r="BH66" i="59" a="1"/>
  <c r="BH66" i="59" s="1"/>
  <c r="G37" i="58" a="1"/>
  <c r="G37" i="58" s="1"/>
  <c r="G94" i="58" a="1"/>
  <c r="G94" i="58" s="1"/>
  <c r="CN67" i="59" a="1"/>
  <c r="CN67" i="59" s="1"/>
  <c r="BB66" i="59" a="1"/>
  <c r="BB66" i="59" s="1"/>
  <c r="G62" i="58" a="1"/>
  <c r="G62" i="58" s="1"/>
  <c r="C30" i="58" a="1"/>
  <c r="C30" i="58" s="1"/>
  <c r="F51" i="58" a="1"/>
  <c r="F51" i="58" s="1"/>
  <c r="BR62" i="59" a="1"/>
  <c r="BR62" i="59" s="1"/>
  <c r="AR57" i="59" a="1"/>
  <c r="AR57" i="59" s="1"/>
  <c r="Z56" i="59" a="1"/>
  <c r="Z56" i="59" s="1"/>
  <c r="BU56" i="59" a="1"/>
  <c r="BU56" i="59" s="1"/>
  <c r="B125" i="58" a="1"/>
  <c r="B125" i="58" s="1"/>
  <c r="BI56" i="59" a="1"/>
  <c r="BI56" i="59" s="1"/>
  <c r="Q56" i="59" a="1"/>
  <c r="Q56" i="59" s="1"/>
  <c r="AO56" i="59" a="1"/>
  <c r="AO56" i="59" s="1"/>
  <c r="CN68" i="59" a="1"/>
  <c r="CN68" i="59" s="1"/>
  <c r="F83" i="58" a="1"/>
  <c r="F83" i="58" s="1"/>
  <c r="H99" i="58" a="1"/>
  <c r="H99" i="58" s="1"/>
  <c r="AQ58" i="59" a="1"/>
  <c r="AQ58" i="59" s="1"/>
  <c r="K58" i="59" a="1"/>
  <c r="K58" i="59" s="1"/>
  <c r="DF63" i="59" a="1"/>
  <c r="DF63" i="59" s="1"/>
  <c r="G61" i="58" a="1"/>
  <c r="G61" i="58" s="1"/>
  <c r="G109" i="58" a="1"/>
  <c r="G109" i="58" s="1"/>
  <c r="F47" i="58" a="1"/>
  <c r="F47" i="58" s="1"/>
  <c r="E57" i="59" a="1"/>
  <c r="E57" i="59" s="1"/>
  <c r="F140" i="58" a="1"/>
  <c r="F140" i="58" s="1"/>
  <c r="L66" i="59" a="1"/>
  <c r="L66" i="59" s="1"/>
  <c r="H95" i="58" a="1"/>
  <c r="H95" i="58" s="1"/>
  <c r="D142" i="58" a="1"/>
  <c r="D142" i="58" s="1"/>
  <c r="F139" i="58" a="1"/>
  <c r="F139" i="58" s="1"/>
  <c r="CC58" i="59" a="1"/>
  <c r="CC58" i="59" s="1"/>
  <c r="CQ59" i="59" a="1"/>
  <c r="CQ59" i="59" s="1"/>
  <c r="CJ58" i="59" a="1"/>
  <c r="CJ58" i="59" s="1"/>
  <c r="CT65" i="59" a="1"/>
  <c r="CT65" i="59" s="1"/>
  <c r="G60" i="59" a="1"/>
  <c r="G60" i="59" s="1"/>
  <c r="F63" i="58" a="1"/>
  <c r="F63" i="58" s="1"/>
  <c r="U60" i="59" a="1"/>
  <c r="U60" i="59" s="1"/>
  <c r="BA66" i="59" a="1"/>
  <c r="BA66" i="59" s="1"/>
  <c r="N68" i="59" a="1"/>
  <c r="N68" i="59" s="1"/>
  <c r="R60" i="59" a="1"/>
  <c r="R60" i="59" s="1"/>
  <c r="C93" i="58" a="1"/>
  <c r="C93" i="58" s="1"/>
  <c r="H141" i="58" a="1"/>
  <c r="H141" i="58" s="1"/>
  <c r="Y63" i="59" a="1"/>
  <c r="Y63" i="59" s="1"/>
  <c r="N61" i="59" a="1"/>
  <c r="N61" i="59" s="1"/>
  <c r="C130" i="58" a="1"/>
  <c r="C130" i="58" s="1"/>
  <c r="CJ59" i="59" a="1"/>
  <c r="CJ59" i="59" s="1"/>
  <c r="E69" i="58" a="1"/>
  <c r="E69" i="58" s="1"/>
  <c r="F62" i="59" a="1"/>
  <c r="F62" i="59" s="1"/>
  <c r="F76" i="58" a="1"/>
  <c r="F76" i="58" s="1"/>
  <c r="F72" i="58" a="1"/>
  <c r="F72" i="58" s="1"/>
  <c r="G82" i="58" a="1"/>
  <c r="G82" i="58" s="1"/>
  <c r="BK59" i="59" a="1"/>
  <c r="BK59" i="59" s="1"/>
  <c r="AM58" i="59" a="1"/>
  <c r="AM58" i="59" s="1"/>
  <c r="DF68" i="59" a="1"/>
  <c r="DF68" i="59" s="1"/>
  <c r="BZ57" i="59" a="1"/>
  <c r="BZ57" i="59" s="1"/>
  <c r="H28" i="58" a="1"/>
  <c r="H28" i="58" s="1"/>
  <c r="C129" i="58" a="1"/>
  <c r="C129" i="58" s="1"/>
  <c r="BY62" i="59" a="1"/>
  <c r="BY62" i="59" s="1"/>
  <c r="CK62" i="59" a="1"/>
  <c r="CK62" i="59" s="1"/>
  <c r="CS64" i="59" a="1"/>
  <c r="CS64" i="59" s="1"/>
  <c r="P65" i="59" a="1"/>
  <c r="P65" i="59" s="1"/>
  <c r="CD66" i="59" a="1"/>
  <c r="CD66" i="59" s="1"/>
  <c r="D124" i="58" a="1"/>
  <c r="D124" i="58" s="1"/>
  <c r="AJ59" i="59" a="1"/>
  <c r="AJ59" i="59" s="1"/>
  <c r="B24" i="58" a="1"/>
  <c r="B24" i="58" s="1"/>
  <c r="B138" i="58" a="1"/>
  <c r="B138" i="58" s="1"/>
  <c r="D31" i="58" a="1"/>
  <c r="D31" i="58" s="1"/>
  <c r="AI66" i="59" a="1"/>
  <c r="AI66" i="59" s="1"/>
  <c r="C57" i="58" a="1"/>
  <c r="C57" i="58" s="1"/>
  <c r="CF58" i="59" a="1"/>
  <c r="CF58" i="59" s="1"/>
  <c r="AR64" i="59" a="1"/>
  <c r="AR64" i="59" s="1"/>
  <c r="AN62" i="59" a="1"/>
  <c r="AN62" i="59" s="1"/>
  <c r="D23" i="58" a="1"/>
  <c r="D23" i="58" s="1"/>
  <c r="T65" i="59" a="1"/>
  <c r="T65" i="59" s="1"/>
  <c r="H44" i="58" a="1"/>
  <c r="H44" i="58" s="1"/>
  <c r="BF63" i="59" a="1"/>
  <c r="BF63" i="59" s="1"/>
  <c r="BH62" i="59" a="1"/>
  <c r="BH62" i="59" s="1"/>
  <c r="V66" i="59" a="1"/>
  <c r="V66" i="59" s="1"/>
  <c r="H73" i="58" a="1"/>
  <c r="H73" i="58" s="1"/>
  <c r="C28" i="58" a="1"/>
  <c r="C28" i="58" s="1"/>
  <c r="E65" i="58" a="1"/>
  <c r="E65" i="58" s="1"/>
  <c r="AI62" i="59" a="1"/>
  <c r="AI62" i="59" s="1"/>
  <c r="CV60" i="59" a="1"/>
  <c r="CV60" i="59" s="1"/>
  <c r="BT68" i="59" a="1"/>
  <c r="BT68" i="59" s="1"/>
  <c r="B22" i="58" a="1"/>
  <c r="B22" i="58" s="1"/>
  <c r="BW56" i="59" a="1"/>
  <c r="BW56" i="59" s="1"/>
  <c r="CT56" i="59" a="1"/>
  <c r="CT56" i="59" s="1"/>
  <c r="B98" i="58" a="1"/>
  <c r="B98" i="58" s="1"/>
  <c r="B55" i="58" a="1"/>
  <c r="B55" i="58" s="1"/>
  <c r="B59" i="58" a="1"/>
  <c r="B59" i="58" s="1"/>
  <c r="B42" i="58" a="1"/>
  <c r="B42" i="58" s="1"/>
  <c r="B76" i="58" a="1"/>
  <c r="B76" i="58" s="1"/>
  <c r="B57" i="58" a="1"/>
  <c r="B57" i="58" s="1"/>
  <c r="AH58" i="59" a="1"/>
  <c r="AH58" i="59" s="1"/>
  <c r="CH60" i="59" a="1"/>
  <c r="CH60" i="59" s="1"/>
  <c r="E95" i="58" a="1"/>
  <c r="E95" i="58" s="1"/>
  <c r="BT58" i="59" a="1"/>
  <c r="BT58" i="59" s="1"/>
  <c r="BU66" i="59" a="1"/>
  <c r="BU66" i="59" s="1"/>
  <c r="BL61" i="59" a="1"/>
  <c r="BL61" i="59" s="1"/>
  <c r="F90" i="58" a="1"/>
  <c r="F90" i="58" s="1"/>
  <c r="AF59" i="59" a="1"/>
  <c r="AF59" i="59" s="1"/>
  <c r="C20" i="58" a="1"/>
  <c r="C20" i="58" s="1"/>
  <c r="F60" i="58" a="1"/>
  <c r="F60" i="58" s="1"/>
  <c r="BV67" i="59" a="1"/>
  <c r="BV67" i="59" s="1"/>
  <c r="G33" i="58" a="1"/>
  <c r="G33" i="58" s="1"/>
  <c r="J59" i="59" a="1"/>
  <c r="J59" i="59" s="1"/>
  <c r="P59" i="59" a="1"/>
  <c r="P59" i="59" s="1"/>
  <c r="G132" i="58" a="1"/>
  <c r="G132" i="58" s="1"/>
  <c r="BV57" i="59" a="1"/>
  <c r="BV57" i="59" s="1"/>
  <c r="E68" i="58" a="1"/>
  <c r="E68" i="58" s="1"/>
  <c r="DE66" i="59" a="1"/>
  <c r="DE66" i="59" s="1"/>
  <c r="CA60" i="59" a="1"/>
  <c r="CA60" i="59" s="1"/>
  <c r="M63" i="59" a="1"/>
  <c r="M63" i="59" s="1"/>
  <c r="E79" i="58" a="1"/>
  <c r="E79" i="58" s="1"/>
  <c r="AH61" i="59" a="1"/>
  <c r="AH61" i="59" s="1"/>
  <c r="DC66" i="59" a="1"/>
  <c r="DC66" i="59" s="1"/>
  <c r="D59" i="59" a="1"/>
  <c r="D59" i="59" s="1"/>
  <c r="G135" i="58" a="1"/>
  <c r="G135" i="58" s="1"/>
  <c r="AF64" i="59" a="1"/>
  <c r="AF64" i="59" s="1"/>
  <c r="C94" i="58" a="1"/>
  <c r="C94" i="58" s="1"/>
  <c r="E48" i="58" a="1"/>
  <c r="E48" i="58" s="1"/>
  <c r="E101" i="58" a="1"/>
  <c r="E101" i="58" s="1"/>
  <c r="DB62" i="59" a="1"/>
  <c r="DB62" i="59" s="1"/>
  <c r="BN59" i="59" a="1"/>
  <c r="BN59" i="59" s="1"/>
  <c r="AD66" i="59" a="1"/>
  <c r="AD66" i="59" s="1"/>
  <c r="AW68" i="59" a="1"/>
  <c r="AW68" i="59" s="1"/>
  <c r="J60" i="59" a="1"/>
  <c r="J60" i="59" s="1"/>
  <c r="CH57" i="59" a="1"/>
  <c r="CH57" i="59" s="1"/>
  <c r="AE66" i="59" a="1"/>
  <c r="AE66" i="59" s="1"/>
  <c r="BV66" i="59" a="1"/>
  <c r="BV66" i="59" s="1"/>
  <c r="Q67" i="59" a="1"/>
  <c r="Q67" i="59" s="1"/>
  <c r="AQ62" i="59" a="1"/>
  <c r="AQ62" i="59" s="1"/>
  <c r="D45" i="58" a="1"/>
  <c r="D45" i="58" s="1"/>
  <c r="D74" i="58" a="1"/>
  <c r="D74" i="58" s="1"/>
  <c r="H76" i="58" a="1"/>
  <c r="H76" i="58" s="1"/>
  <c r="AY68" i="59" a="1"/>
  <c r="AY68" i="59" s="1"/>
  <c r="G83" i="58" a="1"/>
  <c r="G83" i="58" s="1"/>
  <c r="H25" i="58" a="1"/>
  <c r="H25" i="58" s="1"/>
  <c r="AR62" i="59" a="1"/>
  <c r="AR62" i="59" s="1"/>
  <c r="AL63" i="59" a="1"/>
  <c r="AL63" i="59" s="1"/>
  <c r="AY63" i="59" a="1"/>
  <c r="AY63" i="59" s="1"/>
  <c r="AB63" i="59" a="1"/>
  <c r="AB63" i="59" s="1"/>
  <c r="BZ66" i="59" a="1"/>
  <c r="BZ66" i="59" s="1"/>
  <c r="AR58" i="59" a="1"/>
  <c r="AR58" i="59" s="1"/>
  <c r="BI61" i="59" a="1"/>
  <c r="BI61" i="59" s="1"/>
  <c r="T57" i="59" a="1"/>
  <c r="T57" i="59" s="1"/>
  <c r="D52" i="58" a="1"/>
  <c r="D52" i="58" s="1"/>
  <c r="G23" i="58" a="1"/>
  <c r="G23" i="58" s="1"/>
  <c r="C142" i="58" a="1"/>
  <c r="C142" i="58" s="1"/>
  <c r="G69" i="58" a="1"/>
  <c r="G69" i="58" s="1"/>
  <c r="E117" i="58" a="1"/>
  <c r="E117" i="58" s="1"/>
  <c r="CC66" i="59" a="1"/>
  <c r="CC66" i="59" s="1"/>
  <c r="AK59" i="59" a="1"/>
  <c r="AK59" i="59" s="1"/>
  <c r="G106" i="58" a="1"/>
  <c r="G106" i="58" s="1"/>
  <c r="BD63" i="59" a="1"/>
  <c r="BD63" i="59" s="1"/>
  <c r="BS61" i="59" a="1"/>
  <c r="BS61" i="59" s="1"/>
  <c r="CC65" i="59" a="1"/>
  <c r="CC65" i="59" s="1"/>
  <c r="BD61" i="59" a="1"/>
  <c r="BD61" i="59" s="1"/>
  <c r="C110" i="58" a="1"/>
  <c r="C110" i="58" s="1"/>
  <c r="DB59" i="59" a="1"/>
  <c r="DB59" i="59" s="1"/>
  <c r="E66" i="58" a="1"/>
  <c r="E66" i="58" s="1"/>
  <c r="BU65" i="59" a="1"/>
  <c r="BU65" i="59" s="1"/>
  <c r="O65" i="59" a="1"/>
  <c r="O65" i="59" s="1"/>
  <c r="AH63" i="59" a="1"/>
  <c r="AH63" i="59" s="1"/>
  <c r="H63" i="58" a="1"/>
  <c r="H63" i="58" s="1"/>
  <c r="C69" i="58" a="1"/>
  <c r="C69" i="58" s="1"/>
  <c r="CB66" i="59" a="1"/>
  <c r="CB66" i="59" s="1"/>
  <c r="BH61" i="59" a="1"/>
  <c r="BH61" i="59" s="1"/>
  <c r="AV68" i="59" a="1"/>
  <c r="AV68" i="59" s="1"/>
  <c r="D73" i="58" a="1"/>
  <c r="D73" i="58" s="1"/>
  <c r="Q59" i="59" a="1"/>
  <c r="Q59" i="59" s="1"/>
  <c r="BD60" i="59" a="1"/>
  <c r="BD60" i="59" s="1"/>
  <c r="BR59" i="59" a="1"/>
  <c r="BR59" i="59" s="1"/>
  <c r="AO62" i="59" a="1"/>
  <c r="AO62" i="59" s="1"/>
  <c r="AT64" i="59" a="1"/>
  <c r="AT64" i="59" s="1"/>
  <c r="H29" i="58" a="1"/>
  <c r="H29" i="58" s="1"/>
  <c r="AR65" i="59" a="1"/>
  <c r="AR65" i="59" s="1"/>
  <c r="E22" i="58" a="1"/>
  <c r="E22" i="58" s="1"/>
  <c r="DH63" i="59" a="1"/>
  <c r="DH63" i="59" s="1"/>
  <c r="CX58" i="59" a="1"/>
  <c r="CX58" i="59" s="1"/>
  <c r="H64" i="59" a="1"/>
  <c r="H64" i="59" s="1"/>
  <c r="E131" i="58" a="1"/>
  <c r="E131" i="58" s="1"/>
  <c r="C132" i="58" a="1"/>
  <c r="C132" i="58" s="1"/>
  <c r="CJ57" i="59" a="1"/>
  <c r="CJ57" i="59" s="1"/>
  <c r="CE63" i="59" a="1"/>
  <c r="CE63" i="59" s="1"/>
  <c r="I61" i="59" a="1"/>
  <c r="I61" i="59" s="1"/>
  <c r="AA60" i="59" a="1"/>
  <c r="AA60" i="59" s="1"/>
  <c r="BE65" i="59" a="1"/>
  <c r="BE65" i="59" s="1"/>
  <c r="AM65" i="59" a="1"/>
  <c r="AM65" i="59" s="1"/>
  <c r="AD60" i="59" a="1"/>
  <c r="AD60" i="59" s="1"/>
  <c r="AQ64" i="59" a="1"/>
  <c r="AQ64" i="59" s="1"/>
  <c r="DA60" i="59" a="1"/>
  <c r="DA60" i="59" s="1"/>
  <c r="CD57" i="59" a="1"/>
  <c r="CD57" i="59" s="1"/>
  <c r="CB60" i="59" a="1"/>
  <c r="CB60" i="59" s="1"/>
  <c r="CU66" i="59" a="1"/>
  <c r="CU66" i="59" s="1"/>
  <c r="DB66" i="59" a="1"/>
  <c r="DB66" i="59" s="1"/>
  <c r="F112" i="58" a="1"/>
  <c r="F112" i="58" s="1"/>
  <c r="S66" i="59" a="1"/>
  <c r="S66" i="59" s="1"/>
  <c r="C114" i="58" a="1"/>
  <c r="C114" i="58" s="1"/>
  <c r="DG62" i="59" a="1"/>
  <c r="DG62" i="59" s="1"/>
  <c r="BQ59" i="59" a="1"/>
  <c r="BQ59" i="59" s="1"/>
  <c r="N59" i="59" a="1"/>
  <c r="N59" i="59" s="1"/>
  <c r="CR63" i="59" a="1"/>
  <c r="CR63" i="59" s="1"/>
  <c r="E43" i="58" a="1"/>
  <c r="E43" i="58" s="1"/>
  <c r="T63" i="59" a="1"/>
  <c r="T63" i="59" s="1"/>
  <c r="F20" i="58" a="1"/>
  <c r="F20" i="58" s="1"/>
  <c r="G61" i="59" a="1"/>
  <c r="G61" i="59" s="1"/>
  <c r="AF60" i="59" a="1"/>
  <c r="AF60" i="59" s="1"/>
  <c r="C105" i="58" a="1"/>
  <c r="C105" i="58" s="1"/>
  <c r="D18" i="58" a="1"/>
  <c r="D18" i="58" s="1"/>
  <c r="BP60" i="59" a="1"/>
  <c r="BP60" i="59" s="1"/>
  <c r="L67" i="59" a="1"/>
  <c r="L67" i="59" s="1"/>
  <c r="J62" i="59" a="1"/>
  <c r="J62" i="59" s="1"/>
  <c r="AU68" i="59" a="1"/>
  <c r="AU68" i="59" s="1"/>
  <c r="CT68" i="59" a="1"/>
  <c r="CT68" i="59" s="1"/>
  <c r="DB68" i="59" a="1"/>
  <c r="DB68" i="59" s="1"/>
  <c r="AJ66" i="59" a="1"/>
  <c r="AJ66" i="59" s="1"/>
  <c r="DC64" i="59" a="1"/>
  <c r="DC64" i="59" s="1"/>
  <c r="H81" i="58" a="1"/>
  <c r="H81" i="58" s="1"/>
  <c r="BU67" i="59" a="1"/>
  <c r="BU67" i="59" s="1"/>
  <c r="F119" i="58" a="1"/>
  <c r="F119" i="58" s="1"/>
  <c r="Z63" i="59" a="1"/>
  <c r="Z63" i="59" s="1"/>
  <c r="BS68" i="59" a="1"/>
  <c r="BS68" i="59" s="1"/>
  <c r="M61" i="59" a="1"/>
  <c r="M61" i="59" s="1"/>
  <c r="V60" i="59" a="1"/>
  <c r="V60" i="59" s="1"/>
  <c r="AK67" i="59" a="1"/>
  <c r="AK67" i="59" s="1"/>
  <c r="E97" i="58" a="1"/>
  <c r="E97" i="58" s="1"/>
  <c r="BR65" i="59" a="1"/>
  <c r="BR65" i="59" s="1"/>
  <c r="AL68" i="59" a="1"/>
  <c r="AL68" i="59" s="1"/>
  <c r="H93" i="58" a="1"/>
  <c r="H93" i="58" s="1"/>
  <c r="H124" i="58" a="1"/>
  <c r="H124" i="58" s="1"/>
  <c r="BR66" i="59" a="1"/>
  <c r="BR66" i="59" s="1"/>
  <c r="BJ68" i="59" a="1"/>
  <c r="BJ68" i="59" s="1"/>
  <c r="CV58" i="59" a="1"/>
  <c r="CV58" i="59" s="1"/>
  <c r="G57" i="58" a="1"/>
  <c r="G57" i="58" s="1"/>
  <c r="F106" i="58" a="1"/>
  <c r="F106" i="58" s="1"/>
  <c r="AO66" i="59" a="1"/>
  <c r="AO66" i="59" s="1"/>
  <c r="AH65" i="59" a="1"/>
  <c r="AH65" i="59" s="1"/>
  <c r="W64" i="59" a="1"/>
  <c r="W64" i="59" s="1"/>
  <c r="D64" i="59" a="1"/>
  <c r="D64" i="59" s="1"/>
  <c r="D22" i="58" a="1"/>
  <c r="D22" i="58" s="1"/>
  <c r="G72" i="58" a="1"/>
  <c r="G72" i="58" s="1"/>
  <c r="CT62" i="59" a="1"/>
  <c r="CT62" i="59" s="1"/>
  <c r="AE60" i="59" a="1"/>
  <c r="AE60" i="59" s="1"/>
  <c r="AD64" i="59" a="1"/>
  <c r="AD64" i="59" s="1"/>
  <c r="G103" i="58" a="1"/>
  <c r="G103" i="58" s="1"/>
  <c r="CP67" i="59" a="1"/>
  <c r="CP67" i="59" s="1"/>
  <c r="G46" i="58" a="1"/>
  <c r="G46" i="58" s="1"/>
  <c r="G63" i="58" a="1"/>
  <c r="G63" i="58" s="1"/>
  <c r="AB66" i="59" a="1"/>
  <c r="AB66" i="59" s="1"/>
  <c r="AA63" i="59" a="1"/>
  <c r="AA63" i="59" s="1"/>
  <c r="CI59" i="59" a="1"/>
  <c r="CI59" i="59" s="1"/>
  <c r="BX61" i="59" a="1"/>
  <c r="BX61" i="59" s="1"/>
  <c r="F118" i="58" a="1"/>
  <c r="F118" i="58" s="1"/>
  <c r="BJ63" i="59" a="1"/>
  <c r="BJ63" i="59" s="1"/>
  <c r="AD56" i="59" a="1"/>
  <c r="AD56" i="59" s="1"/>
  <c r="BT56" i="59" a="1"/>
  <c r="BT56" i="59" s="1"/>
  <c r="AN60" i="59" a="1"/>
  <c r="AN60" i="59" s="1"/>
  <c r="H140" i="58" a="1"/>
  <c r="H140" i="58" s="1"/>
  <c r="DD62" i="59" a="1"/>
  <c r="DD62" i="59" s="1"/>
  <c r="E20" i="58" a="1"/>
  <c r="E20" i="58" s="1"/>
  <c r="T68" i="59" a="1"/>
  <c r="T68" i="59" s="1"/>
  <c r="H100" i="58" a="1"/>
  <c r="H100" i="58" s="1"/>
  <c r="AJ62" i="59" a="1"/>
  <c r="AJ62" i="59" s="1"/>
  <c r="AH60" i="59" a="1"/>
  <c r="AH60" i="59" s="1"/>
  <c r="E84" i="58" a="1"/>
  <c r="E84" i="58" s="1"/>
  <c r="CL67" i="59" a="1"/>
  <c r="CL67" i="59" s="1"/>
  <c r="D103" i="58" a="1"/>
  <c r="D103" i="58" s="1"/>
  <c r="W68" i="59" a="1"/>
  <c r="W68" i="59" s="1"/>
  <c r="Z59" i="59" a="1"/>
  <c r="Z59" i="59" s="1"/>
  <c r="J58" i="59" a="1"/>
  <c r="J58" i="59" s="1"/>
  <c r="CY64" i="59" a="1"/>
  <c r="CY64" i="59" s="1"/>
  <c r="BT59" i="59" a="1"/>
  <c r="BT59" i="59" s="1"/>
  <c r="D76" i="58" a="1"/>
  <c r="D76" i="58" s="1"/>
  <c r="DH56" i="59" a="1"/>
  <c r="DH56" i="59" s="1"/>
  <c r="CQ56" i="59" a="1"/>
  <c r="CQ56" i="59" s="1"/>
  <c r="AA56" i="59" a="1"/>
  <c r="AA56" i="59" s="1"/>
  <c r="B119" i="58" a="1"/>
  <c r="B119" i="58" s="1"/>
  <c r="B111" i="58" a="1"/>
  <c r="B111" i="58" s="1"/>
  <c r="BH56" i="59" a="1"/>
  <c r="BH56" i="59" s="1"/>
  <c r="B26" i="58" a="1"/>
  <c r="B26" i="58" s="1"/>
  <c r="CF56" i="59" a="1"/>
  <c r="CF56" i="59" s="1"/>
  <c r="K57" i="59" a="1"/>
  <c r="K57" i="59" s="1"/>
  <c r="AL64" i="59" a="1"/>
  <c r="AL64" i="59" s="1"/>
  <c r="G34" i="58" a="1"/>
  <c r="G34" i="58" s="1"/>
  <c r="BH68" i="59" a="1"/>
  <c r="BH68" i="59" s="1"/>
  <c r="D116" i="58" a="1"/>
  <c r="D116" i="58" s="1"/>
  <c r="D91" i="58" a="1"/>
  <c r="D91" i="58" s="1"/>
  <c r="X60" i="59" a="1"/>
  <c r="X60" i="59" s="1"/>
  <c r="AD57" i="59" a="1"/>
  <c r="AD57" i="59" s="1"/>
  <c r="C108" i="58" a="1"/>
  <c r="C108" i="58" s="1"/>
  <c r="F97" i="58" a="1"/>
  <c r="F97" i="58" s="1"/>
  <c r="E45" i="58" a="1"/>
  <c r="E45" i="58" s="1"/>
  <c r="E105" i="58" a="1"/>
  <c r="E105" i="58" s="1"/>
  <c r="CG57" i="59" a="1"/>
  <c r="CG57" i="59" s="1"/>
  <c r="BK63" i="59" a="1"/>
  <c r="BK63" i="59" s="1"/>
  <c r="AD65" i="59" a="1"/>
  <c r="AD65" i="59" s="1"/>
  <c r="AN68" i="59" a="1"/>
  <c r="AN68" i="59" s="1"/>
  <c r="H58" i="59" a="1"/>
  <c r="H58" i="59" s="1"/>
  <c r="K64" i="59" a="1"/>
  <c r="K64" i="59" s="1"/>
  <c r="DF58" i="59" a="1"/>
  <c r="DF58" i="59" s="1"/>
  <c r="CY59" i="59" a="1"/>
  <c r="CY59" i="59" s="1"/>
  <c r="BV58" i="59" a="1"/>
  <c r="BV58" i="59" s="1"/>
  <c r="H55" i="58" a="1"/>
  <c r="H55" i="58" s="1"/>
  <c r="C86" i="58" a="1"/>
  <c r="C86" i="58" s="1"/>
  <c r="C33" i="58" a="1"/>
  <c r="C33" i="58" s="1"/>
  <c r="CF64" i="59" a="1"/>
  <c r="CF64" i="59" s="1"/>
  <c r="F19" i="58" a="1"/>
  <c r="F19" i="58" s="1"/>
  <c r="G97" i="58" a="1"/>
  <c r="G97" i="58" s="1"/>
  <c r="CB63" i="59" a="1"/>
  <c r="CB63" i="59" s="1"/>
  <c r="BF57" i="59" a="1"/>
  <c r="BF57" i="59" s="1"/>
  <c r="AT63" i="59" a="1"/>
  <c r="AT63" i="59" s="1"/>
  <c r="E24" i="58" a="1"/>
  <c r="E24" i="58" s="1"/>
  <c r="AW61" i="59" a="1"/>
  <c r="AW61" i="59" s="1"/>
  <c r="AY67" i="59" a="1"/>
  <c r="AY67" i="59" s="1"/>
  <c r="BQ66" i="59" a="1"/>
  <c r="BQ66" i="59" s="1"/>
  <c r="D30" i="58" a="1"/>
  <c r="D30" i="58" s="1"/>
  <c r="H52" i="58" a="1"/>
  <c r="H52" i="58" s="1"/>
  <c r="H115" i="58" a="1"/>
  <c r="H115" i="58" s="1"/>
  <c r="CL60" i="59" a="1"/>
  <c r="CL60" i="59" s="1"/>
  <c r="G105" i="58" a="1"/>
  <c r="G105" i="58" s="1"/>
  <c r="AP58" i="59" a="1"/>
  <c r="AP58" i="59" s="1"/>
  <c r="CY57" i="59" a="1"/>
  <c r="CY57" i="59" s="1"/>
  <c r="BJ59" i="59" a="1"/>
  <c r="BJ59" i="59" s="1"/>
  <c r="BJ57" i="59" a="1"/>
  <c r="BJ57" i="59" s="1"/>
  <c r="C139" i="58" a="1"/>
  <c r="C139" i="58" s="1"/>
  <c r="T61" i="59" a="1"/>
  <c r="T61" i="59" s="1"/>
  <c r="C127" i="58" a="1"/>
  <c r="C127" i="58" s="1"/>
  <c r="BY57" i="59" a="1"/>
  <c r="BY57" i="59" s="1"/>
  <c r="DH58" i="59" a="1"/>
  <c r="DH58" i="59" s="1"/>
  <c r="D113" i="58" a="1"/>
  <c r="D113" i="58" s="1"/>
  <c r="X68" i="59" a="1"/>
  <c r="X68" i="59" s="1"/>
  <c r="CP61" i="59" a="1"/>
  <c r="CP61" i="59" s="1"/>
  <c r="BK62" i="59" a="1"/>
  <c r="BK62" i="59" s="1"/>
  <c r="F142" i="58" a="1"/>
  <c r="F142" i="58" s="1"/>
  <c r="BG61" i="59" a="1"/>
  <c r="BG61" i="59" s="1"/>
  <c r="CA64" i="59" a="1"/>
  <c r="CA64" i="59" s="1"/>
  <c r="C35" i="58" a="1"/>
  <c r="C35" i="58" s="1"/>
  <c r="F17" i="58"/>
  <c r="BB60" i="59" a="1"/>
  <c r="BB60" i="59" s="1"/>
  <c r="BP68" i="59" a="1"/>
  <c r="BP68" i="59" s="1"/>
  <c r="AN67" i="59" a="1"/>
  <c r="AN67" i="59" s="1"/>
  <c r="G141" i="58" a="1"/>
  <c r="G141" i="58" s="1"/>
  <c r="G57" i="59" a="1"/>
  <c r="G57" i="59" s="1"/>
  <c r="F60" i="59" a="1"/>
  <c r="F60" i="59" s="1"/>
  <c r="AU66" i="59" a="1"/>
  <c r="AU66" i="59" s="1"/>
  <c r="N57" i="59" a="1"/>
  <c r="N57" i="59" s="1"/>
  <c r="AT65" i="59" a="1"/>
  <c r="AT65" i="59" s="1"/>
  <c r="CY62" i="59" a="1"/>
  <c r="CY62" i="59" s="1"/>
  <c r="H49" i="58" a="1"/>
  <c r="H49" i="58" s="1"/>
  <c r="P64" i="59" a="1"/>
  <c r="P64" i="59" s="1"/>
  <c r="D57" i="58" a="1"/>
  <c r="D57" i="58" s="1"/>
  <c r="CX64" i="59" a="1"/>
  <c r="CX64" i="59" s="1"/>
  <c r="AS61" i="59" a="1"/>
  <c r="AS61" i="59" s="1"/>
  <c r="Y58" i="59" a="1"/>
  <c r="Y58" i="59" s="1"/>
  <c r="CP64" i="59" a="1"/>
  <c r="CP64" i="59" s="1"/>
  <c r="E140" i="58" a="1"/>
  <c r="E140" i="58" s="1"/>
  <c r="I65" i="59" a="1"/>
  <c r="I65" i="59" s="1"/>
  <c r="G20" i="58" a="1"/>
  <c r="G20" i="58" s="1"/>
  <c r="AR61" i="59" a="1"/>
  <c r="AR61" i="59" s="1"/>
  <c r="O61" i="59" a="1"/>
  <c r="O61" i="59" s="1"/>
  <c r="G87" i="58" a="1"/>
  <c r="G87" i="58" s="1"/>
  <c r="H88" i="58" a="1"/>
  <c r="H88" i="58" s="1"/>
  <c r="BD68" i="59" a="1"/>
  <c r="BD68" i="59" s="1"/>
  <c r="G54" i="58" a="1"/>
  <c r="G54" i="58" s="1"/>
  <c r="BA61" i="59" a="1"/>
  <c r="BA61" i="59" s="1"/>
  <c r="E55" i="58" a="1"/>
  <c r="E55" i="58" s="1"/>
  <c r="H34" i="58" a="1"/>
  <c r="H34" i="58" s="1"/>
  <c r="CC68" i="59" a="1"/>
  <c r="CC68" i="59" s="1"/>
  <c r="F68" i="58" a="1"/>
  <c r="F68" i="58" s="1"/>
  <c r="S67" i="59" a="1"/>
  <c r="S67" i="59" s="1"/>
  <c r="CG66" i="59" a="1"/>
  <c r="CG66" i="59" s="1"/>
  <c r="C55" i="58" a="1"/>
  <c r="C55" i="58" s="1"/>
  <c r="F24" i="58" a="1"/>
  <c r="F24" i="58" s="1"/>
  <c r="AC62" i="59" a="1"/>
  <c r="AC62" i="59" s="1"/>
  <c r="W59" i="59" a="1"/>
  <c r="W59" i="59" s="1"/>
  <c r="AJ68" i="59" a="1"/>
  <c r="AJ68" i="59" s="1"/>
  <c r="DG63" i="59" a="1"/>
  <c r="DG63" i="59" s="1"/>
  <c r="CQ67" i="59" a="1"/>
  <c r="CQ67" i="59" s="1"/>
  <c r="AY64" i="59" a="1"/>
  <c r="AY64" i="59" s="1"/>
  <c r="G35" i="58" a="1"/>
  <c r="G35" i="58" s="1"/>
  <c r="BH63" i="59" a="1"/>
  <c r="BH63" i="59" s="1"/>
  <c r="F69" i="58" a="1"/>
  <c r="F69" i="58" s="1"/>
  <c r="D68" i="58" a="1"/>
  <c r="D68" i="58" s="1"/>
  <c r="C103" i="58" a="1"/>
  <c r="C103" i="58" s="1"/>
  <c r="CM58" i="59" a="1"/>
  <c r="CM58" i="59" s="1"/>
  <c r="G126" i="58" a="1"/>
  <c r="G126" i="58" s="1"/>
  <c r="CO68" i="59" a="1"/>
  <c r="CO68" i="59" s="1"/>
  <c r="AV62" i="59" a="1"/>
  <c r="AV62" i="59" s="1"/>
  <c r="CA65" i="59" a="1"/>
  <c r="CA65" i="59" s="1"/>
  <c r="D50" i="58" a="1"/>
  <c r="D50" i="58" s="1"/>
  <c r="CJ67" i="59" a="1"/>
  <c r="CJ67" i="59" s="1"/>
  <c r="BQ63" i="59" a="1"/>
  <c r="BQ63" i="59" s="1"/>
  <c r="G49" i="58" a="1"/>
  <c r="G49" i="58" s="1"/>
  <c r="BZ63" i="59" a="1"/>
  <c r="BZ63" i="59" s="1"/>
  <c r="F89" i="58" a="1"/>
  <c r="F89" i="58" s="1"/>
  <c r="C48" i="58" a="1"/>
  <c r="C48" i="58" s="1"/>
  <c r="H120" i="58" a="1"/>
  <c r="H120" i="58" s="1"/>
  <c r="CF68" i="59" a="1"/>
  <c r="CF68" i="59" s="1"/>
  <c r="H35" i="58" a="1"/>
  <c r="H35" i="58" s="1"/>
  <c r="E29" i="58" a="1"/>
  <c r="E29" i="58" s="1"/>
  <c r="BG68" i="59" a="1"/>
  <c r="BG68" i="59" s="1"/>
  <c r="U57" i="59" a="1"/>
  <c r="U57" i="59" s="1"/>
  <c r="W66" i="59" a="1"/>
  <c r="W66" i="59" s="1"/>
  <c r="D83" i="58" a="1"/>
  <c r="D83" i="58" s="1"/>
  <c r="L61" i="59" a="1"/>
  <c r="L61" i="59" s="1"/>
  <c r="AI64" i="59" a="1"/>
  <c r="AI64" i="59" s="1"/>
  <c r="N63" i="59" a="1"/>
  <c r="N63" i="59" s="1"/>
  <c r="CK65" i="59" a="1"/>
  <c r="CK65" i="59" s="1"/>
  <c r="DF60" i="59" a="1"/>
  <c r="DF60" i="59" s="1"/>
  <c r="AA57" i="59" a="1"/>
  <c r="AA57" i="59" s="1"/>
  <c r="H59" i="59" a="1"/>
  <c r="H59" i="59" s="1"/>
  <c r="CW64" i="59" a="1"/>
  <c r="CW64" i="59" s="1"/>
  <c r="AG63" i="59" a="1"/>
  <c r="AG63" i="59" s="1"/>
  <c r="AU58" i="59" a="1"/>
  <c r="AU58" i="59" s="1"/>
  <c r="D111" i="58" a="1"/>
  <c r="D111" i="58" s="1"/>
  <c r="BI64" i="59" a="1"/>
  <c r="BI64" i="59" s="1"/>
  <c r="X67" i="59" a="1"/>
  <c r="X67" i="59" s="1"/>
  <c r="L57" i="59" a="1"/>
  <c r="L57" i="59" s="1"/>
  <c r="BE66" i="59" a="1"/>
  <c r="BE66" i="59" s="1"/>
  <c r="AT67" i="59" a="1"/>
  <c r="AT67" i="59" s="1"/>
  <c r="E39" i="58" a="1"/>
  <c r="E39" i="58" s="1"/>
  <c r="BT67" i="59" a="1"/>
  <c r="BT67" i="59" s="1"/>
  <c r="AQ67" i="59" a="1"/>
  <c r="AQ67" i="59" s="1"/>
  <c r="H61" i="59" a="1"/>
  <c r="H61" i="59" s="1"/>
  <c r="F67" i="59" a="1"/>
  <c r="F67" i="59" s="1"/>
  <c r="C80" i="58" a="1"/>
  <c r="C80" i="58" s="1"/>
  <c r="D65" i="58" a="1"/>
  <c r="D65" i="58" s="1"/>
  <c r="G67" i="58" a="1"/>
  <c r="G67" i="58" s="1"/>
  <c r="C78" i="58" a="1"/>
  <c r="C78" i="58" s="1"/>
  <c r="D56" i="58" a="1"/>
  <c r="D56" i="58" s="1"/>
  <c r="T60" i="59" a="1"/>
  <c r="T60" i="59" s="1"/>
  <c r="G78" i="58" a="1"/>
  <c r="G78" i="58" s="1"/>
  <c r="E142" i="58" a="1"/>
  <c r="E142" i="58" s="1"/>
  <c r="C85" i="58" a="1"/>
  <c r="C85" i="58" s="1"/>
  <c r="F113" i="58" a="1"/>
  <c r="F113" i="58" s="1"/>
  <c r="C26" i="58" a="1"/>
  <c r="C26" i="58" s="1"/>
  <c r="BB63" i="59" a="1"/>
  <c r="BB63" i="59" s="1"/>
  <c r="AY59" i="59" a="1"/>
  <c r="AY59" i="59" s="1"/>
  <c r="B133" i="58" a="1"/>
  <c r="B133" i="58" s="1"/>
  <c r="CR57" i="59" a="1"/>
  <c r="CR57" i="59" s="1"/>
  <c r="D41" i="58" a="1"/>
  <c r="D41" i="58" s="1"/>
  <c r="BY68" i="59" a="1"/>
  <c r="BY68" i="59" s="1"/>
  <c r="H77" i="58" a="1"/>
  <c r="H77" i="58" s="1"/>
  <c r="F59" i="58" a="1"/>
  <c r="F59" i="58" s="1"/>
  <c r="Z61" i="59" a="1"/>
  <c r="Z61" i="59" s="1"/>
  <c r="CW67" i="59" a="1"/>
  <c r="CW67" i="59" s="1"/>
  <c r="BM56" i="59" a="1"/>
  <c r="BM56" i="59" s="1"/>
  <c r="C62" i="58" a="1"/>
  <c r="C62" i="58" s="1"/>
  <c r="E91" i="58" a="1"/>
  <c r="E91" i="58" s="1"/>
  <c r="D24" i="58" a="1"/>
  <c r="D24" i="58" s="1"/>
  <c r="BT64" i="59" a="1"/>
  <c r="BT64" i="59" s="1"/>
  <c r="BQ64" i="59" a="1"/>
  <c r="BQ64" i="59" s="1"/>
  <c r="BL60" i="59" a="1"/>
  <c r="BL60" i="59" s="1"/>
  <c r="DE68" i="59" a="1"/>
  <c r="DE68" i="59" s="1"/>
  <c r="AZ60" i="59" a="1"/>
  <c r="AZ60" i="59" s="1"/>
  <c r="AU64" i="59" a="1"/>
  <c r="AU64" i="59" s="1"/>
  <c r="CF61" i="59" a="1"/>
  <c r="CF61" i="59" s="1"/>
  <c r="BY64" i="59" a="1"/>
  <c r="BY64" i="59" s="1"/>
  <c r="CD67" i="59" a="1"/>
  <c r="CD67" i="59" s="1"/>
  <c r="CA63" i="59" a="1"/>
  <c r="CA63" i="59" s="1"/>
  <c r="BS67" i="59" a="1"/>
  <c r="BS67" i="59" s="1"/>
  <c r="C65" i="58" a="1"/>
  <c r="C65" i="58" s="1"/>
  <c r="AC58" i="59" a="1"/>
  <c r="AC58" i="59" s="1"/>
  <c r="CV66" i="59" a="1"/>
  <c r="CV66" i="59" s="1"/>
  <c r="BK56" i="59" a="1"/>
  <c r="BK56" i="59" s="1"/>
  <c r="CE56" i="59" a="1"/>
  <c r="CE56" i="59" s="1"/>
  <c r="B33" i="58" a="1"/>
  <c r="B33" i="58" s="1"/>
  <c r="B81" i="58" a="1"/>
  <c r="B81" i="58" s="1"/>
  <c r="CH56" i="59" a="1"/>
  <c r="CH56" i="59" s="1"/>
  <c r="J56" i="59" a="1"/>
  <c r="J56" i="59" s="1"/>
  <c r="B34" i="58" a="1"/>
  <c r="B34" i="58" s="1"/>
  <c r="B52" i="58" a="1"/>
  <c r="B52" i="58" s="1"/>
  <c r="BR56" i="59" a="1"/>
  <c r="BR56" i="59" s="1"/>
  <c r="G19" i="58" a="1"/>
  <c r="G19" i="58" s="1"/>
  <c r="E18" i="58" a="1"/>
  <c r="E18" i="58" s="1"/>
  <c r="BO60" i="59" a="1"/>
  <c r="BO60" i="59" s="1"/>
  <c r="DD63" i="59" a="1"/>
  <c r="DD63" i="59" s="1"/>
  <c r="F133" i="58" a="1"/>
  <c r="F133" i="58" s="1"/>
  <c r="G31" i="58" a="1"/>
  <c r="G31" i="58" s="1"/>
  <c r="T64" i="59" a="1"/>
  <c r="T64" i="59" s="1"/>
  <c r="DG60" i="59" a="1"/>
  <c r="DG60" i="59" s="1"/>
  <c r="CO66" i="59" a="1"/>
  <c r="CO66" i="59" s="1"/>
  <c r="V58" i="59" a="1"/>
  <c r="V58" i="59" s="1"/>
  <c r="E113" i="58" a="1"/>
  <c r="E113" i="58" s="1"/>
  <c r="AC67" i="59" a="1"/>
  <c r="AC67" i="59" s="1"/>
  <c r="BU64" i="59" a="1"/>
  <c r="BU64" i="59" s="1"/>
  <c r="E66" i="59" a="1"/>
  <c r="E66" i="59" s="1"/>
  <c r="Z65" i="59" a="1"/>
  <c r="Z65" i="59" s="1"/>
  <c r="AI67" i="59" a="1"/>
  <c r="AI67" i="59" s="1"/>
  <c r="CP66" i="59" a="1"/>
  <c r="CP66" i="59" s="1"/>
  <c r="X61" i="59" a="1"/>
  <c r="X61" i="59" s="1"/>
  <c r="AH67" i="59" a="1"/>
  <c r="AH67" i="59" s="1"/>
  <c r="C136" i="58" a="1"/>
  <c r="C136" i="58" s="1"/>
  <c r="CB62" i="59" a="1"/>
  <c r="CB62" i="59" s="1"/>
  <c r="BB62" i="59" a="1"/>
  <c r="BB62" i="59" s="1"/>
  <c r="F136" i="58" a="1"/>
  <c r="F136" i="58" s="1"/>
  <c r="L59" i="59" a="1"/>
  <c r="L59" i="59" s="1"/>
  <c r="G119" i="58" a="1"/>
  <c r="G119" i="58" s="1"/>
  <c r="CH61" i="59" a="1"/>
  <c r="CH61" i="59" s="1"/>
  <c r="BD67" i="59" a="1"/>
  <c r="BD67" i="59" s="1"/>
  <c r="C70" i="58" a="1"/>
  <c r="C70" i="58" s="1"/>
  <c r="F70" i="58" a="1"/>
  <c r="F70" i="58" s="1"/>
  <c r="CW57" i="59" a="1"/>
  <c r="CW57" i="59" s="1"/>
  <c r="C100" i="58" a="1"/>
  <c r="C100" i="58" s="1"/>
  <c r="AC68" i="59" a="1"/>
  <c r="AC68" i="59" s="1"/>
  <c r="H75" i="58" a="1"/>
  <c r="H75" i="58" s="1"/>
  <c r="G102" i="58" a="1"/>
  <c r="G102" i="58" s="1"/>
  <c r="H48" i="58" a="1"/>
  <c r="H48" i="58" s="1"/>
  <c r="CH65" i="59" a="1"/>
  <c r="CH65" i="59" s="1"/>
  <c r="C53" i="58" a="1"/>
  <c r="C53" i="58" s="1"/>
  <c r="AP65" i="59" a="1"/>
  <c r="AP65" i="59" s="1"/>
  <c r="D139" i="58" a="1"/>
  <c r="D139" i="58" s="1"/>
  <c r="F66" i="59" a="1"/>
  <c r="F66" i="59" s="1"/>
  <c r="C91" i="58" a="1"/>
  <c r="C91" i="58" s="1"/>
  <c r="G110" i="58" a="1"/>
  <c r="G110" i="58" s="1"/>
  <c r="F74" i="58" a="1"/>
  <c r="F74" i="58" s="1"/>
  <c r="AV66" i="59" a="1"/>
  <c r="AV66" i="59" s="1"/>
  <c r="G44" i="58" a="1"/>
  <c r="G44" i="58" s="1"/>
  <c r="Q57" i="59" a="1"/>
  <c r="Q57" i="59" s="1"/>
  <c r="P67" i="59" a="1"/>
  <c r="P67" i="59" s="1"/>
  <c r="Q65" i="59" a="1"/>
  <c r="Q65" i="59" s="1"/>
  <c r="BS62" i="59" a="1"/>
  <c r="BS62" i="59" s="1"/>
  <c r="C44" i="58" a="1"/>
  <c r="C44" i="58" s="1"/>
  <c r="BH64" i="59" a="1"/>
  <c r="BH64" i="59" s="1"/>
  <c r="E92" i="58" a="1"/>
  <c r="E92" i="58" s="1"/>
  <c r="F92" i="58" a="1"/>
  <c r="F92" i="58" s="1"/>
  <c r="CU68" i="59" a="1"/>
  <c r="CU68" i="59" s="1"/>
  <c r="CV65" i="59" a="1"/>
  <c r="CV65" i="59" s="1"/>
  <c r="R67" i="59" a="1"/>
  <c r="R67" i="59" s="1"/>
  <c r="C141" i="58" a="1"/>
  <c r="C141" i="58" s="1"/>
  <c r="G98" i="58" a="1"/>
  <c r="G98" i="58" s="1"/>
  <c r="C58" i="58" a="1"/>
  <c r="C58" i="58" s="1"/>
  <c r="E37" i="58" a="1"/>
  <c r="E37" i="58" s="1"/>
  <c r="BF61" i="59" a="1"/>
  <c r="BF61" i="59" s="1"/>
  <c r="BR68" i="59" a="1"/>
  <c r="BR68" i="59" s="1"/>
  <c r="BE60" i="59" a="1"/>
  <c r="BE60" i="59" s="1"/>
  <c r="BV63" i="59" a="1"/>
  <c r="BV63" i="59" s="1"/>
  <c r="AX63" i="59" a="1"/>
  <c r="AX63" i="59" s="1"/>
  <c r="D100" i="58" a="1"/>
  <c r="D100" i="58" s="1"/>
  <c r="CX57" i="59" a="1"/>
  <c r="CX57" i="59" s="1"/>
  <c r="CO58" i="59" a="1"/>
  <c r="CO58" i="59" s="1"/>
  <c r="E118" i="58" a="1"/>
  <c r="E118" i="58" s="1"/>
  <c r="CR68" i="59" a="1"/>
  <c r="CR68" i="59" s="1"/>
  <c r="AO60" i="59" a="1"/>
  <c r="AO60" i="59" s="1"/>
  <c r="CT66" i="59" a="1"/>
  <c r="CT66" i="59" s="1"/>
  <c r="X65" i="59" a="1"/>
  <c r="X65" i="59" s="1"/>
  <c r="AT60" i="59" a="1"/>
  <c r="AT60" i="59" s="1"/>
  <c r="D51" i="58" a="1"/>
  <c r="D51" i="58" s="1"/>
  <c r="BK67" i="59" a="1"/>
  <c r="BK67" i="59" s="1"/>
  <c r="CE68" i="59" a="1"/>
  <c r="CE68" i="59" s="1"/>
  <c r="CQ65" i="59" a="1"/>
  <c r="CQ65" i="59" s="1"/>
  <c r="BJ61" i="59" a="1"/>
  <c r="BJ61" i="59" s="1"/>
  <c r="BV59" i="59" a="1"/>
  <c r="BV59" i="59" s="1"/>
  <c r="G111" i="58" a="1"/>
  <c r="G111" i="58" s="1"/>
  <c r="DB67" i="59" a="1"/>
  <c r="DB67" i="59" s="1"/>
  <c r="AB61" i="59" a="1"/>
  <c r="AB61" i="59" s="1"/>
  <c r="C88" i="58" a="1"/>
  <c r="C88" i="58" s="1"/>
  <c r="DD67" i="59" a="1"/>
  <c r="DD67" i="59" s="1"/>
  <c r="AX64" i="59" a="1"/>
  <c r="AX64" i="59" s="1"/>
  <c r="CP57" i="59" a="1"/>
  <c r="CP57" i="59" s="1"/>
  <c r="C54" i="58" a="1"/>
  <c r="C54" i="58" s="1"/>
  <c r="CT60" i="59" a="1"/>
  <c r="CT60" i="59" s="1"/>
  <c r="S60" i="59" a="1"/>
  <c r="S60" i="59" s="1"/>
  <c r="Y61" i="59" a="1"/>
  <c r="Y61" i="59" s="1"/>
  <c r="E136" i="58" a="1"/>
  <c r="E136" i="58" s="1"/>
  <c r="BL68" i="59" a="1"/>
  <c r="BL68" i="59" s="1"/>
  <c r="BX66" i="59" a="1"/>
  <c r="BX66" i="59" s="1"/>
  <c r="V57" i="59" a="1"/>
  <c r="V57" i="59" s="1"/>
  <c r="CZ68" i="59" a="1"/>
  <c r="CZ68" i="59" s="1"/>
  <c r="AF67" i="59" a="1"/>
  <c r="AF67" i="59" s="1"/>
  <c r="CU61" i="59" a="1"/>
  <c r="CU61" i="59" s="1"/>
  <c r="C20" i="34"/>
  <c r="B20" i="2" s="1"/>
  <c r="DD66" i="59" a="1"/>
  <c r="DD66" i="59" s="1"/>
  <c r="H51" i="58" a="1"/>
  <c r="H51" i="58" s="1"/>
  <c r="CO63" i="59" a="1"/>
  <c r="CO63" i="59" s="1"/>
  <c r="DA66" i="59" a="1"/>
  <c r="DA66" i="59" s="1"/>
  <c r="F138" i="58" a="1"/>
  <c r="F138" i="58" s="1"/>
  <c r="G67" i="59" a="1"/>
  <c r="G67" i="59" s="1"/>
  <c r="C31" i="58" a="1"/>
  <c r="C31" i="58" s="1"/>
  <c r="AW65" i="59" a="1"/>
  <c r="AW65" i="59" s="1"/>
  <c r="H26" i="58" a="1"/>
  <c r="H26" i="58" s="1"/>
  <c r="G79" i="58" a="1"/>
  <c r="G79" i="58" s="1"/>
  <c r="CU63" i="59" a="1"/>
  <c r="CU63" i="59" s="1"/>
  <c r="F23" i="17"/>
  <c r="C63" i="59" s="1"/>
  <c r="BR61" i="59" a="1"/>
  <c r="BR61" i="59" s="1"/>
  <c r="AQ61" i="59" a="1"/>
  <c r="AQ61" i="59" s="1"/>
  <c r="W67" i="59" a="1"/>
  <c r="W67" i="59" s="1"/>
  <c r="AV57" i="59" a="1"/>
  <c r="AV57" i="59" s="1"/>
  <c r="DF57" i="59" a="1"/>
  <c r="DF57" i="59" s="1"/>
  <c r="D80" i="58" a="1"/>
  <c r="D80" i="58" s="1"/>
  <c r="D122" i="58" a="1"/>
  <c r="D122" i="58" s="1"/>
  <c r="AA59" i="59" a="1"/>
  <c r="AA59" i="59" s="1"/>
  <c r="CG58" i="59" a="1"/>
  <c r="CG58" i="59" s="1"/>
  <c r="CJ62" i="59" a="1"/>
  <c r="CJ62" i="59" s="1"/>
  <c r="F67" i="58" a="1"/>
  <c r="F67" i="58" s="1"/>
  <c r="D101" i="58" a="1"/>
  <c r="D101" i="58" s="1"/>
  <c r="F55" i="58" a="1"/>
  <c r="F55" i="58" s="1"/>
  <c r="CO67" i="59" a="1"/>
  <c r="CO67" i="59" s="1"/>
  <c r="CV57" i="59" a="1"/>
  <c r="CV57" i="59" s="1"/>
  <c r="BC61" i="59" a="1"/>
  <c r="BC61" i="59" s="1"/>
  <c r="AH68" i="59" a="1"/>
  <c r="AH68" i="59" s="1"/>
  <c r="AY57" i="59" a="1"/>
  <c r="AY57" i="59" s="1"/>
  <c r="CN65" i="59" a="1"/>
  <c r="CN65" i="59" s="1"/>
  <c r="G89" i="58" a="1"/>
  <c r="G89" i="58" s="1"/>
  <c r="G27" i="58" a="1"/>
  <c r="G27" i="58" s="1"/>
  <c r="B71" i="58" a="1"/>
  <c r="B71" i="58" s="1"/>
  <c r="B56" i="58" a="1"/>
  <c r="B56" i="58" s="1"/>
  <c r="C77" i="58" a="1"/>
  <c r="C77" i="58" s="1"/>
  <c r="G90" i="58" a="1"/>
  <c r="G90" i="58" s="1"/>
  <c r="U63" i="59" a="1"/>
  <c r="U63" i="59" s="1"/>
  <c r="BW60" i="59" a="1"/>
  <c r="BW60" i="59" s="1"/>
  <c r="S62" i="59" a="1"/>
  <c r="S62" i="59" s="1"/>
  <c r="BM60" i="59" a="1"/>
  <c r="BM60" i="59" s="1"/>
  <c r="CO57" i="59" a="1"/>
  <c r="CO57" i="59" s="1"/>
  <c r="AF58" i="59" a="1"/>
  <c r="AF58" i="59" s="1"/>
  <c r="G139" i="58" a="1"/>
  <c r="G139" i="58" s="1"/>
  <c r="D29" i="58" a="1"/>
  <c r="D29" i="58" s="1"/>
  <c r="AZ58" i="59" a="1"/>
  <c r="AZ58" i="59" s="1"/>
  <c r="AC64" i="59" a="1"/>
  <c r="AC64" i="59" s="1"/>
  <c r="D127" i="58" a="1"/>
  <c r="D127" i="58" s="1"/>
  <c r="E126" i="58" a="1"/>
  <c r="E126" i="58" s="1"/>
  <c r="AY65" i="59" a="1"/>
  <c r="AY65" i="59" s="1"/>
  <c r="N66" i="59" a="1"/>
  <c r="N66" i="59" s="1"/>
  <c r="BI57" i="59" a="1"/>
  <c r="BI57" i="59" s="1"/>
  <c r="H79" i="58" a="1"/>
  <c r="H79" i="58" s="1"/>
  <c r="CI65" i="59" a="1"/>
  <c r="CI65" i="59" s="1"/>
  <c r="CP60" i="59" a="1"/>
  <c r="CP60" i="59" s="1"/>
  <c r="D96" i="58" a="1"/>
  <c r="D96" i="58" s="1"/>
  <c r="E112" i="58" a="1"/>
  <c r="E112" i="58" s="1"/>
  <c r="Z60" i="59" a="1"/>
  <c r="Z60" i="59" s="1"/>
  <c r="F61" i="59" a="1"/>
  <c r="F61" i="59" s="1"/>
  <c r="CJ68" i="59" a="1"/>
  <c r="CJ68" i="59" s="1"/>
  <c r="AN65" i="59" a="1"/>
  <c r="AN65" i="59" s="1"/>
  <c r="AP64" i="59" a="1"/>
  <c r="AP64" i="59" s="1"/>
  <c r="CR65" i="59" a="1"/>
  <c r="CR65" i="59" s="1"/>
  <c r="BK60" i="59" a="1"/>
  <c r="BK60" i="59" s="1"/>
  <c r="AZ61" i="59" a="1"/>
  <c r="AZ61" i="59" s="1"/>
  <c r="BM58" i="59" a="1"/>
  <c r="BM58" i="59" s="1"/>
  <c r="CM63" i="59" a="1"/>
  <c r="CM63" i="59" s="1"/>
  <c r="H71" i="58" a="1"/>
  <c r="H71" i="58" s="1"/>
  <c r="F19" i="17"/>
  <c r="C59" i="59" s="1"/>
  <c r="P58" i="59" a="1"/>
  <c r="P58" i="59" s="1"/>
  <c r="CL65" i="59" a="1"/>
  <c r="CL65" i="59" s="1"/>
  <c r="BE58" i="59" a="1"/>
  <c r="BE58" i="59" s="1"/>
  <c r="CW58" i="59" a="1"/>
  <c r="CW58" i="59" s="1"/>
  <c r="CH58" i="59" a="1"/>
  <c r="CH58" i="59" s="1"/>
  <c r="AC66" i="59" a="1"/>
  <c r="AC66" i="59" s="1"/>
  <c r="H72" i="58" a="1"/>
  <c r="H72" i="58" s="1"/>
  <c r="DB58" i="59" a="1"/>
  <c r="DB58" i="59" s="1"/>
  <c r="BT62" i="59" a="1"/>
  <c r="BT62" i="59" s="1"/>
  <c r="BQ57" i="59" a="1"/>
  <c r="BQ57" i="59" s="1"/>
  <c r="CY65" i="59" a="1"/>
  <c r="CY65" i="59" s="1"/>
  <c r="E104" i="58" a="1"/>
  <c r="E104" i="58" s="1"/>
  <c r="CE57" i="59" a="1"/>
  <c r="CE57" i="59" s="1"/>
  <c r="D63" i="59" a="1"/>
  <c r="D63" i="59" s="1"/>
  <c r="AS63" i="59" a="1"/>
  <c r="AS63" i="59" s="1"/>
  <c r="DD60" i="59" a="1"/>
  <c r="DD60" i="59" s="1"/>
  <c r="O67" i="59" a="1"/>
  <c r="O67" i="59" s="1"/>
  <c r="BC68" i="59" a="1"/>
  <c r="BC68" i="59" s="1"/>
  <c r="E76" i="58" a="1"/>
  <c r="E76" i="58" s="1"/>
  <c r="E67" i="58" a="1"/>
  <c r="E67" i="58" s="1"/>
  <c r="BY66" i="59" a="1"/>
  <c r="BY66" i="59" s="1"/>
  <c r="DC62" i="59" a="1"/>
  <c r="DC62" i="59" s="1"/>
  <c r="F73" i="58" a="1"/>
  <c r="F73" i="58" s="1"/>
  <c r="H121" i="58" a="1"/>
  <c r="H121" i="58" s="1"/>
  <c r="I59" i="59" a="1"/>
  <c r="I59" i="59" s="1"/>
  <c r="D93" i="58" a="1"/>
  <c r="D93" i="58" s="1"/>
  <c r="AS64" i="59" a="1"/>
  <c r="AS64" i="59" s="1"/>
  <c r="C124" i="58" a="1"/>
  <c r="C124" i="58" s="1"/>
  <c r="H64" i="58" a="1"/>
  <c r="H64" i="58" s="1"/>
  <c r="CC57" i="59" a="1"/>
  <c r="CC57" i="59" s="1"/>
  <c r="CS63" i="59" a="1"/>
  <c r="CS63" i="59" s="1"/>
  <c r="C39" i="58" a="1"/>
  <c r="C39" i="58" s="1"/>
  <c r="W58" i="59" a="1"/>
  <c r="W58" i="59" s="1"/>
  <c r="M60" i="59" a="1"/>
  <c r="M60" i="59" s="1"/>
  <c r="CG67" i="59" a="1"/>
  <c r="CG67" i="59" s="1"/>
  <c r="C90" i="58" a="1"/>
  <c r="C90" i="58" s="1"/>
  <c r="AS65" i="59" a="1"/>
  <c r="AS65" i="59" s="1"/>
  <c r="BL57" i="59" a="1"/>
  <c r="BL57" i="59" s="1"/>
  <c r="AK66" i="59" a="1"/>
  <c r="AK66" i="59" s="1"/>
  <c r="E102" i="58" a="1"/>
  <c r="E102" i="58" s="1"/>
  <c r="O62" i="59" a="1"/>
  <c r="O62" i="59" s="1"/>
  <c r="B117" i="58" a="1"/>
  <c r="B117" i="58" s="1"/>
  <c r="BN60" i="59" a="1"/>
  <c r="BN60" i="59" s="1"/>
  <c r="BT57" i="59" a="1"/>
  <c r="BT57" i="59" s="1"/>
  <c r="F121" i="58" a="1"/>
  <c r="F121" i="58" s="1"/>
  <c r="AV67" i="59" a="1"/>
  <c r="AV67" i="59" s="1"/>
  <c r="E41" i="58" a="1"/>
  <c r="E41" i="58" s="1"/>
  <c r="G133" i="58" a="1"/>
  <c r="G133" i="58" s="1"/>
  <c r="H60" i="58" a="1"/>
  <c r="H60" i="58" s="1"/>
  <c r="H22" i="58" a="1"/>
  <c r="H22" i="58" s="1"/>
  <c r="E58" i="59" a="1"/>
  <c r="E58" i="59" s="1"/>
  <c r="AF63" i="59" a="1"/>
  <c r="AF63" i="59" s="1"/>
  <c r="E30" i="58" a="1"/>
  <c r="E30" i="58" s="1"/>
  <c r="CB65" i="59" a="1"/>
  <c r="CB65" i="59" s="1"/>
  <c r="BL62" i="59" a="1"/>
  <c r="BL62" i="59" s="1"/>
  <c r="BF59" i="59" a="1"/>
  <c r="BF59" i="59" s="1"/>
  <c r="D90" i="58" a="1"/>
  <c r="D90" i="58" s="1"/>
  <c r="AR66" i="59" a="1"/>
  <c r="AR66" i="59" s="1"/>
  <c r="BO68" i="59" a="1"/>
  <c r="BO68" i="59" s="1"/>
  <c r="E56" i="58" a="1"/>
  <c r="E56" i="58" s="1"/>
  <c r="D69" i="58" a="1"/>
  <c r="D69" i="58" s="1"/>
  <c r="F66" i="58" a="1"/>
  <c r="F66" i="58" s="1"/>
  <c r="C121" i="58" a="1"/>
  <c r="C121" i="58" s="1"/>
  <c r="X57" i="59" a="1"/>
  <c r="X57" i="59" s="1"/>
  <c r="F98" i="58" a="1"/>
  <c r="F98" i="58" s="1"/>
  <c r="H31" i="58" a="1"/>
  <c r="H31" i="58" s="1"/>
  <c r="G114" i="58" a="1"/>
  <c r="G114" i="58" s="1"/>
  <c r="H87" i="58" a="1"/>
  <c r="H87" i="58" s="1"/>
  <c r="C104" i="58" a="1"/>
  <c r="C104" i="58" s="1"/>
  <c r="H80" i="58" a="1"/>
  <c r="H80" i="58" s="1"/>
  <c r="DH62" i="59" a="1"/>
  <c r="DH62" i="59" s="1"/>
  <c r="S65" i="59" a="1"/>
  <c r="S65" i="59" s="1"/>
  <c r="Y60" i="59" a="1"/>
  <c r="Y60" i="59" s="1"/>
  <c r="G131" i="58" a="1"/>
  <c r="G131" i="58" s="1"/>
  <c r="CR60" i="59" a="1"/>
  <c r="CR60" i="59" s="1"/>
  <c r="H128" i="58" a="1"/>
  <c r="H128" i="58" s="1"/>
  <c r="CS66" i="59" a="1"/>
  <c r="CS66" i="59" s="1"/>
  <c r="BJ67" i="59" a="1"/>
  <c r="BJ67" i="59" s="1"/>
  <c r="E58" i="58" a="1"/>
  <c r="E58" i="58" s="1"/>
  <c r="L60" i="59" a="1"/>
  <c r="L60" i="59" s="1"/>
  <c r="BB67" i="59" a="1"/>
  <c r="BB67" i="59" s="1"/>
  <c r="DH60" i="59" a="1"/>
  <c r="DH60" i="59" s="1"/>
  <c r="C43" i="58" a="1"/>
  <c r="C43" i="58" s="1"/>
  <c r="BE57" i="59" a="1"/>
  <c r="BE57" i="59" s="1"/>
  <c r="BL67" i="59" a="1"/>
  <c r="BL67" i="59" s="1"/>
  <c r="CR62" i="59" a="1"/>
  <c r="CR62" i="59" s="1"/>
  <c r="BB61" i="59" a="1"/>
  <c r="BB61" i="59" s="1"/>
  <c r="AZ64" i="59" a="1"/>
  <c r="AZ64" i="59" s="1"/>
  <c r="E73" i="58" a="1"/>
  <c r="E73" i="58" s="1"/>
  <c r="E68" i="59" a="1"/>
  <c r="E68" i="59" s="1"/>
  <c r="CY67" i="59" a="1"/>
  <c r="CY67" i="59" s="1"/>
  <c r="C75" i="58" a="1"/>
  <c r="C75" i="58" s="1"/>
  <c r="BC63" i="59" a="1"/>
  <c r="BC63" i="59" s="1"/>
  <c r="C131" i="58" a="1"/>
  <c r="C131" i="58" s="1"/>
  <c r="F40" i="58" a="1"/>
  <c r="F40" i="58" s="1"/>
  <c r="D141" i="58" a="1"/>
  <c r="D141" i="58" s="1"/>
  <c r="G108" i="58" a="1"/>
  <c r="G108" i="58" s="1"/>
  <c r="E78" i="58" a="1"/>
  <c r="E78" i="58" s="1"/>
  <c r="BW57" i="59" a="1"/>
  <c r="BW57" i="59" s="1"/>
  <c r="DB65" i="59" a="1"/>
  <c r="DB65" i="59" s="1"/>
  <c r="BS66" i="59" a="1"/>
  <c r="BS66" i="59" s="1"/>
  <c r="CZ66" i="59" a="1"/>
  <c r="CZ66" i="59" s="1"/>
  <c r="CG64" i="59" a="1"/>
  <c r="CG64" i="59" s="1"/>
  <c r="H118" i="58" a="1"/>
  <c r="H118" i="58" s="1"/>
  <c r="D120" i="58" a="1"/>
  <c r="D120" i="58" s="1"/>
  <c r="G134" i="58" a="1"/>
  <c r="G134" i="58" s="1"/>
  <c r="AB60" i="59" a="1"/>
  <c r="AB60" i="59" s="1"/>
  <c r="D126" i="58" a="1"/>
  <c r="D126" i="58" s="1"/>
  <c r="AO65" i="59" a="1"/>
  <c r="AO65" i="59" s="1"/>
  <c r="C135" i="58" a="1"/>
  <c r="C135" i="58" s="1"/>
  <c r="H112" i="58" a="1"/>
  <c r="H112" i="58" s="1"/>
  <c r="BH57" i="59" a="1"/>
  <c r="BH57" i="59" s="1"/>
  <c r="BA65" i="59" a="1"/>
  <c r="BA65" i="59" s="1"/>
  <c r="BU68" i="59" a="1"/>
  <c r="BU68" i="59" s="1"/>
  <c r="CA59" i="59" a="1"/>
  <c r="CA59" i="59" s="1"/>
  <c r="BB65" i="59" a="1"/>
  <c r="BB65" i="59" s="1"/>
  <c r="AS67" i="59" a="1"/>
  <c r="AS67" i="59" s="1"/>
  <c r="AP67" i="59" a="1"/>
  <c r="AP67" i="59" s="1"/>
  <c r="H69" i="58" a="1"/>
  <c r="H69" i="58" s="1"/>
  <c r="CB67" i="59" a="1"/>
  <c r="CB67" i="59" s="1"/>
  <c r="E19" i="58" a="1"/>
  <c r="E19" i="58" s="1"/>
  <c r="AD59" i="59" a="1"/>
  <c r="AD59" i="59" s="1"/>
  <c r="CG65" i="59" a="1"/>
  <c r="CG65" i="59" s="1"/>
  <c r="CR58" i="59" a="1"/>
  <c r="CR58" i="59" s="1"/>
  <c r="H67" i="59" a="1"/>
  <c r="H67" i="59" s="1"/>
  <c r="E114" i="58" a="1"/>
  <c r="E114" i="58" s="1"/>
  <c r="AG60" i="59" a="1"/>
  <c r="AG60" i="59" s="1"/>
  <c r="F31" i="58" a="1"/>
  <c r="F31" i="58" s="1"/>
  <c r="F124" i="58" a="1"/>
  <c r="F124" i="58" s="1"/>
  <c r="AZ65" i="59" a="1"/>
  <c r="AZ65" i="59" s="1"/>
  <c r="H20" i="58" a="1"/>
  <c r="H20" i="58" s="1"/>
  <c r="AX68" i="59" a="1"/>
  <c r="AX68" i="59" s="1"/>
  <c r="F29" i="58" a="1"/>
  <c r="F29" i="58" s="1"/>
  <c r="CK57" i="59" a="1"/>
  <c r="CK57" i="59" s="1"/>
  <c r="BT65" i="59" a="1"/>
  <c r="BT65" i="59" s="1"/>
  <c r="CS65" i="59" a="1"/>
  <c r="CS65" i="59" s="1"/>
  <c r="AL67" i="59" a="1"/>
  <c r="AL67" i="59" s="1"/>
  <c r="S58" i="59" a="1"/>
  <c r="S58" i="59" s="1"/>
  <c r="H90" i="58" a="1"/>
  <c r="H90" i="58" s="1"/>
  <c r="X66" i="59" a="1"/>
  <c r="X66" i="59" s="1"/>
  <c r="AF68" i="59" a="1"/>
  <c r="AF68" i="59" s="1"/>
  <c r="CN57" i="59" a="1"/>
  <c r="CN57" i="59" s="1"/>
  <c r="CH64" i="59" a="1"/>
  <c r="CH64" i="59" s="1"/>
  <c r="B72" i="58" a="1"/>
  <c r="B72" i="58" s="1"/>
  <c r="B107" i="58" a="1"/>
  <c r="B107" i="58" s="1"/>
  <c r="H123" i="58" a="1"/>
  <c r="H123" i="58" s="1"/>
  <c r="J66" i="59" a="1"/>
  <c r="J66" i="59" s="1"/>
  <c r="F122" i="58" a="1"/>
  <c r="F122" i="58" s="1"/>
  <c r="E108" i="58" a="1"/>
  <c r="E108" i="58" s="1"/>
  <c r="H56" i="59" a="1"/>
  <c r="H56" i="59" s="1"/>
  <c r="Q62" i="59" a="1"/>
  <c r="Q62" i="59" s="1"/>
  <c r="AR56" i="59" a="1"/>
  <c r="AR56" i="59" s="1"/>
  <c r="B78" i="58" a="1"/>
  <c r="B78" i="58" s="1"/>
  <c r="AT56" i="59" a="1"/>
  <c r="AT56" i="59" s="1"/>
  <c r="B106" i="58" a="1"/>
  <c r="B106" i="58" s="1"/>
  <c r="V56" i="59" a="1"/>
  <c r="V56" i="59" s="1"/>
  <c r="B77" i="58" a="1"/>
  <c r="B77" i="58" s="1"/>
  <c r="B70" i="58" a="1"/>
  <c r="B70" i="58" s="1"/>
  <c r="CS56" i="59" a="1"/>
  <c r="CS56" i="59" s="1"/>
  <c r="B66" i="58" a="1"/>
  <c r="B66" i="58" s="1"/>
  <c r="CC56" i="59" a="1"/>
  <c r="CC56" i="59" s="1"/>
  <c r="CL56" i="59" a="1"/>
  <c r="CL56" i="59" s="1"/>
  <c r="F56" i="59" a="1"/>
  <c r="F56" i="59" s="1"/>
  <c r="BZ56" i="59" a="1"/>
  <c r="BZ56" i="59" s="1"/>
  <c r="O56" i="59" a="1"/>
  <c r="O56" i="59" s="1"/>
  <c r="B93" i="58" a="1"/>
  <c r="B93" i="58" s="1"/>
  <c r="B103" i="58" a="1"/>
  <c r="B103" i="58" s="1"/>
  <c r="B63" i="58" a="1"/>
  <c r="B63" i="58" s="1"/>
  <c r="DG56" i="59" a="1"/>
  <c r="DG56" i="59" s="1"/>
  <c r="B67" i="58" a="1"/>
  <c r="B67" i="58" s="1"/>
  <c r="B49" i="58" a="1"/>
  <c r="B49" i="58" s="1"/>
  <c r="B46" i="58" a="1"/>
  <c r="B46" i="58" s="1"/>
  <c r="B120" i="58" a="1"/>
  <c r="B120" i="58" s="1"/>
  <c r="D56" i="59" a="1"/>
  <c r="D56" i="59" s="1"/>
  <c r="B35" i="58" a="1"/>
  <c r="B35" i="58" s="1"/>
  <c r="CW56" i="59" a="1"/>
  <c r="CW56" i="59" s="1"/>
  <c r="CN56" i="59" a="1"/>
  <c r="CN56" i="59" s="1"/>
  <c r="B122" i="58" a="1"/>
  <c r="B122" i="58" s="1"/>
  <c r="CR56" i="59" a="1"/>
  <c r="CR56" i="59" s="1"/>
  <c r="AE56" i="59" a="1"/>
  <c r="AE56" i="59" s="1"/>
  <c r="B60" i="58" a="1"/>
  <c r="B60" i="58" s="1"/>
  <c r="BL56" i="59" a="1"/>
  <c r="BL56" i="59" s="1"/>
  <c r="AW56" i="59" a="1"/>
  <c r="AW56" i="59" s="1"/>
  <c r="B36" i="58" a="1"/>
  <c r="B36" i="58" s="1"/>
  <c r="B102" i="58" a="1"/>
  <c r="B102" i="58" s="1"/>
  <c r="B123" i="58" a="1"/>
  <c r="B123" i="58" s="1"/>
  <c r="B37" i="58" a="1"/>
  <c r="B37" i="58" s="1"/>
  <c r="AZ56" i="59" a="1"/>
  <c r="AZ56" i="59" s="1"/>
  <c r="B30" i="58" a="1"/>
  <c r="B30" i="58" s="1"/>
  <c r="CY56" i="59" a="1"/>
  <c r="CY56" i="59" s="1"/>
  <c r="B80" i="58" a="1"/>
  <c r="B80" i="58" s="1"/>
  <c r="B114" i="58" a="1"/>
  <c r="B114" i="58" s="1"/>
  <c r="B136" i="58" a="1"/>
  <c r="B136" i="58" s="1"/>
  <c r="CM56" i="59" a="1"/>
  <c r="CM56" i="59" s="1"/>
  <c r="B14" i="59"/>
  <c r="H36" i="58" a="1"/>
  <c r="H36" i="58" s="1"/>
  <c r="DE59" i="59" a="1"/>
  <c r="DE59" i="59" s="1"/>
  <c r="Z62" i="59" a="1"/>
  <c r="Z62" i="59" s="1"/>
  <c r="Y65" i="59" a="1"/>
  <c r="Y65" i="59" s="1"/>
  <c r="CS57" i="59" a="1"/>
  <c r="CS57" i="59" s="1"/>
  <c r="G55" i="58" a="1"/>
  <c r="G55" i="58" s="1"/>
  <c r="BQ65" i="59" a="1"/>
  <c r="BQ65" i="59" s="1"/>
  <c r="BQ67" i="59" a="1"/>
  <c r="BQ67" i="59" s="1"/>
  <c r="H23" i="58" a="1"/>
  <c r="H23" i="58" s="1"/>
  <c r="G74" i="58" a="1"/>
  <c r="G74" i="58" s="1"/>
  <c r="BA68" i="59" a="1"/>
  <c r="BA68" i="59" s="1"/>
  <c r="DG68" i="59" a="1"/>
  <c r="DG68" i="59" s="1"/>
  <c r="CK66" i="59" a="1"/>
  <c r="CK66" i="59" s="1"/>
  <c r="AO57" i="59" a="1"/>
  <c r="AO57" i="59" s="1"/>
  <c r="G30" i="58" a="1"/>
  <c r="G30" i="58" s="1"/>
  <c r="CI68" i="59" a="1"/>
  <c r="CI68" i="59" s="1"/>
  <c r="BT63" i="59" a="1"/>
  <c r="BT63" i="59" s="1"/>
  <c r="DD68" i="59" a="1"/>
  <c r="DD68" i="59" s="1"/>
  <c r="CM59" i="59" a="1"/>
  <c r="CM59" i="59" s="1"/>
  <c r="N67" i="59" a="1"/>
  <c r="N67" i="59" s="1"/>
  <c r="G85" i="58" a="1"/>
  <c r="G85" i="58" s="1"/>
  <c r="AB64" i="59" a="1"/>
  <c r="AB64" i="59" s="1"/>
  <c r="BY58" i="59" a="1"/>
  <c r="BY58" i="59" s="1"/>
  <c r="CP68" i="59" a="1"/>
  <c r="CP68" i="59" s="1"/>
  <c r="D38" i="58" a="1"/>
  <c r="D38" i="58" s="1"/>
  <c r="CZ64" i="59" a="1"/>
  <c r="CZ64" i="59" s="1"/>
  <c r="F58" i="59" a="1"/>
  <c r="F58" i="59" s="1"/>
  <c r="H129" i="58" a="1"/>
  <c r="H129" i="58" s="1"/>
  <c r="BA67" i="59" a="1"/>
  <c r="BA67" i="59" s="1"/>
  <c r="D32" i="58" a="1"/>
  <c r="D32" i="58" s="1"/>
  <c r="BN62" i="59" a="1"/>
  <c r="BN62" i="59" s="1"/>
  <c r="D67" i="58" a="1"/>
  <c r="D67" i="58" s="1"/>
  <c r="AU61" i="59" a="1"/>
  <c r="AU61" i="59" s="1"/>
  <c r="CG62" i="59" a="1"/>
  <c r="CG62" i="59" s="1"/>
  <c r="E121" i="58" a="1"/>
  <c r="E121" i="58" s="1"/>
  <c r="BN61" i="59" a="1"/>
  <c r="BN61" i="59" s="1"/>
  <c r="M62" i="59" a="1"/>
  <c r="M62" i="59" s="1"/>
  <c r="AC63" i="59" a="1"/>
  <c r="AC63" i="59" s="1"/>
  <c r="G80" i="58" a="1"/>
  <c r="G80" i="58" s="1"/>
  <c r="C49" i="58" a="1"/>
  <c r="C49" i="58" s="1"/>
  <c r="G92" i="58" a="1"/>
  <c r="G92" i="58" s="1"/>
  <c r="DA58" i="59" a="1"/>
  <c r="DA58" i="59" s="1"/>
  <c r="F104" i="58" a="1"/>
  <c r="F104" i="58" s="1"/>
  <c r="F96" i="58" a="1"/>
  <c r="F96" i="58" s="1"/>
  <c r="Y57" i="59" a="1"/>
  <c r="Y57" i="59" s="1"/>
  <c r="H58" i="58" a="1"/>
  <c r="H58" i="58" s="1"/>
  <c r="D54" i="58" a="1"/>
  <c r="D54" i="58" s="1"/>
  <c r="F132" i="58" a="1"/>
  <c r="F132" i="58" s="1"/>
  <c r="CK64" i="59" a="1"/>
  <c r="CK64" i="59" s="1"/>
  <c r="AM62" i="59" a="1"/>
  <c r="AM62" i="59" s="1"/>
  <c r="DD65" i="59" a="1"/>
  <c r="DD65" i="59" s="1"/>
  <c r="H82" i="58" a="1"/>
  <c r="H82" i="58" s="1"/>
  <c r="CW59" i="59" a="1"/>
  <c r="CW59" i="59" s="1"/>
  <c r="V59" i="59" a="1"/>
  <c r="V59" i="59" s="1"/>
  <c r="AH66" i="59" a="1"/>
  <c r="AH66" i="59" s="1"/>
  <c r="CX66" i="59" a="1"/>
  <c r="CX66" i="59" s="1"/>
  <c r="G21" i="58" a="1"/>
  <c r="G21" i="58" s="1"/>
  <c r="CM61" i="59" a="1"/>
  <c r="CM61" i="59" s="1"/>
  <c r="F27" i="58" a="1"/>
  <c r="F27" i="58" s="1"/>
  <c r="DH57" i="59" a="1"/>
  <c r="DH57" i="59" s="1"/>
  <c r="AS66" i="59" a="1"/>
  <c r="AS66" i="59" s="1"/>
  <c r="BQ68" i="59" a="1"/>
  <c r="BQ68" i="59" s="1"/>
  <c r="D138" i="58" a="1"/>
  <c r="D138" i="58" s="1"/>
  <c r="E109" i="58" a="1"/>
  <c r="E109" i="58" s="1"/>
  <c r="DD58" i="59" a="1"/>
  <c r="DD58" i="59" s="1"/>
  <c r="DH66" i="59" a="1"/>
  <c r="DH66" i="59" s="1"/>
  <c r="F79" i="58" a="1"/>
  <c r="F79" i="58" s="1"/>
  <c r="DE62" i="59" a="1"/>
  <c r="DE62" i="59" s="1"/>
  <c r="CQ68" i="59" a="1"/>
  <c r="CQ68" i="59" s="1"/>
  <c r="AN57" i="59" a="1"/>
  <c r="AN57" i="59" s="1"/>
  <c r="R58" i="59" a="1"/>
  <c r="R58" i="59" s="1"/>
  <c r="AS59" i="59" a="1"/>
  <c r="AS59" i="59" s="1"/>
  <c r="DD61" i="59" a="1"/>
  <c r="DD61" i="59" s="1"/>
  <c r="CZ60" i="59" a="1"/>
  <c r="CZ60" i="59" s="1"/>
  <c r="D62" i="58" a="1"/>
  <c r="D62" i="58" s="1"/>
  <c r="BO58" i="59" a="1"/>
  <c r="BO58" i="59" s="1"/>
  <c r="AB58" i="59" a="1"/>
  <c r="AB58" i="59" s="1"/>
  <c r="F53" i="58" a="1"/>
  <c r="F53" i="58" s="1"/>
  <c r="AP63" i="59" a="1"/>
  <c r="AP63" i="59" s="1"/>
  <c r="H60" i="59" a="1"/>
  <c r="H60" i="59" s="1"/>
  <c r="Z67" i="59" a="1"/>
  <c r="Z67" i="59" s="1"/>
  <c r="AT68" i="59" a="1"/>
  <c r="AT68" i="59" s="1"/>
  <c r="CY60" i="59" a="1"/>
  <c r="CY60" i="59" s="1"/>
  <c r="H110" i="58" a="1"/>
  <c r="H110" i="58" s="1"/>
  <c r="BV68" i="59" a="1"/>
  <c r="BV68" i="59" s="1"/>
  <c r="CM65" i="59" a="1"/>
  <c r="CM65" i="59" s="1"/>
  <c r="H101" i="58" a="1"/>
  <c r="H101" i="58" s="1"/>
  <c r="CC59" i="59" a="1"/>
  <c r="CC59" i="59" s="1"/>
  <c r="E64" i="58" a="1"/>
  <c r="E64" i="58" s="1"/>
  <c r="D125" i="58" a="1"/>
  <c r="D125" i="58" s="1"/>
  <c r="C64" i="58" a="1"/>
  <c r="C64" i="58" s="1"/>
  <c r="D136" i="58" a="1"/>
  <c r="D136" i="58" s="1"/>
  <c r="H136" i="58" a="1"/>
  <c r="H136" i="58" s="1"/>
  <c r="D33" i="58" a="1"/>
  <c r="D33" i="58" s="1"/>
  <c r="DG66" i="59" a="1"/>
  <c r="DG66" i="59" s="1"/>
  <c r="CX65" i="59" a="1"/>
  <c r="CX65" i="59" s="1"/>
  <c r="BZ58" i="59" a="1"/>
  <c r="BZ58" i="59" s="1"/>
  <c r="CF67" i="59" a="1"/>
  <c r="CF67" i="59" s="1"/>
  <c r="D130" i="58" a="1"/>
  <c r="D130" i="58" s="1"/>
  <c r="E27" i="58" a="1"/>
  <c r="E27" i="58" s="1"/>
  <c r="H86" i="58" a="1"/>
  <c r="H86" i="58" s="1"/>
  <c r="BI66" i="59" a="1"/>
  <c r="BI66" i="59" s="1"/>
  <c r="C50" i="58" a="1"/>
  <c r="C50" i="58" s="1"/>
  <c r="G121" i="58" a="1"/>
  <c r="G121" i="58" s="1"/>
  <c r="H135" i="58" a="1"/>
  <c r="H135" i="58" s="1"/>
  <c r="BH58" i="59" a="1"/>
  <c r="BH58" i="59" s="1"/>
  <c r="D109" i="58" a="1"/>
  <c r="D109" i="58" s="1"/>
  <c r="BR60" i="59" a="1"/>
  <c r="BR60" i="59" s="1"/>
  <c r="BM67" i="59" a="1"/>
  <c r="BM67" i="59" s="1"/>
  <c r="H62" i="58" a="1"/>
  <c r="H62" i="58" s="1"/>
  <c r="CN59" i="59" a="1"/>
  <c r="CN59" i="59" s="1"/>
  <c r="BL63" i="59" a="1"/>
  <c r="BL63" i="59" s="1"/>
  <c r="AA68" i="59" a="1"/>
  <c r="AA68" i="59" s="1"/>
  <c r="CK63" i="59" a="1"/>
  <c r="CK63" i="59" s="1"/>
  <c r="B27" i="58" a="1"/>
  <c r="B27" i="58" s="1"/>
  <c r="AL56" i="59" a="1"/>
  <c r="AL56" i="59" s="1"/>
  <c r="B38" i="58" a="1"/>
  <c r="B38" i="58" s="1"/>
  <c r="AF56" i="59" a="1"/>
  <c r="AF56" i="59" s="1"/>
  <c r="B142" i="58" a="1"/>
  <c r="B142" i="58" s="1"/>
  <c r="B132" i="58" a="1"/>
  <c r="B132" i="58" s="1"/>
  <c r="AQ56" i="59" a="1"/>
  <c r="AQ56" i="59" s="1"/>
  <c r="I56" i="59" a="1"/>
  <c r="I56" i="59" s="1"/>
  <c r="CG56" i="59" a="1"/>
  <c r="CG56" i="59" s="1"/>
  <c r="B126" i="58" a="1"/>
  <c r="B126" i="58" s="1"/>
  <c r="B62" i="58" a="1"/>
  <c r="B62" i="58" s="1"/>
  <c r="BB56" i="59" a="1"/>
  <c r="BB56" i="59" s="1"/>
  <c r="B112" i="58" a="1"/>
  <c r="B112" i="58" s="1"/>
  <c r="N56" i="59" a="1"/>
  <c r="N56" i="59" s="1"/>
  <c r="X56" i="59" a="1"/>
  <c r="X56" i="59" s="1"/>
  <c r="B97" i="58" a="1"/>
  <c r="B97" i="58" s="1"/>
  <c r="B64" i="58" a="1"/>
  <c r="B64" i="58" s="1"/>
  <c r="B69" i="58" a="1"/>
  <c r="B69" i="58" s="1"/>
  <c r="B48" i="58" a="1"/>
  <c r="B48" i="58" s="1"/>
  <c r="B43" i="58" a="1"/>
  <c r="B43" i="58" s="1"/>
  <c r="BG56" i="59" a="1"/>
  <c r="BG56" i="59" s="1"/>
  <c r="B137" i="58" a="1"/>
  <c r="B137" i="58" s="1"/>
  <c r="AJ56" i="59" a="1"/>
  <c r="AJ56" i="59" s="1"/>
  <c r="B54" i="58" a="1"/>
  <c r="B54" i="58" s="1"/>
  <c r="CA56" i="59" a="1"/>
  <c r="CA56" i="59" s="1"/>
  <c r="L56" i="59" a="1"/>
  <c r="L56" i="59" s="1"/>
  <c r="BJ56" i="59" a="1"/>
  <c r="BJ56" i="59" s="1"/>
  <c r="CD56" i="59" a="1"/>
  <c r="CD56" i="59" s="1"/>
  <c r="DD56" i="59" a="1"/>
  <c r="DD56" i="59" s="1"/>
  <c r="B40" i="58" a="1"/>
  <c r="B40" i="58" s="1"/>
  <c r="B96" i="58" a="1"/>
  <c r="B96" i="58" s="1"/>
  <c r="B89" i="58" a="1"/>
  <c r="B89" i="58" s="1"/>
  <c r="B21" i="58" a="1"/>
  <c r="B21" i="58" s="1"/>
  <c r="B135" i="58" a="1"/>
  <c r="B135" i="58" s="1"/>
  <c r="B19" i="58" a="1"/>
  <c r="B19" i="58" s="1"/>
  <c r="B124" i="58" a="1"/>
  <c r="B124" i="58" s="1"/>
  <c r="DF56" i="59" a="1"/>
  <c r="DF56" i="59" s="1"/>
  <c r="B100" i="58" a="1"/>
  <c r="B100" i="58" s="1"/>
  <c r="B90" i="58" a="1"/>
  <c r="B90" i="58" s="1"/>
  <c r="DB56" i="59" a="1"/>
  <c r="DB56" i="59" s="1"/>
  <c r="B99" i="58" a="1"/>
  <c r="B99" i="58" s="1"/>
  <c r="CO56" i="59" a="1"/>
  <c r="CO56" i="59" s="1"/>
  <c r="AN56" i="59" a="1"/>
  <c r="AN56" i="59" s="1"/>
  <c r="B83" i="58" a="1"/>
  <c r="B83" i="58" s="1"/>
  <c r="B28" i="58" a="1"/>
  <c r="B28" i="58" s="1"/>
  <c r="B20" i="58" a="1"/>
  <c r="B20" i="58" s="1"/>
  <c r="BS56" i="59" a="1"/>
  <c r="BS56" i="59" s="1"/>
  <c r="K56" i="59" a="1"/>
  <c r="K56" i="59" s="1"/>
  <c r="BP56" i="59" a="1"/>
  <c r="BP56" i="59" s="1"/>
  <c r="W21" i="8"/>
  <c r="B9" i="59" s="1"/>
  <c r="CB2" i="10"/>
  <c r="E85" i="6"/>
  <c r="E64" i="6"/>
  <c r="N23" i="35"/>
  <c r="AR65" i="26"/>
  <c r="E73" i="6"/>
  <c r="D44" i="17"/>
  <c r="D64" i="17"/>
  <c r="D69" i="17"/>
  <c r="A18" i="9"/>
  <c r="H3" i="49"/>
  <c r="AN65" i="26"/>
  <c r="B19" i="26"/>
  <c r="D47" i="17"/>
  <c r="F25" i="17"/>
  <c r="C65" i="59" s="1"/>
  <c r="K23" i="35" l="1"/>
  <c r="B8" i="7"/>
  <c r="B12" i="7" s="1"/>
  <c r="B16" i="7" s="1"/>
  <c r="P6" i="2"/>
  <c r="C7" i="43"/>
  <c r="T3" i="10" s="1"/>
  <c r="Y3" i="10" s="1"/>
  <c r="Q6" i="2"/>
  <c r="R19" i="2"/>
  <c r="R6" i="2" s="1"/>
  <c r="E22" i="17"/>
  <c r="B62" i="59" s="1"/>
  <c r="T65" i="26"/>
  <c r="B44" i="7"/>
  <c r="B43" i="7"/>
  <c r="B45" i="7"/>
  <c r="L3" i="51"/>
  <c r="G36" i="17"/>
  <c r="E19" i="17"/>
  <c r="B59" i="59" s="1"/>
  <c r="A332" i="28"/>
  <c r="E23" i="17"/>
  <c r="B63" i="59" s="1"/>
  <c r="K36" i="17"/>
  <c r="C65" i="26"/>
  <c r="C36" i="17"/>
  <c r="B16" i="58" s="1"/>
  <c r="L36" i="17"/>
  <c r="B6" i="7" s="1"/>
  <c r="B10" i="7" s="1"/>
  <c r="B14" i="7" s="1"/>
  <c r="S36" i="17"/>
  <c r="E24" i="17"/>
  <c r="B64" i="59" s="1"/>
  <c r="H36" i="17"/>
  <c r="E20" i="17"/>
  <c r="B60" i="59" s="1"/>
  <c r="E12" i="6"/>
  <c r="E28" i="17"/>
  <c r="B68" i="59" s="1"/>
  <c r="A439" i="28"/>
  <c r="Q36" i="17"/>
  <c r="J19" i="29" s="1"/>
  <c r="E36" i="17"/>
  <c r="E17" i="17"/>
  <c r="B57" i="59" s="1"/>
  <c r="A67" i="28"/>
  <c r="R36" i="17"/>
  <c r="K19" i="29" s="1"/>
  <c r="A30" i="28"/>
  <c r="J36" i="17"/>
  <c r="E18" i="17"/>
  <c r="B58" i="59" s="1"/>
  <c r="F36" i="17"/>
  <c r="L19" i="29"/>
  <c r="P17" i="2"/>
  <c r="P5" i="2" s="1"/>
  <c r="C2" i="10"/>
  <c r="G5" i="2"/>
  <c r="B9" i="35" s="1"/>
  <c r="C16" i="58"/>
  <c r="H16" i="58"/>
  <c r="AB17" i="8"/>
  <c r="Q3" i="57"/>
  <c r="CD2" i="10"/>
  <c r="L2" i="10"/>
  <c r="N65" i="26"/>
  <c r="E2" i="10"/>
  <c r="U2" i="10"/>
  <c r="U3" i="51"/>
  <c r="T3" i="57"/>
  <c r="AA17" i="8"/>
  <c r="B46" i="26"/>
  <c r="D91" i="21"/>
  <c r="D80" i="21"/>
  <c r="G19" i="6"/>
  <c r="B45" i="59" s="1"/>
  <c r="B3" i="49"/>
  <c r="B3" i="57"/>
  <c r="B3" i="51"/>
  <c r="B3" i="54"/>
  <c r="B3" i="46"/>
  <c r="B3" i="47"/>
  <c r="AC13" i="53"/>
  <c r="B3" i="48"/>
  <c r="B35" i="26"/>
  <c r="AP65" i="26"/>
  <c r="E84" i="6"/>
  <c r="E69" i="6"/>
  <c r="E90" i="6"/>
  <c r="E72" i="6"/>
  <c r="E87" i="6"/>
  <c r="E93" i="6"/>
  <c r="E66" i="6"/>
  <c r="E63" i="6"/>
  <c r="D2" i="10"/>
  <c r="A14" i="28"/>
  <c r="D65" i="26"/>
  <c r="C58" i="6"/>
  <c r="C79" i="6"/>
  <c r="C13" i="6"/>
  <c r="B36" i="59" s="1"/>
  <c r="B7" i="39"/>
  <c r="B42" i="26"/>
  <c r="B15" i="8"/>
  <c r="B31" i="26"/>
  <c r="F14" i="26"/>
  <c r="S13" i="26" s="1" a="1"/>
  <c r="C83" i="6"/>
  <c r="C62" i="6"/>
  <c r="B125" i="6"/>
  <c r="B24" i="8"/>
  <c r="B30" i="59" s="1"/>
  <c r="B45" i="26"/>
  <c r="E71" i="6"/>
  <c r="E189" i="6"/>
  <c r="E83" i="6"/>
  <c r="E185" i="6"/>
  <c r="E68" i="6"/>
  <c r="E62" i="6"/>
  <c r="E86" i="6"/>
  <c r="E92" i="6"/>
  <c r="E89" i="6"/>
  <c r="E176" i="6"/>
  <c r="B26" i="26"/>
  <c r="BU2" i="10"/>
  <c r="AI65" i="26"/>
  <c r="B10" i="8"/>
  <c r="B22" i="59" s="1"/>
  <c r="D3" i="48"/>
  <c r="D3" i="46"/>
  <c r="D3" i="47"/>
  <c r="D3" i="51"/>
  <c r="D3" i="54"/>
  <c r="D3" i="57"/>
  <c r="D3" i="49"/>
  <c r="AC15" i="53"/>
  <c r="P3" i="57"/>
  <c r="Q3" i="51"/>
  <c r="L3" i="57"/>
  <c r="M3" i="51"/>
  <c r="CC2" i="10"/>
  <c r="AQ65" i="26"/>
  <c r="B20" i="8"/>
  <c r="B29" i="59" s="1"/>
  <c r="B36" i="26"/>
  <c r="A491" i="28"/>
  <c r="B10" i="58"/>
  <c r="AE1" i="10"/>
  <c r="I22" i="35"/>
  <c r="X3" i="51"/>
  <c r="W3" i="57"/>
  <c r="C61" i="6"/>
  <c r="C82" i="6"/>
  <c r="B50" i="8"/>
  <c r="B76" i="8"/>
  <c r="B1" i="43"/>
  <c r="D2" i="22"/>
  <c r="AC17" i="53"/>
  <c r="H1" i="10"/>
  <c r="K3" i="48"/>
  <c r="W2" i="10"/>
  <c r="M2" i="10"/>
  <c r="E79" i="6"/>
  <c r="E58" i="6"/>
  <c r="Z65" i="26"/>
  <c r="S65" i="26"/>
  <c r="K2" i="10"/>
  <c r="C76" i="6"/>
  <c r="C55" i="6"/>
  <c r="D90" i="21"/>
  <c r="D79" i="21"/>
  <c r="B52" i="26"/>
  <c r="B8" i="58"/>
  <c r="B50" i="59" s="1"/>
  <c r="O3" i="57"/>
  <c r="P3" i="51"/>
  <c r="AK65" i="26"/>
  <c r="B28" i="26"/>
  <c r="B34" i="59"/>
  <c r="G11" i="6"/>
  <c r="Y65" i="26"/>
  <c r="R65" i="26"/>
  <c r="S2" i="10"/>
  <c r="J2" i="10"/>
  <c r="C3" i="57"/>
  <c r="C3" i="46"/>
  <c r="C3" i="47"/>
  <c r="AC14" i="53"/>
  <c r="C3" i="54"/>
  <c r="C3" i="51"/>
  <c r="C3" i="49"/>
  <c r="C3" i="48"/>
  <c r="Y3" i="57"/>
  <c r="Z3" i="51"/>
  <c r="B44" i="26"/>
  <c r="C18" i="6"/>
  <c r="B37" i="59" s="1"/>
  <c r="B11" i="8"/>
  <c r="B23" i="59" s="1"/>
  <c r="AJ65" i="26"/>
  <c r="B17" i="26"/>
  <c r="BV2" i="10"/>
  <c r="B27" i="26"/>
  <c r="M3" i="57"/>
  <c r="N3" i="51"/>
  <c r="C92" i="6"/>
  <c r="C60" i="6"/>
  <c r="E173" i="6"/>
  <c r="J17" i="2"/>
  <c r="J5" i="2" s="1"/>
  <c r="B12" i="35" s="1"/>
  <c r="G2" i="10"/>
  <c r="G65" i="26"/>
  <c r="AI2" i="10"/>
  <c r="BC2" i="10" s="1"/>
  <c r="AQ2" i="10"/>
  <c r="BK2" i="10" s="1"/>
  <c r="AM2" i="10"/>
  <c r="BG2" i="10" s="1"/>
  <c r="AV2" i="10"/>
  <c r="BP2" i="10" s="1"/>
  <c r="AP2" i="10"/>
  <c r="BJ2" i="10" s="1"/>
  <c r="AN2" i="10"/>
  <c r="BH2" i="10" s="1"/>
  <c r="AW2" i="10"/>
  <c r="BQ2" i="10" s="1"/>
  <c r="AU2" i="10"/>
  <c r="BO2" i="10" s="1"/>
  <c r="AL2" i="10"/>
  <c r="BF2" i="10" s="1"/>
  <c r="AO2" i="10"/>
  <c r="BI2" i="10" s="1"/>
  <c r="AH2" i="10"/>
  <c r="BB2" i="10" s="1"/>
  <c r="AE2" i="10"/>
  <c r="AF2" i="10"/>
  <c r="AZ2" i="10" s="1"/>
  <c r="AS2" i="10"/>
  <c r="BM2" i="10" s="1"/>
  <c r="AG2" i="10"/>
  <c r="BA2" i="10" s="1"/>
  <c r="AX2" i="10"/>
  <c r="BR2" i="10" s="1"/>
  <c r="AJ2" i="10"/>
  <c r="BD2" i="10" s="1"/>
  <c r="AY2" i="10"/>
  <c r="BS2" i="10" s="1"/>
  <c r="AT2" i="10"/>
  <c r="BN2" i="10" s="1"/>
  <c r="AK2" i="10"/>
  <c r="BE2" i="10" s="1"/>
  <c r="AR2" i="10"/>
  <c r="BL2" i="10" s="1"/>
  <c r="B18" i="8"/>
  <c r="B27" i="59" s="1"/>
  <c r="AO65" i="26"/>
  <c r="CA2" i="10"/>
  <c r="B34" i="26"/>
  <c r="B18" i="26"/>
  <c r="Q1" i="10"/>
  <c r="AC18" i="53"/>
  <c r="M36" i="17"/>
  <c r="A355" i="28"/>
  <c r="E70" i="6"/>
  <c r="E178" i="6"/>
  <c r="E88" i="6"/>
  <c r="X3" i="57"/>
  <c r="Y3" i="51"/>
  <c r="AC12" i="53"/>
  <c r="B1" i="46"/>
  <c r="B1" i="53"/>
  <c r="AC11" i="53"/>
  <c r="B51" i="8"/>
  <c r="B18" i="35" s="1"/>
  <c r="B77" i="8"/>
  <c r="BT2" i="10"/>
  <c r="AH65" i="26"/>
  <c r="H3" i="57"/>
  <c r="I3" i="51"/>
  <c r="E186" i="6"/>
  <c r="E174" i="6"/>
  <c r="E177" i="6"/>
  <c r="E190" i="6"/>
  <c r="C86" i="6"/>
  <c r="C65" i="6"/>
  <c r="B11" i="58"/>
  <c r="B59" i="26"/>
  <c r="A7" i="9"/>
  <c r="A14" i="9"/>
  <c r="A21" i="9"/>
  <c r="A9" i="9"/>
  <c r="A10" i="9"/>
  <c r="A22" i="9"/>
  <c r="A11" i="9"/>
  <c r="A12" i="9"/>
  <c r="A25" i="9"/>
  <c r="A13" i="9"/>
  <c r="A19" i="9"/>
  <c r="B25" i="26"/>
  <c r="A24" i="9"/>
  <c r="A6" i="9"/>
  <c r="A16" i="9"/>
  <c r="B9" i="8"/>
  <c r="A20" i="9"/>
  <c r="A8" i="9"/>
  <c r="A17" i="9"/>
  <c r="J3" i="48"/>
  <c r="K3" i="49"/>
  <c r="B49" i="26"/>
  <c r="A36" i="9"/>
  <c r="A37" i="9"/>
  <c r="A33" i="9"/>
  <c r="A38" i="9"/>
  <c r="A28" i="9"/>
  <c r="A34" i="9"/>
  <c r="A39" i="9"/>
  <c r="B21" i="59"/>
  <c r="A31" i="9"/>
  <c r="A32" i="9"/>
  <c r="A29" i="9"/>
  <c r="A35" i="9"/>
  <c r="A30" i="9"/>
  <c r="I17" i="2"/>
  <c r="I5" i="2" s="1"/>
  <c r="B11" i="35" s="1"/>
  <c r="F65" i="26"/>
  <c r="F2" i="10"/>
  <c r="F3" i="48"/>
  <c r="F3" i="49"/>
  <c r="BX2" i="10"/>
  <c r="AL65" i="26"/>
  <c r="B12" i="8"/>
  <c r="B24" i="59" s="1"/>
  <c r="B29" i="26"/>
  <c r="E17" i="8"/>
  <c r="E11" i="8"/>
  <c r="E19" i="8"/>
  <c r="D50" i="8"/>
  <c r="D76" i="8"/>
  <c r="E20" i="8"/>
  <c r="W3" i="51"/>
  <c r="V3" i="57"/>
  <c r="E10" i="8"/>
  <c r="B16" i="26"/>
  <c r="G3" i="48"/>
  <c r="G3" i="49"/>
  <c r="I19" i="6"/>
  <c r="E19" i="6"/>
  <c r="J3" i="57"/>
  <c r="K3" i="51"/>
  <c r="D21" i="21"/>
  <c r="C54" i="21"/>
  <c r="J3" i="51"/>
  <c r="I3" i="57"/>
  <c r="S3" i="57"/>
  <c r="T3" i="51"/>
  <c r="A460" i="28"/>
  <c r="A3" i="29"/>
  <c r="S3" i="51"/>
  <c r="R3" i="57"/>
  <c r="C21" i="59"/>
  <c r="A17" i="58"/>
  <c r="AC20" i="53"/>
  <c r="E3" i="47"/>
  <c r="E3" i="48"/>
  <c r="E3" i="57"/>
  <c r="E3" i="49"/>
  <c r="E3" i="54"/>
  <c r="E3" i="46"/>
  <c r="E3" i="51"/>
  <c r="AC65" i="26"/>
  <c r="AE65" i="26"/>
  <c r="E27" i="17"/>
  <c r="B67" i="59" s="1"/>
  <c r="A397" i="28"/>
  <c r="AZ1" i="10"/>
  <c r="U22" i="35"/>
  <c r="Q65" i="26"/>
  <c r="X65" i="26"/>
  <c r="I2" i="10"/>
  <c r="G20" i="6"/>
  <c r="B46" i="59" s="1"/>
  <c r="T2" i="10"/>
  <c r="E20" i="6"/>
  <c r="E21" i="6" s="1"/>
  <c r="E13" i="6"/>
  <c r="I20" i="6"/>
  <c r="I21" i="6" s="1"/>
  <c r="I13" i="6"/>
  <c r="O3" i="51"/>
  <c r="N3" i="57"/>
  <c r="C12" i="6"/>
  <c r="B35" i="59" s="1"/>
  <c r="G12" i="6"/>
  <c r="B42" i="59" s="1"/>
  <c r="B41" i="26"/>
  <c r="BZ2" i="10"/>
  <c r="B17" i="8"/>
  <c r="B26" i="59" s="1"/>
  <c r="A222" i="28"/>
  <c r="B33" i="26"/>
  <c r="F22" i="17"/>
  <c r="C62" i="59" s="1"/>
  <c r="G19" i="29"/>
  <c r="B7" i="7"/>
  <c r="B11" i="7" s="1"/>
  <c r="B15" i="7" s="1"/>
  <c r="O23" i="35"/>
  <c r="O6" i="2"/>
  <c r="C17" i="35" s="1"/>
  <c r="N6" i="2"/>
  <c r="C16" i="35" s="1"/>
  <c r="B6" i="2"/>
  <c r="B7" i="2" s="1"/>
  <c r="B13" i="2" s="1"/>
  <c r="H6" i="2"/>
  <c r="C10" i="35" s="1"/>
  <c r="B3" i="35"/>
  <c r="B51" i="59"/>
  <c r="N5" i="2"/>
  <c r="B16" i="35" s="1"/>
  <c r="G16" i="58"/>
  <c r="I19" i="2"/>
  <c r="G6" i="2"/>
  <c r="C9" i="35" s="1"/>
  <c r="H17" i="58"/>
  <c r="CE3" i="10"/>
  <c r="F24" i="17"/>
  <c r="C64" i="59" s="1"/>
  <c r="C17" i="58"/>
  <c r="D17" i="58"/>
  <c r="C20" i="35"/>
  <c r="I23" i="35" s="1"/>
  <c r="S23" i="35" s="1"/>
  <c r="T23" i="35" s="1"/>
  <c r="B17" i="58"/>
  <c r="F16" i="17"/>
  <c r="C56" i="59" s="1"/>
  <c r="F26" i="17"/>
  <c r="C66" i="59" s="1"/>
  <c r="A9" i="59"/>
  <c r="L17" i="2" l="1"/>
  <c r="L5" i="2" s="1"/>
  <c r="B14" i="35" s="1"/>
  <c r="E19" i="29"/>
  <c r="B5" i="7"/>
  <c r="B9" i="7" s="1"/>
  <c r="B13" i="7" s="1"/>
  <c r="D19" i="29"/>
  <c r="K17" i="2"/>
  <c r="M17" i="2"/>
  <c r="F19" i="29"/>
  <c r="S15" i="26"/>
  <c r="S13" i="26"/>
  <c r="S14" i="26"/>
  <c r="B5" i="35"/>
  <c r="B53" i="59"/>
  <c r="B4" i="35"/>
  <c r="B52" i="59"/>
  <c r="AB3" i="51"/>
  <c r="AA3" i="57"/>
  <c r="C3" i="17"/>
  <c r="B2" i="26"/>
  <c r="B2" i="58"/>
  <c r="C2" i="21"/>
  <c r="B2" i="59"/>
  <c r="B2" i="8"/>
  <c r="C2" i="6"/>
  <c r="B8" i="2"/>
  <c r="B15" i="2"/>
  <c r="B17" i="2" s="1"/>
  <c r="B16" i="2"/>
  <c r="B10" i="2"/>
  <c r="B9" i="2"/>
  <c r="B11" i="2"/>
  <c r="B14" i="2"/>
  <c r="B12" i="2"/>
  <c r="J19" i="2"/>
  <c r="J6" i="2" s="1"/>
  <c r="G3" i="10" s="1"/>
  <c r="I6" i="2"/>
  <c r="C11" i="35" s="1"/>
  <c r="D31" i="35" s="1"/>
  <c r="K31" i="35" s="1"/>
  <c r="C37" i="35"/>
  <c r="F37" i="35" s="1"/>
  <c r="M37" i="35" s="1"/>
  <c r="C35" i="35"/>
  <c r="F35" i="35" s="1"/>
  <c r="M35" i="35" s="1"/>
  <c r="C41" i="35"/>
  <c r="F41" i="35" s="1"/>
  <c r="M41" i="35" s="1"/>
  <c r="C43" i="35"/>
  <c r="F43" i="35" s="1"/>
  <c r="M43" i="35" s="1"/>
  <c r="C26" i="35"/>
  <c r="F26" i="35" s="1"/>
  <c r="M26" i="35" s="1"/>
  <c r="C30" i="35"/>
  <c r="F30" i="35" s="1"/>
  <c r="M30" i="35" s="1"/>
  <c r="C24" i="35"/>
  <c r="F24" i="35" s="1"/>
  <c r="M24" i="35" s="1"/>
  <c r="C27" i="35"/>
  <c r="F27" i="35" s="1"/>
  <c r="M27" i="35" s="1"/>
  <c r="C39" i="35"/>
  <c r="J39" i="35" s="1"/>
  <c r="C34" i="35"/>
  <c r="J34" i="35" s="1"/>
  <c r="C36" i="35"/>
  <c r="F36" i="35" s="1"/>
  <c r="M36" i="35" s="1"/>
  <c r="C38" i="35"/>
  <c r="J38" i="35" s="1"/>
  <c r="C42" i="35"/>
  <c r="J42" i="35" s="1"/>
  <c r="C29" i="35"/>
  <c r="J29" i="35" s="1"/>
  <c r="C33" i="35"/>
  <c r="F33" i="35" s="1"/>
  <c r="M33" i="35" s="1"/>
  <c r="C32" i="35"/>
  <c r="J32" i="35" s="1"/>
  <c r="C25" i="35"/>
  <c r="F25" i="35" s="1"/>
  <c r="M25" i="35" s="1"/>
  <c r="C31" i="35"/>
  <c r="C40" i="35"/>
  <c r="J40" i="35" s="1"/>
  <c r="C28" i="35"/>
  <c r="F28" i="35" s="1"/>
  <c r="M28" i="35" s="1"/>
  <c r="C3" i="10"/>
  <c r="AE3" i="10"/>
  <c r="E3" i="10"/>
  <c r="P23" i="35"/>
  <c r="C46" i="35"/>
  <c r="Z3" i="10" s="1"/>
  <c r="J23" i="35"/>
  <c r="E16" i="58" l="1"/>
  <c r="K5" i="2"/>
  <c r="B13" i="35" s="1"/>
  <c r="D16" i="58"/>
  <c r="M5" i="2"/>
  <c r="B15" i="35" s="1"/>
  <c r="F16" i="58"/>
  <c r="C47" i="35"/>
  <c r="AA3" i="10" s="1"/>
  <c r="D38" i="35"/>
  <c r="G38" i="35" s="1"/>
  <c r="N38" i="35" s="1"/>
  <c r="D37" i="35"/>
  <c r="K37" i="35" s="1"/>
  <c r="D41" i="35"/>
  <c r="G41" i="35" s="1"/>
  <c r="N41" i="35" s="1"/>
  <c r="G31" i="35"/>
  <c r="N31" i="35" s="1"/>
  <c r="D29" i="35"/>
  <c r="K29" i="35" s="1"/>
  <c r="E31" i="35"/>
  <c r="S31" i="35" s="1"/>
  <c r="T31" i="35" s="1"/>
  <c r="D26" i="35"/>
  <c r="K26" i="35" s="1"/>
  <c r="D36" i="35"/>
  <c r="K36" i="35" s="1"/>
  <c r="D27" i="35"/>
  <c r="K27" i="35" s="1"/>
  <c r="D40" i="35"/>
  <c r="K40" i="35" s="1"/>
  <c r="D28" i="35"/>
  <c r="G28" i="35" s="1"/>
  <c r="N28" i="35" s="1"/>
  <c r="F3" i="10"/>
  <c r="D35" i="35"/>
  <c r="G35" i="35" s="1"/>
  <c r="N35" i="35" s="1"/>
  <c r="D33" i="35"/>
  <c r="G33" i="35" s="1"/>
  <c r="D34" i="35"/>
  <c r="G34" i="35" s="1"/>
  <c r="N34" i="35" s="1"/>
  <c r="D39" i="35"/>
  <c r="K39" i="35" s="1"/>
  <c r="D32" i="35"/>
  <c r="G32" i="35" s="1"/>
  <c r="N32" i="35" s="1"/>
  <c r="D30" i="35"/>
  <c r="K30" i="35" s="1"/>
  <c r="D43" i="35"/>
  <c r="K43" i="35" s="1"/>
  <c r="D24" i="35"/>
  <c r="G24" i="35" s="1"/>
  <c r="N24" i="35" s="1"/>
  <c r="D25" i="35"/>
  <c r="K25" i="35" s="1"/>
  <c r="D42" i="35"/>
  <c r="G42" i="35" s="1"/>
  <c r="N42" i="35" s="1"/>
  <c r="C12" i="35"/>
  <c r="J37" i="35"/>
  <c r="J35" i="35"/>
  <c r="F29" i="35"/>
  <c r="M29" i="35" s="1"/>
  <c r="J28" i="35"/>
  <c r="F42" i="35"/>
  <c r="M42" i="35" s="1"/>
  <c r="J41" i="35"/>
  <c r="J33" i="35"/>
  <c r="F31" i="35"/>
  <c r="M31" i="35" s="1"/>
  <c r="J36" i="35"/>
  <c r="F40" i="35"/>
  <c r="M40" i="35" s="1"/>
  <c r="J24" i="35"/>
  <c r="F39" i="35"/>
  <c r="M39" i="35" s="1"/>
  <c r="F38" i="35"/>
  <c r="M38" i="35" s="1"/>
  <c r="J43" i="35"/>
  <c r="F32" i="35"/>
  <c r="J27" i="35"/>
  <c r="J25" i="35"/>
  <c r="J26" i="35"/>
  <c r="J30" i="35"/>
  <c r="F34" i="35"/>
  <c r="J31" i="35"/>
  <c r="D3" i="10"/>
  <c r="E38" i="35" l="1"/>
  <c r="S38" i="35" s="1"/>
  <c r="T38" i="35" s="1"/>
  <c r="K38" i="35"/>
  <c r="E41" i="35"/>
  <c r="S41" i="35" s="1"/>
  <c r="T41" i="35" s="1"/>
  <c r="E30" i="35"/>
  <c r="S30" i="35" s="1"/>
  <c r="T30" i="35" s="1"/>
  <c r="E42" i="35"/>
  <c r="S42" i="35" s="1"/>
  <c r="T42" i="35" s="1"/>
  <c r="K28" i="35"/>
  <c r="H41" i="35"/>
  <c r="O41" i="35" s="1"/>
  <c r="G37" i="35"/>
  <c r="N37" i="35" s="1"/>
  <c r="E37" i="35"/>
  <c r="S37" i="35" s="1"/>
  <c r="T37" i="35" s="1"/>
  <c r="E26" i="35"/>
  <c r="S26" i="35" s="1"/>
  <c r="T26" i="35" s="1"/>
  <c r="K41" i="35"/>
  <c r="G36" i="35"/>
  <c r="N36" i="35" s="1"/>
  <c r="H35" i="35"/>
  <c r="O35" i="35" s="1"/>
  <c r="E29" i="35"/>
  <c r="S29" i="35" s="1"/>
  <c r="T29" i="35" s="1"/>
  <c r="G27" i="35"/>
  <c r="N27" i="35" s="1"/>
  <c r="E32" i="35"/>
  <c r="S32" i="35" s="1"/>
  <c r="T32" i="35" s="1"/>
  <c r="K33" i="35"/>
  <c r="E25" i="35"/>
  <c r="S25" i="35" s="1"/>
  <c r="T25" i="35" s="1"/>
  <c r="K32" i="35"/>
  <c r="K35" i="35"/>
  <c r="E27" i="35"/>
  <c r="S27" i="35" s="1"/>
  <c r="T27" i="35" s="1"/>
  <c r="G40" i="35"/>
  <c r="N40" i="35" s="1"/>
  <c r="G25" i="35"/>
  <c r="N25" i="35" s="1"/>
  <c r="H32" i="35"/>
  <c r="O32" i="35" s="1"/>
  <c r="E33" i="35"/>
  <c r="S33" i="35" s="1"/>
  <c r="T33" i="35" s="1"/>
  <c r="E35" i="35"/>
  <c r="S35" i="35" s="1"/>
  <c r="T35" i="35" s="1"/>
  <c r="G29" i="35"/>
  <c r="N29" i="35" s="1"/>
  <c r="K34" i="35"/>
  <c r="H28" i="35"/>
  <c r="O28" i="35" s="1"/>
  <c r="E36" i="35"/>
  <c r="S36" i="35" s="1"/>
  <c r="T36" i="35" s="1"/>
  <c r="G26" i="35"/>
  <c r="N26" i="35" s="1"/>
  <c r="E34" i="35"/>
  <c r="S34" i="35" s="1"/>
  <c r="T34" i="35" s="1"/>
  <c r="E28" i="35"/>
  <c r="S28" i="35" s="1"/>
  <c r="T28" i="35" s="1"/>
  <c r="E24" i="35"/>
  <c r="S24" i="35" s="1"/>
  <c r="T24" i="35" s="1"/>
  <c r="E39" i="35"/>
  <c r="S39" i="35" s="1"/>
  <c r="T39" i="35" s="1"/>
  <c r="G39" i="35"/>
  <c r="N39" i="35" s="1"/>
  <c r="K24" i="35"/>
  <c r="H24" i="35"/>
  <c r="O24" i="35" s="1"/>
  <c r="I24" i="35"/>
  <c r="P24" i="35" s="1"/>
  <c r="E40" i="35"/>
  <c r="S40" i="35" s="1"/>
  <c r="T40" i="35" s="1"/>
  <c r="G30" i="35"/>
  <c r="N30" i="35" s="1"/>
  <c r="E43" i="35"/>
  <c r="S43" i="35" s="1"/>
  <c r="T43" i="35" s="1"/>
  <c r="G43" i="35"/>
  <c r="N43" i="35" s="1"/>
  <c r="K42" i="35"/>
  <c r="H42" i="35"/>
  <c r="O42" i="35" s="1"/>
  <c r="M32" i="35"/>
  <c r="H31" i="35"/>
  <c r="O31" i="35" s="1"/>
  <c r="H38" i="35"/>
  <c r="O38" i="35" s="1"/>
  <c r="N33" i="35"/>
  <c r="H33" i="35"/>
  <c r="O33" i="35" s="1"/>
  <c r="H34" i="35"/>
  <c r="O34" i="35" s="1"/>
  <c r="M34" i="35"/>
  <c r="H37" i="35" l="1"/>
  <c r="O37" i="35" s="1"/>
  <c r="H36" i="35"/>
  <c r="O36" i="35" s="1"/>
  <c r="H27" i="35"/>
  <c r="O27" i="35" s="1"/>
  <c r="H26" i="35"/>
  <c r="O26" i="35" s="1"/>
  <c r="H40" i="35"/>
  <c r="O40" i="35" s="1"/>
  <c r="H25" i="35"/>
  <c r="O25" i="35" s="1"/>
  <c r="H29" i="35"/>
  <c r="O29" i="35" s="1"/>
  <c r="U23" i="35"/>
  <c r="U32" i="35" s="1"/>
  <c r="AF3" i="10"/>
  <c r="I25" i="35"/>
  <c r="AG3" i="10" s="1"/>
  <c r="H30" i="35"/>
  <c r="O30" i="35" s="1"/>
  <c r="H39" i="35"/>
  <c r="O39" i="35" s="1"/>
  <c r="H43" i="35"/>
  <c r="O43" i="35" s="1"/>
  <c r="I26" i="35" l="1"/>
  <c r="I27" i="35" s="1"/>
  <c r="P27" i="35" s="1"/>
  <c r="P25" i="35"/>
  <c r="U33" i="35"/>
  <c r="U38" i="35"/>
  <c r="U39" i="35"/>
  <c r="U42" i="35"/>
  <c r="U41" i="35"/>
  <c r="U27" i="35"/>
  <c r="U36" i="35"/>
  <c r="U25" i="35"/>
  <c r="U31" i="35"/>
  <c r="U28" i="35"/>
  <c r="U43" i="35"/>
  <c r="U37" i="35"/>
  <c r="U34" i="35"/>
  <c r="U26" i="35"/>
  <c r="U24" i="35"/>
  <c r="U29" i="35"/>
  <c r="U40" i="35"/>
  <c r="U35" i="35"/>
  <c r="U30" i="35"/>
  <c r="P26" i="35" l="1"/>
  <c r="AH3" i="10"/>
  <c r="AI3" i="10"/>
  <c r="I28" i="35"/>
  <c r="P28" i="35" s="1"/>
  <c r="I29" i="35" l="1"/>
  <c r="AK3" i="10" s="1"/>
  <c r="AJ3" i="10"/>
  <c r="I30" i="35" l="1"/>
  <c r="P30" i="35" s="1"/>
  <c r="P29" i="35"/>
  <c r="AL3" i="10" l="1"/>
  <c r="I31" i="35"/>
  <c r="P31" i="35" s="1"/>
  <c r="I32" i="35" l="1"/>
  <c r="AN3" i="10" s="1"/>
  <c r="AM3" i="10"/>
  <c r="P32" i="35" l="1"/>
  <c r="I33" i="35"/>
  <c r="I34" i="35" s="1"/>
  <c r="I35" i="35" s="1"/>
  <c r="P33" i="35" l="1"/>
  <c r="AO3" i="10"/>
  <c r="P34" i="35"/>
  <c r="AP3" i="10"/>
  <c r="P35" i="35"/>
  <c r="AQ3" i="10"/>
  <c r="I36" i="35"/>
  <c r="I37" i="35" l="1"/>
  <c r="P36" i="35"/>
  <c r="AR3" i="10"/>
  <c r="AS3" i="10" l="1"/>
  <c r="I38" i="35"/>
  <c r="P37" i="35"/>
  <c r="P38" i="35" l="1"/>
  <c r="AT3" i="10"/>
  <c r="I39" i="35"/>
  <c r="P39" i="35" l="1"/>
  <c r="I40" i="35"/>
  <c r="AU3" i="10"/>
  <c r="P40" i="35" l="1"/>
  <c r="AV3" i="10"/>
  <c r="I41" i="35"/>
  <c r="AW3" i="10" l="1"/>
  <c r="I42" i="35"/>
  <c r="P41" i="35"/>
  <c r="P42" i="35" l="1"/>
  <c r="I43" i="35"/>
  <c r="AX3" i="10"/>
  <c r="P43" i="35" l="1"/>
  <c r="AY3" i="10"/>
</calcChain>
</file>

<file path=xl/sharedStrings.xml><?xml version="1.0" encoding="utf-8"?>
<sst xmlns="http://schemas.openxmlformats.org/spreadsheetml/2006/main" count="4922" uniqueCount="3395">
  <si>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</si>
  <si>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</si>
  <si>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</si>
  <si>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</si>
  <si>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</si>
  <si>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</si>
  <si>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</si>
  <si>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</si>
  <si>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</si>
  <si>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</si>
  <si>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</si>
  <si>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</si>
  <si>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</si>
  <si>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</si>
  <si>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</si>
  <si>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</si>
  <si>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</si>
  <si>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</si>
  <si>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</si>
  <si>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</si>
  <si>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</si>
  <si>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</si>
  <si>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</si>
  <si>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</si>
  <si>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</si>
  <si>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</si>
  <si>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</si>
  <si>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</si>
  <si>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</si>
  <si>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</si>
  <si>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</si>
  <si>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</si>
  <si>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</si>
  <si>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</si>
  <si>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</si>
  <si>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</si>
  <si>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</si>
  <si>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</si>
  <si>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</si>
  <si>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</si>
  <si>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</si>
  <si>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</si>
  <si>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</si>
  <si>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</si>
  <si>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</si>
  <si>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</si>
  <si>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</si>
  <si>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</si>
  <si>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</si>
  <si>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</si>
  <si>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</si>
  <si>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</si>
  <si>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</si>
  <si>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</si>
  <si>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</si>
  <si>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</si>
  <si>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</si>
  <si>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</si>
  <si>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</si>
  <si>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</si>
  <si>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</si>
  <si>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</si>
  <si>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</si>
  <si>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</si>
  <si>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</si>
  <si>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</si>
  <si>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</si>
  <si>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</si>
  <si>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</si>
  <si>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</si>
  <si>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</si>
  <si>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</si>
  <si>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</si>
  <si>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</si>
  <si>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</si>
  <si>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</si>
  <si>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</si>
  <si>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</si>
  <si>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</si>
  <si>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</si>
  <si>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</si>
  <si>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</si>
  <si>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</si>
  <si>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</si>
  <si>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</si>
  <si>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</si>
  <si>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</si>
  <si>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</si>
  <si>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</si>
  <si>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</si>
  <si>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</si>
  <si>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</si>
  <si>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</si>
  <si>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</si>
  <si>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</si>
  <si>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</si>
  <si>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</si>
  <si>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</si>
  <si>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</si>
  <si>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</si>
  <si>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</si>
  <si>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</si>
  <si>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</si>
  <si>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</si>
  <si>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</si>
  <si>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</si>
  <si>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</si>
  <si>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</si>
  <si>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</si>
  <si>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</si>
  <si>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</si>
  <si>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</si>
  <si>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</si>
  <si>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</si>
  <si>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</si>
  <si>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</si>
  <si>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</si>
  <si>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</si>
  <si>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</si>
  <si>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</si>
  <si>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</si>
  <si>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</si>
  <si>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</si>
  <si>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</si>
  <si>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</si>
  <si>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</si>
  <si>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</si>
  <si>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</si>
  <si>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</si>
  <si>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</si>
  <si>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</si>
  <si>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</si>
  <si>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</si>
  <si>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</si>
  <si>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</si>
  <si>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</si>
  <si>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</si>
  <si>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</si>
  <si>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</si>
  <si>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</si>
  <si>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</si>
  <si>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</si>
  <si>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</si>
  <si>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</si>
  <si>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</si>
  <si>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</si>
  <si>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</si>
  <si>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</si>
  <si>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</si>
  <si>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</si>
  <si>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</si>
  <si>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</si>
  <si>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</si>
  <si>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</si>
  <si>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</si>
  <si>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</si>
  <si>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</si>
  <si>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</si>
  <si>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</si>
  <si>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</si>
  <si>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</si>
  <si>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</si>
  <si>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</si>
  <si>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</si>
  <si>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</si>
  <si>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</si>
  <si>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</si>
  <si>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</si>
  <si>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</si>
  <si>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</si>
  <si>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</si>
  <si>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</si>
  <si>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</si>
  <si>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</si>
  <si>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</si>
  <si>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</si>
  <si>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</si>
  <si>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</si>
  <si>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</si>
  <si>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</si>
  <si>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</si>
  <si>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</si>
  <si>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</si>
  <si>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</si>
  <si>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</si>
  <si>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</si>
  <si>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</si>
  <si>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</si>
  <si>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</si>
  <si>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</si>
  <si>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</si>
  <si>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</si>
  <si>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</si>
  <si>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</si>
  <si>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</si>
  <si>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</si>
  <si>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</si>
  <si>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</si>
  <si>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</si>
  <si>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</si>
  <si>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</si>
  <si>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</si>
  <si>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</si>
  <si>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</si>
  <si>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</si>
  <si>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</si>
  <si>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</si>
  <si>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</si>
  <si>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</si>
  <si>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</si>
  <si>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</si>
  <si>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</si>
  <si>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</si>
  <si>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</si>
  <si>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</si>
  <si>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</si>
  <si>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</si>
  <si>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</si>
  <si>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</si>
  <si>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</si>
  <si>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</si>
  <si>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</si>
  <si>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</si>
  <si>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</si>
  <si>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</si>
  <si>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</si>
  <si>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</si>
  <si>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</si>
  <si>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</si>
  <si>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</si>
  <si>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</si>
  <si>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</si>
  <si>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</si>
  <si>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</si>
  <si>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</si>
  <si>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</si>
  <si>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</si>
  <si>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</si>
  <si>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</si>
  <si>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</si>
  <si>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</si>
  <si>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</si>
  <si>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</si>
  <si>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</si>
  <si>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</si>
  <si>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</si>
  <si>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</si>
  <si>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</si>
  <si>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</si>
  <si>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</si>
  <si>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</si>
  <si>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</si>
  <si>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</si>
  <si>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</si>
  <si>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</si>
  <si>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</si>
  <si>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</si>
  <si>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</si>
  <si>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</si>
  <si>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</si>
  <si>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</si>
  <si>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</si>
  <si>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</si>
  <si>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</si>
  <si>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</si>
  <si>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</si>
  <si>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</si>
  <si>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</si>
  <si>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</si>
  <si>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</si>
  <si>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</si>
  <si>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</si>
  <si>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</si>
  <si>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</si>
  <si>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</si>
  <si>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</si>
  <si>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</si>
  <si>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</si>
  <si>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</si>
  <si>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</si>
  <si>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</si>
  <si>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</si>
  <si>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</si>
  <si>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</si>
  <si>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</si>
  <si>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</si>
  <si>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</si>
  <si>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</si>
  <si>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</si>
  <si>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</si>
  <si>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</si>
  <si>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</si>
  <si>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</si>
  <si>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</si>
  <si>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</si>
  <si>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</si>
  <si>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</si>
  <si>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</si>
  <si>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</si>
  <si>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</si>
  <si>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</si>
  <si>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</si>
  <si>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</si>
  <si>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</si>
  <si>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</si>
  <si>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</si>
  <si>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</si>
  <si>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</si>
  <si>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</si>
  <si>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</si>
  <si>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</si>
  <si>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</si>
  <si>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</si>
  <si>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</si>
  <si>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</si>
  <si>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</si>
  <si>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</si>
  <si>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</si>
  <si>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</si>
  <si>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</si>
  <si>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</si>
  <si>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</si>
  <si>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</si>
  <si>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</si>
  <si>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</si>
  <si>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</si>
  <si>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</si>
  <si>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</si>
  <si>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</si>
  <si>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</si>
  <si>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</si>
  <si>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</si>
  <si>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</si>
  <si>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</si>
  <si>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</si>
  <si>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</si>
  <si>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</si>
  <si>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</si>
  <si>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</si>
  <si>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</si>
  <si>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</si>
  <si>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</si>
  <si>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</si>
  <si>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</si>
  <si>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</si>
  <si>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</si>
  <si>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</si>
  <si>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</si>
  <si>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</si>
  <si>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</si>
  <si>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</si>
  <si>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</si>
  <si>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</si>
  <si>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</si>
  <si>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</si>
  <si>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</si>
  <si>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</si>
  <si>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</si>
  <si>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</si>
  <si>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</si>
  <si>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</si>
  <si>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</si>
  <si>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</si>
  <si>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</si>
  <si>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</si>
  <si>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</si>
  <si>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</si>
  <si>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</si>
  <si>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</si>
  <si>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</si>
  <si>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</si>
  <si>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</si>
  <si>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</si>
  <si>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</si>
  <si>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</si>
  <si>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</si>
  <si>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</si>
  <si>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</si>
  <si>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</si>
  <si>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</si>
  <si>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</si>
  <si>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</si>
  <si>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</si>
  <si>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</si>
  <si>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</si>
  <si>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</si>
  <si>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</si>
  <si>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</si>
  <si>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</si>
  <si>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</si>
  <si>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</si>
  <si>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</si>
  <si>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</si>
  <si>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</si>
  <si>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</si>
  <si>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</si>
  <si>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</si>
  <si>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</si>
  <si>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</si>
  <si>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</si>
  <si>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</si>
  <si>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</si>
  <si>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</si>
  <si>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</si>
  <si>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</si>
  <si>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</si>
  <si>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</si>
  <si>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</si>
  <si>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</si>
  <si>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</si>
  <si>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</si>
  <si>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</si>
  <si>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</si>
  <si>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</si>
  <si>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</si>
  <si>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</si>
  <si>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</si>
  <si>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</si>
  <si>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</si>
  <si>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</si>
  <si>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</si>
  <si>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</si>
  <si>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</si>
  <si>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</si>
  <si>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</si>
  <si>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</si>
  <si>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</si>
  <si>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</si>
  <si>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</si>
  <si>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</si>
  <si>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</si>
  <si>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</si>
  <si>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</si>
  <si>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</si>
  <si>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</si>
  <si>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</si>
  <si>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</si>
  <si>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</si>
  <si>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</si>
  <si>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</si>
  <si>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</si>
  <si>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</si>
  <si>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</si>
  <si>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</si>
  <si>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</si>
  <si>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</si>
  <si>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</si>
  <si>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</si>
  <si>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</si>
  <si>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</si>
  <si>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</si>
  <si>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</si>
  <si>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</si>
  <si>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</si>
  <si>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</si>
  <si>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</si>
  <si>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</si>
  <si>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</si>
  <si>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</si>
  <si>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</si>
  <si>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</si>
  <si>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</si>
  <si>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</si>
  <si>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</si>
  <si>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</si>
  <si>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</si>
  <si>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</si>
  <si>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</si>
  <si>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</si>
  <si>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</si>
  <si>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</si>
  <si>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</si>
  <si>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</si>
  <si>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</si>
  <si>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</si>
  <si>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</si>
  <si>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</si>
  <si>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</si>
  <si>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</si>
  <si>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</si>
  <si>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</si>
  <si>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</si>
  <si>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</si>
  <si>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</si>
  <si>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</si>
  <si>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</si>
  <si>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</si>
  <si>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</si>
  <si>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</si>
  <si>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</si>
  <si>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</si>
  <si>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</si>
  <si>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</si>
  <si>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</si>
  <si>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</si>
  <si>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</si>
  <si>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</si>
  <si>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</si>
  <si>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</si>
  <si>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</si>
  <si>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</si>
  <si>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</si>
  <si>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</si>
  <si>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</si>
  <si>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</si>
  <si>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</si>
  <si>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</si>
  <si>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</si>
  <si>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</si>
  <si>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</si>
  <si>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</si>
  <si>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</si>
  <si>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</si>
  <si>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</si>
  <si>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</si>
  <si>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</si>
  <si>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</si>
  <si>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</si>
  <si>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</si>
  <si>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</si>
  <si>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</si>
  <si>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</si>
  <si>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</si>
  <si>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</si>
  <si>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</si>
  <si>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</si>
  <si>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</si>
  <si>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</si>
  <si>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</si>
  <si>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</si>
  <si>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</si>
  <si>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</si>
  <si>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</si>
  <si>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</si>
  <si>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</si>
  <si>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</si>
  <si>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</si>
  <si>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</si>
  <si>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</si>
  <si>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</si>
  <si>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</si>
  <si>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</si>
  <si>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</si>
  <si>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</si>
  <si>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</si>
  <si>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</si>
  <si>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</si>
  <si>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</si>
  <si>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</si>
  <si>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</si>
  <si>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</si>
  <si>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</si>
  <si>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</si>
  <si>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</si>
  <si>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</si>
  <si>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</si>
  <si>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</si>
  <si>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</si>
  <si>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</si>
  <si>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</si>
  <si>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</si>
  <si>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</si>
  <si>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</si>
  <si>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</si>
  <si>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</si>
  <si>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</si>
  <si>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</si>
  <si>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</si>
  <si>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</si>
  <si>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</si>
  <si>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</si>
  <si>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</si>
  <si>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</si>
  <si>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</si>
  <si>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</si>
  <si>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</si>
  <si>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</si>
  <si>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</si>
  <si>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</si>
  <si>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</si>
  <si>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</si>
  <si>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</si>
  <si>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</si>
  <si>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</si>
  <si>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</si>
  <si>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</si>
  <si>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</si>
  <si>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</si>
  <si>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</si>
  <si>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</si>
  <si>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</si>
  <si>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</si>
  <si>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</si>
  <si>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</si>
  <si>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</si>
  <si>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</si>
  <si>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</si>
  <si>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</si>
  <si>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</si>
  <si>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</si>
  <si>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</si>
  <si>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</si>
  <si>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</si>
  <si>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</si>
  <si>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</si>
  <si>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</si>
  <si>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</si>
  <si>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</si>
  <si>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</si>
  <si>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</si>
  <si>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</si>
  <si>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</si>
  <si>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</si>
  <si>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</si>
  <si>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</si>
  <si>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</si>
  <si>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</si>
  <si>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</si>
  <si>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</si>
  <si>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</si>
  <si>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</si>
  <si>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</si>
  <si>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</si>
  <si>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</si>
  <si>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</si>
  <si>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</si>
  <si>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</si>
  <si>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</si>
  <si>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</si>
  <si>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</si>
  <si>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</si>
  <si>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</si>
  <si>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</si>
  <si>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</si>
  <si>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</si>
  <si>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</si>
  <si>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</si>
  <si>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</si>
  <si>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</si>
  <si>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</si>
  <si>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</si>
  <si>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</si>
  <si>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</si>
  <si>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</si>
  <si>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</si>
  <si>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</si>
  <si>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</si>
  <si>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</si>
  <si>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</si>
  <si>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</si>
  <si>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</si>
  <si>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</si>
  <si>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</si>
  <si>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</si>
  <si>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</si>
  <si>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</si>
  <si>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</si>
  <si>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</si>
  <si>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</si>
  <si>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</si>
  <si>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</si>
  <si>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</si>
  <si>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</si>
  <si>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</si>
  <si>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</si>
  <si>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</si>
  <si>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</si>
  <si>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</si>
  <si>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</si>
  <si>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</si>
  <si>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</si>
  <si>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</si>
  <si>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</si>
  <si>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</si>
  <si>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</si>
  <si>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</si>
  <si>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</si>
  <si>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</si>
  <si>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</si>
  <si>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</si>
  <si>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</si>
  <si>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</si>
  <si>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</si>
  <si>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</si>
  <si>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</si>
  <si>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</si>
  <si>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</si>
  <si>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</si>
  <si>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</si>
  <si>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</si>
  <si>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</si>
  <si>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</si>
  <si>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</si>
  <si>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</si>
  <si>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</si>
  <si>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</si>
  <si>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</si>
  <si>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</si>
  <si>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</si>
  <si>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</si>
  <si>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</si>
  <si>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</si>
  <si>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</si>
  <si>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</si>
  <si>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</si>
  <si>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</si>
  <si>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</si>
  <si>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</si>
  <si>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</si>
  <si>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</si>
  <si>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</si>
  <si>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</si>
  <si>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</si>
  <si>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</si>
  <si>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</si>
  <si>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</si>
  <si>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</si>
  <si>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</si>
  <si>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</si>
  <si>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</si>
  <si>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</si>
  <si>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</si>
  <si>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</si>
  <si>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</si>
  <si>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</si>
  <si>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</si>
  <si>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</si>
  <si>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</si>
  <si>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</si>
  <si>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</si>
  <si>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</si>
  <si>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</si>
  <si>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</si>
  <si>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</si>
  <si>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</si>
  <si>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</si>
  <si>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</si>
  <si>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</si>
  <si>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</si>
  <si>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</si>
  <si>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</si>
  <si>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</si>
  <si>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</si>
  <si>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</si>
  <si>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</si>
  <si>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</si>
  <si>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</si>
  <si>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</si>
  <si>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</si>
  <si>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</si>
  <si>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</si>
  <si>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</si>
  <si>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</si>
  <si>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</si>
  <si>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</si>
  <si>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</si>
  <si>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</si>
  <si>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</si>
  <si>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</si>
  <si>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</si>
  <si>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</si>
  <si>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</si>
  <si>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</si>
  <si>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</si>
  <si>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</si>
  <si>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</si>
  <si>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</si>
  <si>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</si>
  <si>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</si>
  <si>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</si>
  <si>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</si>
  <si>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</si>
  <si>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</si>
  <si>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</si>
  <si>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</si>
  <si>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</si>
  <si>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</si>
  <si>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</si>
  <si>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</si>
  <si>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</si>
  <si>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</si>
  <si>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</si>
  <si>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</si>
  <si>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</si>
  <si>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</si>
  <si>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</si>
  <si>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</si>
  <si>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</si>
  <si>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</si>
  <si>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</si>
  <si>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</si>
  <si>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</si>
  <si>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</si>
  <si>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</si>
  <si>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</si>
  <si>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</si>
  <si>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</si>
  <si>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</si>
  <si>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</si>
  <si>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</si>
  <si>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</si>
  <si>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</si>
  <si>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</si>
  <si>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</si>
  <si>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</si>
  <si>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</si>
  <si>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</si>
  <si>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</si>
  <si>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</si>
  <si>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</si>
  <si>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</si>
  <si>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</si>
  <si>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</si>
  <si>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</si>
  <si>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</si>
  <si>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</si>
  <si>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</si>
  <si>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</si>
  <si>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</si>
  <si>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</si>
  <si>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</si>
  <si>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</si>
  <si>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</si>
  <si>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</si>
  <si>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</si>
  <si>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</si>
  <si>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</si>
  <si>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</si>
  <si>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</si>
  <si>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</si>
  <si>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</si>
  <si>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</si>
  <si>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</si>
  <si>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</si>
  <si>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</si>
  <si>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</si>
  <si>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</si>
  <si>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</si>
  <si>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</si>
  <si>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</si>
  <si>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</si>
  <si>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</si>
  <si>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</si>
  <si>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</si>
  <si>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</si>
  <si>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</si>
  <si>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</si>
  <si>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</si>
  <si>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</si>
  <si>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</si>
  <si>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</si>
  <si>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</si>
  <si>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</si>
  <si>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</si>
  <si>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</si>
  <si>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</si>
  <si>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</si>
  <si>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</si>
  <si>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</si>
  <si>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</si>
  <si>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</si>
  <si>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</si>
  <si>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</si>
  <si>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</si>
  <si>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</si>
  <si>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</si>
  <si>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</si>
  <si>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</si>
  <si>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</si>
  <si>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</si>
  <si>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</si>
  <si>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</si>
  <si>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</si>
  <si>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</si>
  <si>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</si>
  <si>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</si>
  <si>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</si>
  <si>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</si>
  <si>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</si>
  <si>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</si>
  <si>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</si>
  <si>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</si>
  <si>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</si>
  <si>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</si>
  <si>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</si>
  <si>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</si>
  <si>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</si>
  <si>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</si>
  <si>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</si>
  <si>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</si>
  <si>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</si>
  <si>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</si>
  <si>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</si>
  <si>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</si>
  <si>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</si>
  <si>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</si>
  <si>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</si>
  <si>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</si>
  <si>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</si>
  <si>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</si>
  <si>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</si>
  <si>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</si>
  <si>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</si>
  <si>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</si>
  <si>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</si>
  <si>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</si>
  <si>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</si>
  <si>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</si>
  <si>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</si>
  <si>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</si>
  <si>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</si>
  <si>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</si>
  <si>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</si>
  <si>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</si>
  <si>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</si>
  <si>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</si>
  <si>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</si>
  <si>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</si>
  <si>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</si>
  <si>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</si>
  <si>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</si>
  <si>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</si>
  <si>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</si>
  <si>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</si>
  <si>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</si>
  <si>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</si>
  <si>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</si>
  <si>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</si>
  <si>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</si>
  <si>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</si>
  <si>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</si>
  <si>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</si>
  <si>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</si>
  <si>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</si>
  <si>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</si>
  <si>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</si>
  <si>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</si>
  <si>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</si>
  <si>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</si>
  <si>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</si>
  <si>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</si>
  <si>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</si>
  <si>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</si>
  <si>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</si>
  <si>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</si>
  <si>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</si>
  <si>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</si>
  <si>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</si>
  <si>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</si>
  <si>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</si>
  <si>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</si>
  <si>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</si>
  <si>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</si>
  <si>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</si>
  <si>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</si>
  <si>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</si>
  <si>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</si>
  <si>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</si>
  <si>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</si>
  <si>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</si>
  <si>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</si>
  <si>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</si>
  <si>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</si>
  <si>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</si>
  <si>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</si>
  <si>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</si>
  <si>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</si>
  <si>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</si>
  <si>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</si>
  <si>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</si>
  <si>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</si>
  <si>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</si>
  <si>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</si>
  <si>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</si>
  <si>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</si>
  <si>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</si>
  <si>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</si>
  <si>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</si>
  <si>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</si>
  <si>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</si>
  <si>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</si>
  <si>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</si>
  <si>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</si>
  <si>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</si>
  <si>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</si>
  <si>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</si>
  <si>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</si>
  <si>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</si>
  <si>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</si>
  <si>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</si>
  <si>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</si>
  <si>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</si>
  <si>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</si>
  <si>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</si>
  <si>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</si>
  <si>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</si>
  <si>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</si>
  <si>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</si>
  <si>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</si>
  <si>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</si>
  <si>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</si>
  <si>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</si>
  <si>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</si>
  <si>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</si>
  <si>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</si>
  <si>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</si>
  <si>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</si>
  <si>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</si>
  <si>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</si>
  <si>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</si>
  <si>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</si>
  <si>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</si>
  <si>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</si>
  <si>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</si>
  <si>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</si>
  <si>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</si>
  <si>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</si>
  <si>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</si>
  <si>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</si>
  <si>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</si>
  <si>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</si>
  <si>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</si>
  <si>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</si>
  <si>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</si>
  <si>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</si>
  <si>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</si>
  <si>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</si>
  <si>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</si>
  <si>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</si>
  <si>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</si>
  <si>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</si>
  <si>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</si>
  <si>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</si>
  <si>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</si>
  <si>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</si>
  <si>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</si>
  <si>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</si>
  <si>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</si>
  <si>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</si>
  <si>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</si>
  <si>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</si>
  <si>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</si>
  <si>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</si>
  <si>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</si>
  <si>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</si>
  <si>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</si>
  <si>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</si>
  <si>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</si>
  <si>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</si>
  <si>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</si>
  <si>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</si>
  <si>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</si>
  <si>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</si>
  <si>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</si>
  <si>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</si>
  <si>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</si>
  <si>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</si>
  <si>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</si>
  <si>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</si>
  <si>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</si>
  <si>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</si>
  <si>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</si>
  <si>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</si>
  <si>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</si>
  <si>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</si>
  <si>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</si>
  <si>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</si>
  <si>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</si>
  <si>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</si>
  <si>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</si>
  <si>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</si>
  <si>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</si>
  <si>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</si>
  <si>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</si>
  <si>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</si>
  <si>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</si>
  <si>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</si>
  <si>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</si>
  <si>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</si>
  <si>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</si>
  <si>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</si>
  <si>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</si>
  <si>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</si>
  <si>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</si>
  <si>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</si>
  <si>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</si>
  <si>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</si>
  <si>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</si>
  <si>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</si>
  <si>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</si>
  <si>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</si>
  <si>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</si>
  <si>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</si>
  <si>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</si>
  <si>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</si>
  <si>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</si>
  <si>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</si>
  <si>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</si>
  <si>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</si>
  <si>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</si>
  <si>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</si>
  <si>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</si>
  <si>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</si>
  <si>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</si>
  <si>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</si>
  <si>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</si>
  <si>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</si>
  <si>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</si>
  <si>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</si>
  <si>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</si>
  <si>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</si>
  <si>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</si>
  <si>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</si>
  <si>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</si>
  <si>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</si>
  <si>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</si>
  <si>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</si>
  <si>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</si>
  <si>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</si>
  <si>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</si>
  <si>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</si>
  <si>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</si>
  <si>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</si>
  <si>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</si>
  <si>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</si>
  <si>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</si>
  <si>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</si>
  <si>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</si>
  <si>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</si>
  <si>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</si>
  <si>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</si>
  <si>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</si>
  <si>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</si>
  <si>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</si>
  <si>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</si>
  <si>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</si>
  <si>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</si>
  <si>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</si>
  <si>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</si>
  <si>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</si>
  <si>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</si>
  <si>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</si>
  <si>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</si>
  <si>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</si>
  <si>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</si>
  <si>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</si>
  <si>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</si>
  <si>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</si>
  <si>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</si>
  <si>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</si>
  <si>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</si>
  <si>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</si>
  <si>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</si>
  <si>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</si>
  <si>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</si>
  <si>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</si>
  <si>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</si>
  <si>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</si>
  <si>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</si>
  <si>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</si>
  <si>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</si>
  <si>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</si>
  <si>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</si>
  <si>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</si>
  <si>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</si>
  <si>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</si>
  <si>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</si>
  <si>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</si>
  <si>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</si>
  <si>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</si>
  <si>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</si>
  <si>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</si>
  <si>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</si>
  <si>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</si>
  <si>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</si>
  <si>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</si>
  <si>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</si>
  <si>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</si>
  <si>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</si>
  <si>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</si>
  <si>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</si>
  <si>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</si>
  <si>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</si>
  <si>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</si>
  <si>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</si>
  <si>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</si>
  <si>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</si>
  <si>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</si>
  <si>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</si>
  <si>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</si>
  <si>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</si>
  <si>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</si>
  <si>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</si>
  <si>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</si>
  <si>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</si>
  <si>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</si>
  <si>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</si>
  <si>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</si>
  <si>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</si>
  <si>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</si>
  <si>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</si>
  <si>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</si>
  <si>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</si>
  <si>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</si>
  <si>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</si>
  <si>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</si>
  <si>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</si>
  <si>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</si>
  <si>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</si>
  <si>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</si>
  <si>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</si>
  <si>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</si>
  <si>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</si>
  <si>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</si>
  <si>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</si>
  <si>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</si>
  <si>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</si>
  <si>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</si>
  <si>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</si>
  <si>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</si>
  <si>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</si>
  <si>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</si>
  <si>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</si>
  <si>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</si>
  <si>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</si>
  <si>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</si>
  <si>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</si>
  <si>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</si>
  <si>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</si>
  <si>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</si>
  <si>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</si>
  <si>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</si>
  <si>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</si>
  <si>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</si>
  <si>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</si>
  <si>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</si>
  <si>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</si>
  <si>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</si>
  <si>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</si>
  <si>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</si>
  <si>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</si>
  <si>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</si>
  <si>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</si>
  <si>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</si>
  <si>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</si>
  <si>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</si>
  <si>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</si>
  <si>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</si>
  <si>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</si>
  <si>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</si>
  <si>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</si>
  <si>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</si>
  <si>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</si>
  <si>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</si>
  <si>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</si>
  <si>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</si>
  <si>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</si>
  <si>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</si>
  <si>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</si>
  <si>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</si>
  <si>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</si>
  <si>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</si>
  <si>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</si>
  <si>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</si>
  <si>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</si>
  <si>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</si>
  <si>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</si>
  <si>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</si>
  <si>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</si>
  <si>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</si>
  <si>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</si>
  <si>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</si>
  <si>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</si>
  <si>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</si>
  <si>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</si>
  <si>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</si>
  <si>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</si>
  <si>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</si>
  <si>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</si>
  <si>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</si>
  <si>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</si>
  <si>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</si>
  <si>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</si>
  <si>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</si>
  <si>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</si>
  <si>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</si>
  <si>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</si>
  <si>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</si>
  <si>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</si>
  <si>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</si>
  <si>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</si>
  <si>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</si>
  <si>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</si>
  <si>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</si>
  <si>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</si>
  <si>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</si>
  <si>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</si>
  <si>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</si>
  <si>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</si>
  <si>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</si>
  <si>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</si>
  <si>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</si>
  <si>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</si>
  <si>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</si>
  <si>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</si>
  <si>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</si>
  <si>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</si>
  <si>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</si>
  <si>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</si>
  <si>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</si>
  <si>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</si>
  <si>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</si>
  <si>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</si>
  <si>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</si>
  <si>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</si>
  <si>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</si>
  <si>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</si>
  <si>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</si>
  <si>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</si>
  <si>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</si>
  <si>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</si>
  <si>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</si>
  <si>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</si>
  <si>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</si>
  <si>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</si>
  <si>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</si>
  <si>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</si>
  <si>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</si>
  <si>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</si>
  <si>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</si>
  <si>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</si>
  <si>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</si>
  <si>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</si>
  <si>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</si>
  <si>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</si>
  <si>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</si>
  <si>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</si>
  <si>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</si>
  <si>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</si>
  <si>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</si>
  <si>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</si>
  <si>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</si>
  <si>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</si>
  <si>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</si>
  <si>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</si>
  <si>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</si>
  <si>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</si>
  <si>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</si>
  <si>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</si>
  <si>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</si>
  <si>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</si>
  <si>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</si>
  <si>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</si>
  <si>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</si>
  <si>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</si>
  <si>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</si>
  <si>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</si>
  <si>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</si>
  <si>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</si>
  <si>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</si>
  <si>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</si>
  <si>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</si>
  <si>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</si>
  <si>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</si>
  <si>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</si>
  <si>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</si>
  <si>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</si>
  <si>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</si>
  <si>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</si>
  <si>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</si>
  <si>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</si>
  <si>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</si>
  <si>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</si>
  <si>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</si>
  <si>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</si>
  <si>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</si>
  <si>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</si>
  <si>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</si>
  <si>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</si>
  <si>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</si>
  <si>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</si>
  <si>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</si>
  <si>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</si>
  <si>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</si>
  <si>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</si>
  <si>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</si>
  <si>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</si>
  <si>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</si>
  <si>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</si>
  <si>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</si>
  <si>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</si>
  <si>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</si>
  <si>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</si>
  <si>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</si>
  <si>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</si>
  <si>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</si>
  <si>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</si>
  <si>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</si>
  <si>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</si>
  <si>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</si>
  <si>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</si>
  <si>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</si>
  <si>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</si>
  <si>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</si>
  <si>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</si>
  <si>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</si>
  <si>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</si>
  <si>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</si>
  <si>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</si>
  <si>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</si>
  <si>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</si>
  <si>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</si>
  <si>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</si>
  <si>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</si>
  <si>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</si>
  <si>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</si>
  <si>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</si>
  <si>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</si>
  <si>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</si>
  <si>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</si>
  <si>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</si>
  <si>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</si>
  <si>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</si>
  <si>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</si>
  <si>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</si>
  <si>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</si>
  <si>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</si>
  <si>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</si>
  <si>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</si>
  <si>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</si>
  <si>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</si>
  <si>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</si>
  <si>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</si>
  <si>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</si>
  <si>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</si>
  <si>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</si>
  <si>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</si>
  <si>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</si>
  <si>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</si>
  <si>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</si>
  <si>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</si>
  <si>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</si>
  <si>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</si>
  <si>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</si>
  <si>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</si>
  <si>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</si>
  <si>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</si>
  <si>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</si>
  <si>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</si>
  <si>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</si>
  <si>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</si>
  <si>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</si>
  <si>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</si>
  <si>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</si>
  <si>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</si>
  <si>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</si>
  <si>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</si>
  <si>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</si>
  <si>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</si>
  <si>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</si>
  <si>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</si>
  <si>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</si>
  <si>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</si>
  <si>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</si>
  <si>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</si>
  <si>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</si>
  <si>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</si>
  <si>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</si>
  <si>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</si>
  <si>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</si>
  <si>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</si>
  <si>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</si>
  <si>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</si>
  <si>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</si>
  <si>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</si>
  <si>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</si>
  <si>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</si>
  <si>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</si>
  <si>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</si>
  <si>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</si>
  <si>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</si>
  <si>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</si>
  <si>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</si>
  <si>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</si>
  <si>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</si>
  <si>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</si>
  <si>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</si>
  <si>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</si>
  <si>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</si>
  <si>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</si>
  <si>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</si>
  <si>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</si>
  <si>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</si>
  <si>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</si>
  <si>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</si>
  <si>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</si>
  <si>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</si>
  <si>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</si>
  <si>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</si>
  <si>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</si>
  <si>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</si>
  <si>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</si>
  <si>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</si>
  <si>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</si>
  <si>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</si>
  <si>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</si>
  <si>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</si>
  <si>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</si>
  <si>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</si>
  <si>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</si>
  <si>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</si>
  <si>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</si>
  <si>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</si>
  <si>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</si>
  <si>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</si>
  <si>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</si>
  <si>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</si>
  <si>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</si>
  <si>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</si>
  <si>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</si>
  <si>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</si>
  <si>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</si>
  <si>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</si>
  <si>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</si>
  <si>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</si>
  <si>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</si>
  <si>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</si>
  <si>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</si>
  <si>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</si>
  <si>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</si>
  <si>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</si>
  <si>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</si>
  <si>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</si>
  <si>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</si>
  <si>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</si>
  <si>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</si>
  <si>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</si>
  <si>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</si>
  <si>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</si>
  <si>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</si>
  <si>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</si>
  <si>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</si>
  <si>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</si>
  <si>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</si>
  <si>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</si>
  <si>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</si>
  <si>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</si>
  <si>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</si>
  <si>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</si>
  <si>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</si>
  <si>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</si>
  <si>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</si>
  <si>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</si>
  <si>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</si>
  <si>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</si>
  <si>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</si>
  <si>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</si>
  <si>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</si>
  <si>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</si>
  <si>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</si>
  <si>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</si>
  <si>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</si>
  <si>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</si>
  <si>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</si>
  <si>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</si>
  <si>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</si>
  <si>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</si>
  <si>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</si>
  <si>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</si>
  <si>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</si>
  <si>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</si>
  <si>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</si>
  <si>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</si>
  <si>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</si>
  <si>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</si>
  <si>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</si>
  <si>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</si>
  <si>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</si>
  <si>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</si>
  <si>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</si>
  <si>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</si>
  <si>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</si>
  <si>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</si>
  <si>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</si>
  <si>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</si>
  <si>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</si>
  <si>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</si>
  <si>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</si>
  <si>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</si>
  <si>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</si>
  <si>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</si>
  <si>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</si>
  <si>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</si>
  <si>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</si>
  <si>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</si>
  <si>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</si>
  <si>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</si>
  <si>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</si>
  <si>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</si>
  <si>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</si>
  <si>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</si>
  <si>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</si>
  <si>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</si>
  <si>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</si>
  <si>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</si>
  <si>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</si>
  <si>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</si>
  <si>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</si>
  <si>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</si>
  <si>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</si>
  <si>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</si>
  <si>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</si>
  <si>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</si>
  <si>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</si>
  <si>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</si>
  <si>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</si>
  <si>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</si>
  <si>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</si>
  <si>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</si>
  <si>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</si>
  <si>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</si>
  <si>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</si>
  <si>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</si>
  <si>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</si>
  <si>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</si>
  <si>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</si>
  <si>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</si>
  <si>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</si>
  <si>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</si>
  <si>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</si>
  <si>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</si>
  <si>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</si>
  <si>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</si>
  <si>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</si>
  <si>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</si>
  <si>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</si>
  <si>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</si>
  <si>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</si>
  <si>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</si>
  <si>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</si>
  <si>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</si>
  <si>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</si>
  <si>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</si>
  <si>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</si>
  <si>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</si>
  <si>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</si>
  <si>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</si>
  <si>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</si>
  <si>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</si>
  <si>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</si>
  <si>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</si>
  <si>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</si>
  <si>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</si>
  <si>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</si>
  <si>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</si>
  <si>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</si>
  <si>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</si>
  <si>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</si>
  <si>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</si>
  <si>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</si>
  <si>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</si>
  <si>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</si>
  <si>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</si>
  <si>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</si>
  <si>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</si>
  <si>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</si>
  <si>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</si>
  <si>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</si>
  <si>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</si>
  <si>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</si>
  <si>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</si>
  <si>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</si>
  <si>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</si>
  <si>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</si>
  <si>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</si>
  <si>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</si>
  <si>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</si>
  <si>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</si>
  <si>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</si>
  <si>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</si>
  <si>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</si>
  <si>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</si>
  <si>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</si>
  <si>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</si>
  <si>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</si>
  <si>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</si>
  <si>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</si>
  <si>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</si>
  <si>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</si>
  <si>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</si>
  <si>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</si>
  <si>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</si>
  <si>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</si>
  <si>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</si>
  <si>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</si>
  <si>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</si>
  <si>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</si>
  <si>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</si>
  <si>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</si>
  <si>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</si>
  <si>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</si>
  <si>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</si>
  <si>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</si>
  <si>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</si>
  <si>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</si>
  <si>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</si>
  <si>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</si>
  <si>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</si>
  <si>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</si>
  <si>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</si>
  <si>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</si>
  <si>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</si>
  <si>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</si>
  <si>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</si>
  <si>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</si>
  <si>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</si>
  <si>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</si>
  <si>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</si>
  <si>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</si>
  <si>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</si>
  <si>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</si>
  <si>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</si>
  <si>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</si>
  <si>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</si>
  <si>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</si>
  <si>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</si>
  <si>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</si>
  <si>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</si>
  <si>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</si>
  <si>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</si>
  <si>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</si>
  <si>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</si>
  <si>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</si>
  <si>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</si>
  <si>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</si>
  <si>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</si>
  <si>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</si>
  <si>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</si>
  <si>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</si>
  <si>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</si>
  <si>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</si>
  <si>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</si>
  <si>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</si>
  <si>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</si>
  <si>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</si>
  <si>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</si>
  <si>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</si>
  <si>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</si>
  <si>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</si>
  <si>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</si>
  <si>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</si>
  <si>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</si>
  <si>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</si>
  <si>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</si>
  <si>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</si>
  <si>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</si>
  <si>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</si>
  <si>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</si>
  <si>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</si>
  <si>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</si>
  <si>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</si>
  <si>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</si>
  <si>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</si>
  <si>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</si>
  <si>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</si>
  <si>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</si>
  <si>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</si>
  <si>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</si>
  <si>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</si>
  <si>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</si>
  <si>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</si>
  <si>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</si>
  <si>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</si>
  <si>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</si>
  <si>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</si>
  <si>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</si>
  <si>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</si>
  <si>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</si>
  <si>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</si>
  <si>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</si>
  <si>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</si>
  <si>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</si>
  <si>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</si>
  <si>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</si>
  <si>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</si>
  <si>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</si>
  <si>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</si>
  <si>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</si>
  <si>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</si>
  <si>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</si>
  <si>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</si>
  <si>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</si>
  <si>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</si>
  <si>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</si>
  <si>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</si>
  <si>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</si>
  <si>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</si>
  <si>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</si>
  <si>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</si>
  <si>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</si>
  <si>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</si>
  <si>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</si>
  <si>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</si>
  <si>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</si>
  <si>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</si>
  <si>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</si>
  <si>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</si>
  <si>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</si>
  <si>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</si>
  <si>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</si>
  <si>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</si>
  <si>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</si>
  <si>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</si>
  <si>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</si>
  <si>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</si>
  <si>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</si>
  <si>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</si>
  <si>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</si>
  <si>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</si>
  <si>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</si>
  <si>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</si>
  <si>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</si>
  <si>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</si>
  <si>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</si>
  <si>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</si>
  <si>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</si>
  <si>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</si>
  <si>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</si>
  <si>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</si>
  <si>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</si>
  <si>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</si>
  <si>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</si>
  <si>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</si>
  <si>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</si>
  <si>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</si>
  <si>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</si>
  <si>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</si>
  <si>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</si>
  <si>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</si>
  <si>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</si>
  <si>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</si>
  <si>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</si>
  <si>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</si>
  <si>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</si>
  <si>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</si>
  <si>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</si>
  <si>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</si>
  <si>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</si>
  <si>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</si>
  <si>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</si>
  <si>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</si>
  <si>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</si>
  <si>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</si>
  <si>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</si>
  <si>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</si>
  <si>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</si>
  <si>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</si>
  <si>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</si>
  <si>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</si>
  <si>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</si>
  <si>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</si>
  <si>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</si>
  <si>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</si>
  <si>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</si>
  <si>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</si>
  <si>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</si>
  <si>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</si>
  <si>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</si>
  <si>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</si>
  <si>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</si>
  <si>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</si>
  <si>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</si>
  <si>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</si>
  <si>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</si>
  <si>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</si>
  <si>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</si>
  <si>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</si>
  <si>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</si>
  <si>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</si>
  <si>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</si>
  <si>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</si>
  <si>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</si>
  <si>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</si>
  <si>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</si>
  <si>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</si>
  <si>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</si>
  <si>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</si>
  <si>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</si>
  <si>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</si>
  <si>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</si>
  <si>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</si>
  <si>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</si>
  <si>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</si>
  <si>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</si>
  <si>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</si>
  <si>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</si>
  <si>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</si>
  <si>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</si>
  <si>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</si>
  <si>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</si>
  <si>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</si>
  <si>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</si>
  <si>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</si>
  <si>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</si>
  <si>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</si>
  <si>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</si>
  <si>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</si>
  <si>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</si>
  <si>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</si>
  <si>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</si>
  <si>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</si>
  <si>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</si>
  <si>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</si>
  <si>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</si>
  <si>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</si>
  <si>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</si>
  <si>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</si>
  <si>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</si>
  <si>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</si>
  <si>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</si>
  <si>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</si>
  <si>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</si>
  <si>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</si>
  <si>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</si>
  <si>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</si>
  <si>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</si>
  <si>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</si>
  <si>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</si>
  <si>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</si>
  <si>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</si>
  <si>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</si>
  <si>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</si>
  <si>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</si>
  <si>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</si>
  <si>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</si>
  <si>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</si>
  <si>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</si>
  <si>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</si>
  <si>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</si>
  <si>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</si>
  <si>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</si>
  <si>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</si>
  <si>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</si>
  <si>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</si>
  <si>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</si>
  <si>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</si>
  <si>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</si>
  <si>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</si>
  <si>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</si>
  <si>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</si>
  <si>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</si>
  <si>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</si>
  <si>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</si>
  <si>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</si>
  <si>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</si>
  <si>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</si>
  <si>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</si>
  <si>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</si>
  <si>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</si>
  <si>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</si>
  <si>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</si>
  <si>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</si>
  <si>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</si>
  <si>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</si>
  <si>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</si>
  <si>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</si>
  <si>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</si>
  <si>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</si>
  <si>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</si>
  <si>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</si>
  <si>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</si>
  <si>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</si>
  <si>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</si>
  <si>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</si>
  <si>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</si>
  <si>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</si>
  <si>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</si>
  <si>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</si>
  <si>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</si>
  <si>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</si>
  <si>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</si>
  <si>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</si>
  <si>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</si>
  <si>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</si>
  <si>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</si>
  <si>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</si>
  <si>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</si>
  <si>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</si>
  <si>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</si>
  <si>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</si>
  <si>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</si>
  <si>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</si>
  <si>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</si>
  <si>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</si>
  <si>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</si>
  <si>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</si>
  <si>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</si>
  <si>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</si>
  <si>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</si>
  <si>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</si>
  <si>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</si>
  <si>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</si>
  <si>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</si>
  <si>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</si>
  <si>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</si>
  <si>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</si>
  <si>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</si>
  <si>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</si>
  <si>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</si>
  <si>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</si>
  <si>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</si>
  <si>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</si>
  <si>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</si>
  <si>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</si>
  <si>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</si>
  <si>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</si>
  <si>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</si>
  <si>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</si>
  <si>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</si>
  <si>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</si>
  <si>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</si>
  <si>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</si>
  <si>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</si>
  <si>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</si>
  <si>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</si>
  <si>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</si>
  <si>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</si>
  <si>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</si>
  <si>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</si>
  <si>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</si>
  <si>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</si>
  <si>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</si>
  <si>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</si>
  <si>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</si>
  <si>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</si>
  <si>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</si>
  <si>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</si>
  <si>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</si>
  <si>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</si>
  <si>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</si>
  <si>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</si>
  <si>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</si>
  <si>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</si>
  <si>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</si>
  <si>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</si>
  <si>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</si>
  <si>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</si>
  <si>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</si>
  <si>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</si>
  <si>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</si>
  <si>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</si>
  <si>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</si>
  <si>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</si>
  <si>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</si>
  <si>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</si>
  <si>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</si>
  <si>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</si>
  <si>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</si>
  <si>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</si>
  <si>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</si>
  <si>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</si>
  <si>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</si>
  <si>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</si>
  <si>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</si>
  <si>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</si>
  <si>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</si>
  <si>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</si>
  <si>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</si>
  <si>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</si>
  <si>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</si>
  <si>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</si>
  <si>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</si>
  <si>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</si>
  <si>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</si>
  <si>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</si>
  <si>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</si>
  <si>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</si>
  <si>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</si>
  <si>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</si>
  <si>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</si>
  <si>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</si>
  <si>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</si>
  <si>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</si>
  <si>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</si>
  <si>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</si>
  <si>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</si>
  <si>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</si>
  <si>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</si>
  <si>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</si>
  <si>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</si>
  <si>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</si>
  <si>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</si>
  <si>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</si>
  <si>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</si>
  <si>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</si>
  <si>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</si>
  <si>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</si>
  <si>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</si>
  <si>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</si>
  <si>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</si>
  <si>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</si>
  <si>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</si>
  <si>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</si>
  <si>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</si>
  <si>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</si>
  <si>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</si>
  <si>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</si>
  <si>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</si>
  <si>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</si>
  <si>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</si>
  <si>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</si>
  <si>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</si>
  <si>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</si>
  <si>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</si>
  <si>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</si>
  <si>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</si>
  <si>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</si>
  <si>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</si>
  <si>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</si>
  <si>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</si>
  <si>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</si>
  <si>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</si>
  <si>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</si>
  <si>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</si>
  <si>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</si>
  <si>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</si>
  <si>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</si>
  <si>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</si>
  <si>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</si>
  <si>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</si>
  <si>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</si>
  <si>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</si>
  <si>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</si>
  <si>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</si>
  <si>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</si>
  <si>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</si>
  <si>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</si>
  <si>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</si>
  <si>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</si>
  <si>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</si>
  <si>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</si>
  <si>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</si>
  <si>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</si>
  <si>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</si>
  <si>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</si>
  <si>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</si>
  <si>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</si>
  <si>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</si>
  <si>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</si>
  <si>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</si>
  <si>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</si>
  <si>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</si>
  <si>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</si>
  <si>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</si>
  <si>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</si>
  <si>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</si>
  <si>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</si>
  <si>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</si>
  <si>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</si>
  <si>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</si>
  <si>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</si>
  <si>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</si>
  <si>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</si>
  <si>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</si>
  <si>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</si>
  <si>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</si>
  <si>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</si>
  <si>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</si>
  <si>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</si>
  <si>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</si>
  <si>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</si>
  <si>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</si>
  <si>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</si>
  <si>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</si>
  <si>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</si>
  <si>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</si>
  <si>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</si>
  <si>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</si>
  <si>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</si>
  <si>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</si>
  <si>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</si>
  <si>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</si>
  <si>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</si>
  <si>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</si>
  <si>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</si>
  <si>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</si>
  <si>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</si>
  <si>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</si>
  <si>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</si>
  <si>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</si>
  <si>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</si>
  <si>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</si>
  <si>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</si>
  <si>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</si>
  <si>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</si>
  <si>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</si>
  <si>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</si>
  <si>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</si>
  <si>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</si>
  <si>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</si>
  <si>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</si>
  <si>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</si>
  <si>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</si>
  <si>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</si>
  <si>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</si>
  <si>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</si>
  <si>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</si>
  <si>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</si>
  <si>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</si>
  <si>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</si>
  <si>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</si>
  <si>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</si>
  <si>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</si>
  <si>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</si>
  <si>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</si>
  <si>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</si>
  <si>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</si>
  <si>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</si>
  <si>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</si>
  <si>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</si>
  <si>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</si>
  <si>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</si>
  <si>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</si>
  <si>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</si>
  <si>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</si>
  <si>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</si>
  <si>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</si>
  <si>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</si>
  <si>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</si>
  <si>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</si>
  <si>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</si>
  <si>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</si>
  <si>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</si>
  <si>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</si>
  <si>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</si>
  <si>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</si>
  <si>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</si>
  <si>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</si>
  <si>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</si>
  <si>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</si>
  <si>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</si>
  <si>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</si>
  <si>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</si>
  <si>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</si>
  <si>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</si>
  <si>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</si>
  <si>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</si>
  <si>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</si>
  <si>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</si>
  <si>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</si>
  <si>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</si>
  <si>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</si>
  <si>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</si>
  <si>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</si>
  <si>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</si>
  <si>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</si>
  <si>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</si>
  <si>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</si>
  <si>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</si>
  <si>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</si>
  <si>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</si>
  <si>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</si>
  <si>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</si>
  <si>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</si>
  <si>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</si>
  <si>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</si>
  <si>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</si>
  <si>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</si>
  <si>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</si>
  <si>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</si>
  <si>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</si>
  <si>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</si>
  <si>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</si>
  <si>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</si>
  <si>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</si>
  <si>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</si>
  <si>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</si>
  <si>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</si>
  <si>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</si>
  <si>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</si>
  <si>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</si>
  <si>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</si>
  <si>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</si>
  <si>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</si>
  <si>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</si>
  <si>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</si>
  <si>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</si>
  <si>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</si>
  <si>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</si>
  <si>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</si>
  <si>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</si>
  <si>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</si>
  <si>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</si>
  <si>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</si>
  <si>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</si>
  <si>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</si>
  <si>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</si>
  <si>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</si>
  <si>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</si>
  <si>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</si>
  <si>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</si>
  <si>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</si>
  <si>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</si>
  <si>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</si>
  <si>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</si>
  <si>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</si>
  <si>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</si>
  <si>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</si>
  <si>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</si>
  <si>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</si>
  <si>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</si>
  <si>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</si>
  <si>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</si>
  <si>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</si>
  <si>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</si>
  <si>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</si>
  <si>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</si>
  <si>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</si>
  <si>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</si>
  <si>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</si>
  <si>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</si>
  <si>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</si>
  <si>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</si>
  <si>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</si>
  <si>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</si>
  <si>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</si>
  <si>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</si>
  <si>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</si>
  <si>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</si>
  <si>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</si>
  <si>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</si>
  <si>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</si>
  <si>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</si>
  <si>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</si>
  <si>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</si>
  <si>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</si>
  <si>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</si>
  <si>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</si>
  <si>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</si>
  <si>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</si>
  <si>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</si>
  <si>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</si>
  <si>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</si>
  <si>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</si>
  <si>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</si>
  <si>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</si>
  <si>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</si>
  <si>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</si>
  <si>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</si>
  <si>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</si>
  <si>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</si>
  <si>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</si>
  <si>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</si>
  <si>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</si>
  <si>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</si>
  <si>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</si>
  <si>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</si>
  <si>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</si>
  <si>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</si>
  <si>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</si>
  <si>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</si>
  <si>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</si>
  <si>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</si>
  <si>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</si>
  <si>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</si>
  <si>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</si>
  <si>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</si>
  <si>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</si>
  <si>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</si>
  <si>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</si>
  <si>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</si>
  <si>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</si>
  <si>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</si>
  <si>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</si>
  <si>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</si>
  <si>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</si>
  <si>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</si>
  <si>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</si>
  <si>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</si>
  <si>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</si>
  <si>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</si>
  <si>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</si>
  <si>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</si>
  <si>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</si>
  <si>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</si>
  <si>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</si>
  <si>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</si>
  <si>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</si>
  <si>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</si>
  <si>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</si>
  <si>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</si>
  <si>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</si>
  <si>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</si>
  <si>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</si>
  <si>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</si>
  <si>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</si>
  <si>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</si>
  <si>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</si>
  <si>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</si>
  <si>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</si>
  <si>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</si>
  <si>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</si>
  <si>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</si>
  <si>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</si>
  <si>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</si>
  <si>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</si>
  <si>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</si>
  <si>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</si>
  <si>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</si>
  <si>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</si>
  <si>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</si>
  <si>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</si>
  <si>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</si>
  <si>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</si>
  <si>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</si>
  <si>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</si>
  <si>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</si>
  <si>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</si>
  <si>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</si>
  <si>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</si>
  <si>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</si>
  <si>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</si>
  <si>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</si>
  <si>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</si>
  <si>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</si>
  <si>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</si>
  <si>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</si>
  <si>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</si>
  <si>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</si>
  <si>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</si>
  <si>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</si>
  <si>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</si>
  <si>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</si>
  <si>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</si>
  <si>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</si>
  <si>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</si>
  <si>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</si>
  <si>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</si>
  <si>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</si>
  <si>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</si>
  <si>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</si>
  <si>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</si>
  <si>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</si>
  <si>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</si>
  <si>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</si>
  <si>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</si>
  <si>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</si>
  <si>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</si>
  <si>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</si>
  <si>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</si>
  <si>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</si>
  <si>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</si>
  <si>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</si>
  <si>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</si>
  <si>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</si>
  <si>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</si>
  <si>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</si>
  <si>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</si>
  <si>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</si>
  <si>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</si>
  <si>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</si>
  <si>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</si>
  <si>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</si>
  <si>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</si>
  <si>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</si>
  <si>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</si>
  <si>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</si>
  <si>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</si>
  <si>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</si>
  <si>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</si>
  <si>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</si>
  <si>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</si>
  <si>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</si>
  <si>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</si>
  <si>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</si>
  <si>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</si>
  <si>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</si>
  <si>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</si>
  <si>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</si>
  <si>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</si>
  <si>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</si>
  <si>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</si>
  <si>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</si>
  <si>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</si>
  <si>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</si>
  <si>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</si>
  <si>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</si>
  <si>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</si>
  <si>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</si>
  <si>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</si>
  <si>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</si>
  <si>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</si>
  <si>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</si>
  <si>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</si>
  <si>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</si>
  <si>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</si>
  <si>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</si>
  <si>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</si>
  <si>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</si>
  <si>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</si>
  <si>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</si>
  <si>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</si>
  <si>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</si>
  <si>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</si>
  <si>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</si>
  <si>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</si>
  <si>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</si>
  <si>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</si>
  <si>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</si>
  <si>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</si>
  <si>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</si>
  <si>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</si>
  <si>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</si>
  <si>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</si>
  <si>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</si>
  <si>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</si>
  <si>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</si>
  <si>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</si>
  <si>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</si>
  <si>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</si>
  <si>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</si>
  <si>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</si>
  <si>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</si>
  <si>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</si>
  <si>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</si>
  <si>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</si>
  <si>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</si>
  <si>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</si>
  <si>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</si>
  <si>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</si>
  <si>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</si>
  <si>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</si>
  <si>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</si>
  <si>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</si>
  <si>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</si>
  <si>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</si>
  <si>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</si>
  <si>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</si>
  <si>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</si>
  <si>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</si>
  <si>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</si>
  <si>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</si>
  <si>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</si>
  <si>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</si>
  <si>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</si>
  <si>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</si>
  <si>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</si>
  <si>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</si>
  <si>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</si>
  <si>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</si>
  <si>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</si>
  <si>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</si>
  <si>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</si>
  <si>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</si>
  <si>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</si>
  <si>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</si>
  <si>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</si>
  <si>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</si>
  <si>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</si>
  <si>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</si>
  <si>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</si>
  <si>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</si>
  <si>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</si>
  <si>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</si>
  <si>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</si>
  <si>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</si>
  <si>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</si>
  <si>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</si>
  <si>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</si>
  <si>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</si>
  <si>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</si>
  <si>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</si>
  <si>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</si>
  <si>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</si>
  <si>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</si>
  <si>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</si>
  <si>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</si>
  <si>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</si>
  <si>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</si>
  <si>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</si>
  <si>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</si>
  <si>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</si>
  <si>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</si>
  <si>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</si>
  <si>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</si>
  <si>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</si>
  <si>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</si>
  <si>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</si>
  <si>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</si>
  <si>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</si>
  <si>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</si>
  <si>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</si>
  <si>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</si>
  <si>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</si>
  <si>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</si>
  <si>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</si>
  <si>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</si>
  <si>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</si>
  <si>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</si>
  <si>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</si>
  <si>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</si>
  <si>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</si>
  <si>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</si>
  <si>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</si>
  <si>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</si>
  <si>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</si>
  <si>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</si>
  <si>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</si>
  <si>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</si>
  <si>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</si>
  <si>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</si>
  <si>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</si>
  <si>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</si>
  <si>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</si>
  <si>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</si>
  <si>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</si>
  <si>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</si>
  <si>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</si>
  <si>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</si>
  <si>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</si>
  <si>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</si>
  <si>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</si>
  <si>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</si>
  <si>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</si>
  <si>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</si>
  <si>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</si>
  <si>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</si>
  <si>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</si>
  <si>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</si>
  <si>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</si>
  <si>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</si>
  <si>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</si>
  <si>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</si>
  <si>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</si>
  <si>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</si>
  <si>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</si>
  <si>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</si>
  <si>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</si>
  <si>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</si>
  <si>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</si>
  <si>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</si>
  <si>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</si>
  <si>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</si>
  <si>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</si>
  <si>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</si>
  <si>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</si>
  <si>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</si>
  <si>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</si>
  <si>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</si>
  <si>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</si>
  <si>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</si>
  <si>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</si>
  <si>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</si>
  <si>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</si>
  <si>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</si>
  <si>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</si>
  <si>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</si>
  <si>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</si>
  <si>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</si>
  <si>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</si>
  <si>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</si>
  <si>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</si>
  <si>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</si>
  <si>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</si>
  <si>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</si>
  <si>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</si>
  <si>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</si>
  <si>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</si>
  <si>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</si>
  <si>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</si>
  <si>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</si>
  <si>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</si>
  <si>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</si>
  <si>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</si>
  <si>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</si>
  <si>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</si>
  <si>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</si>
  <si>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</si>
  <si>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</si>
  <si>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</si>
  <si>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</si>
  <si>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</si>
  <si>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</si>
  <si>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</si>
  <si>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</si>
  <si>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</si>
  <si>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</si>
  <si>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</si>
  <si>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</si>
  <si>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</si>
  <si>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</si>
  <si>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</si>
  <si>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</si>
  <si>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</si>
  <si>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</si>
  <si>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</si>
  <si>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</si>
  <si>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</si>
  <si>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</si>
  <si>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</si>
  <si>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</si>
  <si>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</si>
  <si>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</si>
  <si>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</si>
  <si>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</si>
  <si>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</si>
  <si>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</si>
  <si>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</si>
  <si>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</si>
  <si>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</si>
  <si>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</si>
  <si>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</si>
  <si>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</si>
  <si>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</si>
  <si>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</si>
  <si>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</si>
  <si>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</si>
  <si>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</si>
  <si>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</si>
  <si>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</si>
  <si>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</si>
  <si>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</si>
  <si>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</si>
  <si>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</si>
  <si>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</si>
  <si>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</si>
  <si>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</si>
  <si>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</si>
  <si>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</si>
  <si>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</si>
  <si>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</si>
  <si>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</si>
  <si>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</si>
  <si>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</si>
  <si>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</si>
  <si>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</si>
  <si>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</si>
  <si>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</si>
  <si>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</si>
  <si>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</si>
  <si>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</si>
  <si>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</si>
  <si>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</si>
  <si>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</si>
  <si>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</si>
  <si>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</si>
  <si>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</si>
  <si>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</si>
  <si>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</si>
  <si>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</si>
  <si>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</si>
  <si>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</si>
  <si>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</si>
  <si>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</si>
  <si>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</si>
  <si>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</si>
  <si>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</si>
  <si>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</si>
  <si>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</si>
  <si>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</si>
  <si>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</si>
  <si>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</si>
  <si>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</si>
  <si>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</si>
  <si>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</si>
  <si>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</si>
  <si>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</si>
  <si>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</si>
  <si>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</si>
  <si>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</si>
  <si>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</si>
  <si>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</si>
  <si>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</si>
  <si>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</si>
  <si>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</si>
  <si>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</si>
  <si>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</si>
  <si>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</si>
  <si>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</si>
  <si>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</si>
  <si>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</si>
  <si>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</si>
  <si>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</si>
  <si>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</si>
  <si>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</si>
  <si>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</si>
  <si>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</si>
  <si>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</si>
  <si>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</si>
  <si>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</si>
  <si>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</si>
  <si>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</si>
  <si>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</si>
  <si>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</si>
  <si>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</si>
  <si>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</si>
  <si>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</si>
  <si>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</si>
  <si>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</si>
  <si>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</si>
  <si>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</si>
  <si>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</si>
  <si>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</si>
  <si>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</si>
  <si>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</si>
  <si>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</si>
  <si>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</si>
  <si>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</si>
  <si>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</si>
  <si>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</si>
  <si>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</si>
  <si>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</si>
  <si>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</si>
  <si>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</si>
  <si>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</si>
  <si>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</si>
  <si>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</si>
  <si>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</si>
  <si>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</si>
  <si>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</si>
  <si>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</si>
  <si>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</si>
  <si>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</si>
  <si>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</si>
  <si>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</si>
  <si>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</si>
  <si>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</si>
  <si>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</si>
  <si>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</si>
  <si>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</si>
  <si>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</si>
  <si>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</si>
  <si>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</si>
  <si>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</si>
  <si>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</si>
  <si>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</si>
  <si>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</si>
  <si>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</si>
  <si>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</si>
  <si>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</si>
  <si>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</si>
  <si>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</si>
  <si>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</si>
  <si>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</si>
  <si>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</si>
  <si>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</si>
  <si>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</si>
  <si>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</si>
  <si>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</si>
  <si>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</si>
  <si>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</si>
  <si>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</si>
  <si>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</si>
  <si>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</si>
  <si>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</si>
  <si>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</si>
  <si>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</si>
  <si>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</si>
  <si>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</si>
  <si>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</si>
  <si>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</si>
  <si>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</si>
  <si>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</si>
  <si>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</si>
  <si>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</si>
  <si>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</si>
  <si>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</si>
  <si>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</si>
  <si>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</si>
  <si>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</si>
  <si>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</si>
  <si>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</si>
  <si>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</si>
  <si>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</si>
  <si>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</si>
  <si>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</si>
  <si>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</si>
  <si>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</si>
  <si>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</si>
  <si>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</si>
  <si>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</si>
  <si>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</si>
  <si>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</si>
  <si>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</si>
  <si>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</si>
  <si>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</si>
  <si>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</si>
  <si>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</si>
  <si>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</si>
  <si>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</si>
  <si>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</si>
  <si>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</si>
  <si>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</si>
  <si>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</si>
  <si>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</si>
  <si>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</si>
  <si>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</si>
  <si>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</si>
  <si>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</si>
  <si>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</si>
  <si>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</si>
  <si>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</si>
  <si>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</si>
  <si>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</si>
  <si>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</si>
  <si>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</si>
  <si>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</si>
  <si>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</si>
  <si>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</si>
  <si>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</si>
  <si>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</si>
  <si>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</si>
  <si>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</si>
  <si>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</si>
  <si>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</si>
  <si>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</si>
  <si>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</si>
  <si>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</si>
  <si>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</si>
  <si>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</si>
  <si>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</si>
  <si>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</si>
  <si>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</si>
  <si>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</si>
  <si>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</si>
  <si>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</si>
  <si>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</si>
  <si>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</si>
  <si>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</si>
  <si>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</si>
  <si>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</si>
  <si>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</si>
  <si>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</si>
  <si>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</si>
  <si>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</si>
  <si>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</si>
  <si>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</si>
  <si>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</si>
  <si>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</si>
  <si>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</si>
  <si>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</si>
  <si>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</si>
  <si>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</si>
  <si>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</si>
  <si>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</si>
  <si>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</si>
  <si>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</si>
  <si>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</si>
  <si>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</si>
  <si>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</si>
  <si>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</si>
  <si>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</si>
  <si>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</si>
  <si>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</si>
  <si>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</si>
  <si>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</si>
  <si>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</si>
  <si>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</si>
  <si>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</si>
  <si>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</si>
  <si>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</si>
  <si>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</si>
  <si>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</si>
  <si>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</si>
  <si>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</si>
  <si>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</si>
  <si>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</si>
  <si>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</si>
  <si>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</si>
  <si>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</si>
  <si>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</si>
  <si>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</si>
  <si>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</si>
  <si>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</si>
  <si>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</si>
  <si>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</si>
  <si>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</si>
  <si>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</si>
  <si>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</si>
  <si>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</si>
  <si>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</si>
  <si>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</si>
  <si>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</si>
  <si>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</si>
  <si>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</si>
  <si>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</si>
  <si>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</si>
  <si>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</si>
  <si>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</si>
  <si>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</si>
  <si>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</si>
  <si>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</si>
  <si>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</si>
  <si>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</si>
  <si>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</si>
  <si>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</si>
  <si>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</si>
  <si>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</si>
  <si>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</si>
  <si>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</si>
  <si>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</si>
  <si>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</si>
  <si>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</si>
  <si>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</si>
  <si>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</si>
  <si>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</si>
  <si>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</si>
  <si>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</si>
  <si>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</si>
  <si>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</si>
  <si>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</si>
  <si>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</si>
  <si>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</si>
  <si>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</si>
  <si>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</si>
  <si>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</si>
  <si>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</si>
  <si>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</si>
  <si>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</si>
  <si>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</si>
  <si>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</si>
  <si>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</si>
  <si>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</si>
  <si>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</si>
  <si>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</si>
  <si>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</si>
  <si>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</si>
  <si>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</si>
  <si>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</si>
  <si>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</si>
  <si>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</si>
  <si>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</si>
  <si>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</si>
  <si>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</si>
  <si>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</si>
  <si>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</si>
  <si>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</si>
  <si>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</si>
  <si>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</si>
  <si>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</si>
  <si>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</si>
  <si>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</si>
  <si>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</si>
  <si>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</si>
  <si>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</si>
  <si>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</si>
  <si>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</si>
  <si>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</si>
  <si>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</si>
  <si>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</si>
  <si>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</si>
  <si>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</si>
  <si>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</si>
  <si>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</si>
  <si>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</si>
  <si>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</si>
  <si>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</si>
  <si>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</si>
  <si>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</si>
  <si>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</si>
  <si>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</si>
  <si>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</si>
  <si>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</si>
  <si>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</si>
  <si>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</si>
  <si>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</si>
  <si>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</si>
  <si>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</si>
  <si>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</si>
  <si>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</si>
  <si>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</si>
  <si>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</si>
  <si>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</si>
  <si>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</si>
  <si>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</si>
  <si>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</si>
  <si>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</si>
  <si>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</si>
  <si>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</si>
  <si>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</si>
  <si>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</si>
  <si>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</si>
  <si>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</si>
  <si>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</si>
  <si>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</si>
  <si>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</si>
  <si>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</si>
  <si>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</si>
  <si>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</si>
  <si>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</si>
  <si>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</si>
  <si>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</si>
  <si>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</si>
  <si>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</si>
  <si>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</si>
  <si>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</si>
  <si>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</si>
  <si>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</si>
  <si>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</si>
  <si>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</si>
  <si>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</si>
  <si>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</si>
  <si>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</si>
  <si>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</si>
  <si>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</si>
  <si>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</si>
  <si>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</si>
  <si>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</si>
  <si>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</si>
  <si>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</si>
  <si>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</si>
  <si>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</si>
  <si>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</si>
  <si>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</si>
  <si>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</si>
  <si>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</si>
  <si>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</si>
  <si>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</si>
  <si>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</si>
  <si>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</si>
  <si>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</si>
  <si>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</si>
  <si>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</si>
  <si>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</si>
  <si>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</si>
  <si>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</si>
  <si>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</si>
  <si>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</si>
  <si>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</si>
  <si>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</si>
  <si>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</si>
  <si>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</si>
  <si>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</si>
  <si>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</si>
  <si>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</si>
  <si>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</si>
  <si>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</si>
  <si>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</si>
  <si>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</si>
  <si>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</si>
  <si>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</si>
  <si>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</si>
  <si>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</si>
  <si>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</si>
  <si>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</si>
  <si>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</si>
  <si>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</si>
  <si>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</si>
  <si>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</si>
  <si>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</si>
  <si>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</si>
  <si>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</si>
  <si>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</si>
  <si>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</si>
  <si>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</si>
  <si>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</si>
  <si>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</si>
  <si>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</si>
  <si>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</si>
  <si>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</si>
  <si>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</si>
  <si>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</si>
  <si>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</si>
  <si>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</si>
  <si>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</si>
  <si>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</si>
  <si>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</si>
  <si>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</si>
  <si>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</si>
  <si>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</si>
  <si>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</si>
  <si>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</si>
  <si>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</si>
  <si>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</si>
  <si>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</si>
  <si>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</si>
  <si>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</si>
  <si>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</si>
  <si>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</si>
  <si>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</si>
  <si>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</si>
  <si>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</si>
  <si>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</si>
  <si>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</si>
  <si>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</si>
  <si>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</si>
  <si>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</si>
  <si>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</si>
  <si>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</si>
  <si>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</si>
  <si>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</si>
  <si>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</si>
  <si>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</si>
  <si>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</si>
  <si>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</si>
  <si>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</si>
  <si>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</si>
  <si>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</si>
  <si>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</si>
  <si>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</si>
  <si>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</si>
  <si>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</si>
  <si>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</si>
  <si>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</si>
  <si>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</si>
  <si>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</si>
  <si>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</si>
  <si>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</si>
  <si>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</si>
  <si>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</si>
  <si>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</si>
  <si>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</si>
  <si>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</si>
  <si>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</si>
  <si>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</si>
  <si>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</si>
  <si>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</si>
  <si>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</si>
  <si>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</si>
  <si>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</si>
  <si>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</si>
  <si>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</si>
  <si>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</si>
  <si>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</si>
  <si>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</si>
  <si>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</si>
  <si>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</si>
  <si>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</si>
  <si>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</si>
  <si>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</si>
  <si>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</si>
  <si>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</si>
  <si>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</si>
  <si>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</si>
  <si>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</si>
  <si>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</si>
  <si>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</si>
  <si>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</si>
  <si>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</si>
  <si>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</si>
  <si>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</si>
  <si>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</si>
  <si>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</si>
  <si>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</si>
  <si>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</si>
  <si>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</si>
  <si>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</si>
  <si>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</si>
  <si>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</si>
  <si>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</si>
  <si>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</si>
  <si>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</si>
  <si>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</si>
  <si>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</si>
  <si>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</si>
  <si>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</si>
  <si>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</si>
  <si>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</si>
  <si>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</si>
  <si>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</si>
  <si>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</si>
  <si>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</si>
  <si>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</si>
  <si>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</si>
  <si>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</si>
  <si>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</si>
  <si>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</si>
  <si>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</si>
  <si>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</si>
  <si>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</si>
  <si>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</si>
  <si>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</si>
  <si>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</si>
  <si>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</si>
  <si>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</si>
  <si>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</si>
  <si>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</si>
  <si>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</si>
  <si>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</si>
  <si>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</si>
  <si>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</si>
  <si>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</si>
  <si>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</si>
  <si>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</si>
  <si>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</si>
  <si>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</si>
  <si>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</si>
  <si>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</si>
  <si>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</si>
  <si>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</si>
  <si>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</si>
  <si>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</si>
  <si>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</si>
  <si>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</si>
  <si>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</si>
  <si>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</si>
  <si>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</si>
  <si>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</si>
  <si>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</si>
  <si>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</si>
  <si>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</si>
  <si>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</si>
  <si>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</si>
  <si>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</si>
  <si>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</si>
  <si>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</si>
  <si>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</si>
  <si>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</si>
  <si>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</si>
  <si>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</si>
  <si>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</si>
  <si>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</si>
  <si>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</si>
  <si>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</si>
  <si>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</si>
  <si>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</si>
  <si>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</si>
  <si>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</si>
  <si>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</si>
  <si>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</si>
  <si>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</si>
  <si>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</si>
  <si>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</si>
  <si>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</si>
  <si>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</si>
  <si>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</si>
  <si>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</si>
  <si>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</si>
  <si>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</si>
  <si>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</si>
  <si>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</si>
  <si>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</si>
  <si>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</si>
  <si>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</si>
  <si>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</si>
  <si>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</si>
  <si>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</si>
  <si>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</si>
  <si>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 xml:space="preserve">Edited some angle macros - </t>
  </si>
  <si>
    <t>ATB2_40B_LED_E70_XXXXX_R2.ies</t>
  </si>
  <si>
    <t>x</t>
  </si>
  <si>
    <t>min / max</t>
  </si>
  <si>
    <t>Tilt (degrees)</t>
  </si>
  <si>
    <t>RESULTS - 2</t>
  </si>
  <si>
    <t>Наклона (град )</t>
  </si>
  <si>
    <t>Inclinación ( grados)</t>
  </si>
  <si>
    <t>Inclinaison ( degrés )</t>
  </si>
  <si>
    <t>1.7.7</t>
  </si>
  <si>
    <t>Finalized tilt</t>
  </si>
  <si>
    <t>Updated longitudinal uniformity for the CIE calculation method to better reflect the wording in the standard (only calculate the lane the observer is located in, rather than all rows)</t>
  </si>
  <si>
    <t>Coût d'installation mis à zéro ?</t>
  </si>
  <si>
    <t>Establecer coste de instalación a cero?</t>
  </si>
  <si>
    <t>Установите стоимость установки до нуля?</t>
  </si>
  <si>
    <t>LastColumn</t>
  </si>
  <si>
    <t>1.7.8</t>
  </si>
  <si>
    <t>Fixtures / Pole</t>
  </si>
  <si>
    <t>Separation Angle (degrees)</t>
  </si>
  <si>
    <t>ATB0_30B_LED_E53_XXXXX_R2.ies</t>
  </si>
  <si>
    <t>D:\Street Lighting\Tool Dev\Validation TEsting\Reference Scenarios\IES Files\ATB2_60B_LED_E70_XXXXX_R2.ies</t>
  </si>
  <si>
    <t>ATB2_60B_LED_E70_XXXXX_R2.ies</t>
  </si>
  <si>
    <t>American Electric Lighting</t>
  </si>
  <si>
    <t>ATB0 20B LED E53 XXXXX R2</t>
  </si>
  <si>
    <t>TYPE II, MEDIUM, BUG RATING: B2 - U0 - G2</t>
  </si>
  <si>
    <t>ATB0 30B LED E53 XXXXX R2</t>
  </si>
  <si>
    <t>TYPE II, MEDIUM, BUG RATING: B1 - U0 - G2</t>
  </si>
  <si>
    <t>ATB2 40B LED E70 XXXXX R2</t>
  </si>
  <si>
    <t>TYPE III, MEDIUM, BUG RATING: B2 - U0 - G3</t>
  </si>
  <si>
    <t>ATB2 60B LED E70 XXXXX R2</t>
  </si>
  <si>
    <t>TYPE II, MEDIUM, BUG RATING: B2 - U0 - G3</t>
  </si>
  <si>
    <t>ATB2_60B_SINGLE</t>
  </si>
  <si>
    <t>L 1 - 1/6</t>
  </si>
  <si>
    <t>L 1 - 3/6</t>
  </si>
  <si>
    <t>L 1 - 5/6</t>
  </si>
  <si>
    <t>L 2 - 1/6</t>
  </si>
  <si>
    <t>L 2 - 3/6</t>
  </si>
  <si>
    <t>L 2 - 5/6</t>
  </si>
  <si>
    <t>L 3 - 1/6</t>
  </si>
  <si>
    <t>L 3 - 3/6</t>
  </si>
  <si>
    <t>L 3 - 5/6</t>
  </si>
  <si>
    <t>L 4 - 1/6</t>
  </si>
  <si>
    <t>L 4 - 3/6</t>
  </si>
  <si>
    <t>L 4 - 5/6</t>
  </si>
  <si>
    <t>L 5 - 1/6</t>
  </si>
  <si>
    <t>L 5 - 3/6</t>
  </si>
  <si>
    <t>L 5 - 5/6</t>
  </si>
  <si>
    <t>L 6 - 1/6</t>
  </si>
  <si>
    <t>L 6 - 3/6</t>
  </si>
  <si>
    <t>L 6 - 5/6</t>
  </si>
  <si>
    <t>R - 1/6</t>
  </si>
  <si>
    <t>R - 3/6</t>
  </si>
  <si>
    <t>R - 5/6</t>
  </si>
  <si>
    <t>Separation Angle (if 2 fixtures per pole)</t>
  </si>
  <si>
    <t>Fixtures per Pole (1 or 2)</t>
  </si>
  <si>
    <t>ATB2_60B_SINGLE_1</t>
  </si>
  <si>
    <t>Chart Data Baseline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</si>
</sst>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7" formatCode="&quot;$&quot;#,##0.00_);\(&quot;$&quot;#,##0.00\)"/>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6">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
      <sz val="18"/>
      <color theme="1"/>
      <name val="Calibri"/>
      <family val="2"/>
      <scheme val="minor"/>
    </font>
    <font>
      <sz val="11"/>
      <color rgb="FF0070C0"/>
      <name val="Calibri"/>
      <family val="2"/>
      <scheme val="minor"/>
    </font>
  </fonts>
  <fills count="28">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
      <patternFill patternType="solid">
        <fgColor rgb="FFFFC000"/>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37">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76" fillId="0" borderId="0" xfId="0" applyFont="1" applyAlignment="1">
      <alignment horizontal="left"/>
    </xf>
    <xf numFmtId="7" fontId="18" fillId="19" borderId="10" xfId="3" applyNumberFormat="1" applyFont="1" applyFill="1" applyBorder="1"/>
    <xf numFmtId="7" fontId="18" fillId="0" borderId="0" xfId="3" applyNumberFormat="1" applyFont="1"/>
    <xf numFmtId="0" fontId="84" fillId="0" borderId="0" xfId="0" applyFont="1"/>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33" fillId="10" borderId="12" xfId="0" applyFont="1" applyFill="1" applyBorder="1" applyAlignment="1" applyProtection="1">
      <alignment horizontal="center" vertical="center"/>
      <protection locked="0"/>
    </xf>
    <xf numFmtId="0" fontId="22" fillId="5" borderId="12" xfId="0" applyFont="1" applyFill="1" applyBorder="1" applyAlignment="1" applyProtection="1">
      <alignment horizontal="center" vertical="center" wrapText="1"/>
      <protection locked="0"/>
    </xf>
    <xf numFmtId="0" fontId="27" fillId="8" borderId="12" xfId="1" applyNumberFormat="1" applyFont="1" applyFill="1" applyBorder="1" applyAlignment="1" applyProtection="1">
      <alignment horizontal="center"/>
      <protection locked="0"/>
    </xf>
    <xf numFmtId="0" fontId="24" fillId="0" borderId="12" xfId="7" applyNumberFormat="1" applyFont="1" applyFill="1" applyBorder="1" applyAlignment="1" applyProtection="1">
      <alignment horizontal="center" vertical="center" wrapText="1"/>
    </xf>
    <xf numFmtId="0" fontId="24" fillId="9" borderId="12" xfId="7" applyNumberFormat="1" applyFont="1" applyFill="1" applyBorder="1" applyAlignment="1">
      <alignment horizontal="center" vertical="center"/>
    </xf>
    <xf numFmtId="0" fontId="0" fillId="0" borderId="73" xfId="0" applyBorder="1"/>
    <xf numFmtId="1" fontId="0" fillId="0" borderId="73" xfId="0" applyNumberFormat="1" applyBorder="1"/>
    <xf numFmtId="2" fontId="0" fillId="0" borderId="73" xfId="0" applyNumberFormat="1" applyBorder="1"/>
    <xf numFmtId="174" fontId="0" fillId="0" borderId="73" xfId="0" applyNumberFormat="1" applyFill="1" applyBorder="1"/>
    <xf numFmtId="2" fontId="85" fillId="0" borderId="0" xfId="0" applyNumberFormat="1" applyFont="1"/>
    <xf numFmtId="0" fontId="0" fillId="2" borderId="4" xfId="0" applyFill="1" applyBorder="1"/>
    <xf numFmtId="0" fontId="0" fillId="0" borderId="10" xfId="0" applyFill="1" applyBorder="1" applyAlignment="1">
      <alignment wrapText="1"/>
    </xf>
    <xf numFmtId="0" fontId="0" fillId="0" borderId="10" xfId="0" applyFill="1" applyBorder="1"/>
    <xf numFmtId="0" fontId="0" fillId="0" borderId="11" xfId="0" applyFill="1" applyBorder="1" applyAlignment="1">
      <alignment wrapText="1"/>
    </xf>
    <xf numFmtId="0" fontId="0" fillId="0" borderId="1" xfId="0" applyFill="1" applyBorder="1"/>
    <xf numFmtId="0" fontId="0" fillId="2" borderId="12" xfId="0" applyFill="1" applyBorder="1"/>
    <xf numFmtId="0" fontId="22" fillId="27" borderId="12" xfId="0" applyFont="1" applyFill="1" applyBorder="1" applyAlignment="1" applyProtection="1">
      <alignment horizontal="center" vertical="center" wrapText="1"/>
      <protection locked="0"/>
    </xf>
    <xf numFmtId="0" fontId="22" fillId="27" borderId="12" xfId="0" applyFont="1" applyFill="1" applyBorder="1" applyAlignment="1" applyProtection="1">
      <alignment wrapText="1"/>
    </xf>
    <xf numFmtId="0" fontId="82" fillId="9" borderId="15" xfId="0" applyFont="1" applyFill="1" applyBorder="1" applyAlignment="1" applyProtection="1">
      <alignment horizontal="left" vertical="top"/>
    </xf>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0" fillId="4" borderId="51" xfId="0" applyFill="1" applyBorder="1" applyAlignment="1" applyProtection="1">
      <alignment horizontal="center"/>
    </xf>
    <xf numFmtId="0" fontId="0" fillId="4" borderId="11" xfId="0" applyFill="1" applyBorder="1" applyAlignment="1" applyProtection="1">
      <alignment horizontal="center"/>
    </xf>
    <xf numFmtId="0" fontId="0" fillId="4" borderId="52" xfId="0" applyFill="1" applyBorder="1" applyAlignment="1" applyProtection="1">
      <alignment horizontal="center"/>
    </xf>
    <xf numFmtId="0" fontId="0" fillId="4" borderId="53" xfId="0" applyFill="1" applyBorder="1" applyAlignment="1" applyProtection="1">
      <alignment horizontal="center"/>
    </xf>
    <xf numFmtId="0" fontId="0" fillId="4" borderId="2"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56" xfId="0" applyFill="1" applyBorder="1" applyAlignment="1" applyProtection="1">
      <alignment horizontal="center"/>
    </xf>
    <xf numFmtId="0" fontId="0" fillId="4" borderId="57" xfId="0"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0" fillId="8" borderId="39" xfId="0" applyFill="1" applyBorder="1" applyAlignment="1" applyProtection="1">
      <alignment horizontal="center"/>
      <protection locked="0"/>
    </xf>
    <xf numFmtId="0" fontId="0" fillId="8" borderId="37"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4" xfId="0" applyFill="1" applyBorder="1" applyAlignment="1" applyProtection="1">
      <alignment horizontal="center"/>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0" fillId="4" borderId="23" xfId="0" applyFill="1" applyBorder="1" applyAlignment="1" applyProtection="1">
      <alignment horizontal="center"/>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63" xfId="0" applyFill="1" applyBorder="1" applyAlignment="1" applyProtection="1">
      <alignment horizontal="center"/>
    </xf>
    <xf numFmtId="0" fontId="0" fillId="4" borderId="21"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0" fillId="4" borderId="60" xfId="0" applyFill="1" applyBorder="1" applyAlignment="1" applyProtection="1">
      <alignment horizontal="center" vertic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0" fillId="4" borderId="1" xfId="0" applyFill="1" applyBorder="1" applyAlignment="1" applyProtection="1">
      <alignment horizontal="center"/>
    </xf>
    <xf numFmtId="0" fontId="22" fillId="4" borderId="60"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12" borderId="0" xfId="0" applyFill="1" applyBorder="1" applyAlignment="1">
      <alignment vertical="top" wrapText="1"/>
    </xf>
    <xf numFmtId="0" fontId="0" fillId="0" borderId="0" xfId="0" applyFill="1" applyBorder="1" applyAlignment="1">
      <alignment horizontal="left" vertical="top"/>
    </xf>
    <xf numFmtId="0" fontId="22" fillId="14" borderId="0" xfId="0" applyFont="1" applyFill="1" applyAlignment="1">
      <alignment horizontal="left" wrapText="1"/>
    </xf>
    <xf numFmtId="0" fontId="0" fillId="9" borderId="8" xfId="0" applyFill="1" applyBorder="1" applyAlignment="1" applyProtection="1">
      <protection locked="0"/>
    </xf>
    <xf numFmtId="0" fontId="25" fillId="7" borderId="12" xfId="0" applyFont="1" applyFill="1" applyBorder="1" applyAlignment="1" applyProtection="1">
      <alignmen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73">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63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Baseline'!$B$2:$B$600</c:f>
              <c:numCache>
                <c:formatCode>General</c:formatCode>
                <c:ptCount val="599"/>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Baseline'!$C$2:$C$600</c:f>
              <c:numCache>
                <c:formatCode>General</c:formatCode>
                <c:ptCount val="599"/>
                <c:pt idx="0">
                  <c:v>14</c:v>
                </c:pt>
                <c:pt idx="1">
                  <c:v>14</c:v>
                </c:pt>
                <c:pt idx="2">
                  <c:v>14</c:v>
                </c:pt>
                <c:pt idx="3">
                  <c:v>14</c:v>
                </c:pt>
                <c:pt idx="4">
                  <c:v>14</c:v>
                </c:pt>
                <c:pt idx="5">
                  <c:v>14</c:v>
                </c:pt>
                <c:pt idx="6">
                  <c:v>14</c:v>
                </c:pt>
                <c:pt idx="7">
                  <c:v>14</c:v>
                </c:pt>
                <c:pt idx="8">
                  <c:v>14</c:v>
                </c:pt>
                <c:pt idx="9">
                  <c:v>14</c:v>
                </c:pt>
                <c:pt idx="10">
                  <c:v>14</c:v>
                </c:pt>
                <c:pt idx="11">
                  <c:v>14</c:v>
                </c:pt>
                <c:pt idx="12">
                  <c:v>14</c:v>
                </c:pt>
                <c:pt idx="13">
                  <c:v>14</c:v>
                </c:pt>
                <c:pt idx="14">
                  <c:v>14</c:v>
                </c:pt>
                <c:pt idx="15">
                  <c:v>14</c:v>
                </c:pt>
                <c:pt idx="16">
                  <c:v>14</c:v>
                </c:pt>
                <c:pt idx="17">
                  <c:v>14</c:v>
                </c:pt>
                <c:pt idx="18">
                  <c:v>14</c:v>
                </c:pt>
                <c:pt idx="19">
                  <c:v>14</c:v>
                </c:pt>
                <c:pt idx="20">
                  <c:v>14</c:v>
                </c:pt>
                <c:pt idx="21">
                  <c:v>14</c:v>
                </c:pt>
                <c:pt idx="22">
                  <c:v>14</c:v>
                </c:pt>
                <c:pt idx="23">
                  <c:v>14</c:v>
                </c:pt>
                <c:pt idx="24">
                  <c:v>14</c:v>
                </c:pt>
                <c:pt idx="25">
                  <c:v>14</c:v>
                </c:pt>
                <c:pt idx="26">
                  <c:v>14</c:v>
                </c:pt>
                <c:pt idx="27">
                  <c:v>14</c:v>
                </c:pt>
                <c:pt idx="28">
                  <c:v>14</c:v>
                </c:pt>
                <c:pt idx="29">
                  <c:v>14</c:v>
                </c:pt>
                <c:pt idx="30">
                  <c:v>14</c:v>
                </c:pt>
                <c:pt idx="31">
                  <c:v>14</c:v>
                </c:pt>
                <c:pt idx="32">
                  <c:v>14</c:v>
                </c:pt>
                <c:pt idx="33">
                  <c:v>14</c:v>
                </c:pt>
                <c:pt idx="34">
                  <c:v>14</c:v>
                </c:pt>
                <c:pt idx="35">
                  <c:v>14</c:v>
                </c:pt>
                <c:pt idx="36">
                  <c:v>14</c:v>
                </c:pt>
                <c:pt idx="37">
                  <c:v>14</c:v>
                </c:pt>
                <c:pt idx="38">
                  <c:v>14</c:v>
                </c:pt>
                <c:pt idx="39">
                  <c:v>14</c:v>
                </c:pt>
                <c:pt idx="40">
                  <c:v>14</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Baseline'!$E$2:$E$600</c:f>
              <c:numCache>
                <c:formatCode>General</c:formatCode>
                <c:ptCount val="599"/>
                <c:pt idx="0">
                  <c:v>26</c:v>
                </c:pt>
                <c:pt idx="1">
                  <c:v>26</c:v>
                </c:pt>
                <c:pt idx="2">
                  <c:v>26</c:v>
                </c:pt>
                <c:pt idx="3">
                  <c:v>26</c:v>
                </c:pt>
                <c:pt idx="4">
                  <c:v>26</c:v>
                </c:pt>
                <c:pt idx="5">
                  <c:v>26</c:v>
                </c:pt>
                <c:pt idx="6">
                  <c:v>26</c:v>
                </c:pt>
                <c:pt idx="7">
                  <c:v>26</c:v>
                </c:pt>
                <c:pt idx="8">
                  <c:v>26</c:v>
                </c:pt>
                <c:pt idx="9">
                  <c:v>26</c:v>
                </c:pt>
                <c:pt idx="10">
                  <c:v>26</c:v>
                </c:pt>
                <c:pt idx="11">
                  <c:v>26</c:v>
                </c:pt>
                <c:pt idx="12">
                  <c:v>26</c:v>
                </c:pt>
                <c:pt idx="13">
                  <c:v>26</c:v>
                </c:pt>
                <c:pt idx="14">
                  <c:v>26</c:v>
                </c:pt>
                <c:pt idx="15">
                  <c:v>26</c:v>
                </c:pt>
                <c:pt idx="16">
                  <c:v>26</c:v>
                </c:pt>
                <c:pt idx="17">
                  <c:v>26</c:v>
                </c:pt>
                <c:pt idx="18">
                  <c:v>26</c:v>
                </c:pt>
                <c:pt idx="19">
                  <c:v>26</c:v>
                </c:pt>
                <c:pt idx="20">
                  <c:v>26</c:v>
                </c:pt>
                <c:pt idx="21">
                  <c:v>26</c:v>
                </c:pt>
                <c:pt idx="22">
                  <c:v>26</c:v>
                </c:pt>
                <c:pt idx="23">
                  <c:v>26</c:v>
                </c:pt>
                <c:pt idx="24">
                  <c:v>26</c:v>
                </c:pt>
                <c:pt idx="25">
                  <c:v>26</c:v>
                </c:pt>
                <c:pt idx="26">
                  <c:v>26</c:v>
                </c:pt>
                <c:pt idx="27">
                  <c:v>26</c:v>
                </c:pt>
                <c:pt idx="28">
                  <c:v>26</c:v>
                </c:pt>
                <c:pt idx="29">
                  <c:v>26</c:v>
                </c:pt>
                <c:pt idx="30">
                  <c:v>26</c:v>
                </c:pt>
                <c:pt idx="31">
                  <c:v>26</c:v>
                </c:pt>
                <c:pt idx="32">
                  <c:v>26</c:v>
                </c:pt>
                <c:pt idx="33">
                  <c:v>26</c:v>
                </c:pt>
                <c:pt idx="34">
                  <c:v>26</c:v>
                </c:pt>
                <c:pt idx="35">
                  <c:v>26</c:v>
                </c:pt>
                <c:pt idx="36">
                  <c:v>26</c:v>
                </c:pt>
                <c:pt idx="37">
                  <c:v>26</c:v>
                </c:pt>
                <c:pt idx="38">
                  <c:v>26</c:v>
                </c:pt>
                <c:pt idx="39">
                  <c:v>26</c:v>
                </c:pt>
                <c:pt idx="40">
                  <c:v>26</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Baseline'!$F$2:$F$600</c:f>
              <c:numCache>
                <c:formatCode>General</c:formatCode>
                <c:ptCount val="599"/>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4</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Baseline'!$G$2:$G$600</c:f>
              <c:numCache>
                <c:formatCode>General</c:formatCode>
                <c:ptCount val="59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Baseline'!$H$2:$H$600</c:f>
              <c:numCache>
                <c:formatCode>General</c:formatCode>
                <c:ptCount val="599"/>
                <c:pt idx="0">
                  <c:v>18</c:v>
                </c:pt>
                <c:pt idx="1">
                  <c:v>18</c:v>
                </c:pt>
                <c:pt idx="2">
                  <c:v>18</c:v>
                </c:pt>
                <c:pt idx="3">
                  <c:v>18</c:v>
                </c:pt>
                <c:pt idx="4">
                  <c:v>18</c:v>
                </c:pt>
                <c:pt idx="5">
                  <c:v>18</c:v>
                </c:pt>
                <c:pt idx="6">
                  <c:v>18</c:v>
                </c:pt>
                <c:pt idx="7">
                  <c:v>18</c:v>
                </c:pt>
                <c:pt idx="8">
                  <c:v>18</c:v>
                </c:pt>
                <c:pt idx="9">
                  <c:v>18</c:v>
                </c:pt>
                <c:pt idx="10">
                  <c:v>18</c:v>
                </c:pt>
                <c:pt idx="11">
                  <c:v>18</c:v>
                </c:pt>
                <c:pt idx="12">
                  <c:v>18</c:v>
                </c:pt>
                <c:pt idx="13">
                  <c:v>18</c:v>
                </c:pt>
                <c:pt idx="14">
                  <c:v>18</c:v>
                </c:pt>
                <c:pt idx="15">
                  <c:v>18</c:v>
                </c:pt>
                <c:pt idx="16">
                  <c:v>18</c:v>
                </c:pt>
                <c:pt idx="17">
                  <c:v>18</c:v>
                </c:pt>
                <c:pt idx="18">
                  <c:v>18</c:v>
                </c:pt>
                <c:pt idx="19">
                  <c:v>18</c:v>
                </c:pt>
                <c:pt idx="20">
                  <c:v>18</c:v>
                </c:pt>
                <c:pt idx="21">
                  <c:v>18</c:v>
                </c:pt>
                <c:pt idx="22">
                  <c:v>18</c:v>
                </c:pt>
                <c:pt idx="23">
                  <c:v>18</c:v>
                </c:pt>
                <c:pt idx="24">
                  <c:v>18</c:v>
                </c:pt>
                <c:pt idx="25">
                  <c:v>18</c:v>
                </c:pt>
                <c:pt idx="26">
                  <c:v>18</c:v>
                </c:pt>
                <c:pt idx="27">
                  <c:v>18</c:v>
                </c:pt>
                <c:pt idx="28">
                  <c:v>18</c:v>
                </c:pt>
                <c:pt idx="29">
                  <c:v>18</c:v>
                </c:pt>
                <c:pt idx="30">
                  <c:v>18</c:v>
                </c:pt>
                <c:pt idx="31">
                  <c:v>18</c:v>
                </c:pt>
                <c:pt idx="32">
                  <c:v>18</c:v>
                </c:pt>
                <c:pt idx="33">
                  <c:v>18</c:v>
                </c:pt>
                <c:pt idx="34">
                  <c:v>18</c:v>
                </c:pt>
                <c:pt idx="35">
                  <c:v>18</c:v>
                </c:pt>
                <c:pt idx="36">
                  <c:v>18</c:v>
                </c:pt>
                <c:pt idx="37">
                  <c:v>18</c:v>
                </c:pt>
                <c:pt idx="38">
                  <c:v>18</c:v>
                </c:pt>
                <c:pt idx="39">
                  <c:v>18</c:v>
                </c:pt>
                <c:pt idx="40">
                  <c:v>18</c:v>
                </c:pt>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Baseline'!$I$2:$I$600</c:f>
              <c:numCache>
                <c:formatCode>General</c:formatCode>
                <c:ptCount val="599"/>
                <c:pt idx="0">
                  <c:v>22</c:v>
                </c:pt>
                <c:pt idx="1">
                  <c:v>22</c:v>
                </c:pt>
                <c:pt idx="2">
                  <c:v>22</c:v>
                </c:pt>
                <c:pt idx="3">
                  <c:v>22</c:v>
                </c:pt>
                <c:pt idx="4">
                  <c:v>22</c:v>
                </c:pt>
                <c:pt idx="5">
                  <c:v>22</c:v>
                </c:pt>
                <c:pt idx="6">
                  <c:v>22</c:v>
                </c:pt>
                <c:pt idx="7">
                  <c:v>22</c:v>
                </c:pt>
                <c:pt idx="8">
                  <c:v>22</c:v>
                </c:pt>
                <c:pt idx="9">
                  <c:v>22</c:v>
                </c:pt>
                <c:pt idx="10">
                  <c:v>22</c:v>
                </c:pt>
                <c:pt idx="11">
                  <c:v>22</c:v>
                </c:pt>
                <c:pt idx="12">
                  <c:v>22</c:v>
                </c:pt>
                <c:pt idx="13">
                  <c:v>22</c:v>
                </c:pt>
                <c:pt idx="14">
                  <c:v>22</c:v>
                </c:pt>
                <c:pt idx="15">
                  <c:v>22</c:v>
                </c:pt>
                <c:pt idx="16">
                  <c:v>22</c:v>
                </c:pt>
                <c:pt idx="17">
                  <c:v>22</c:v>
                </c:pt>
                <c:pt idx="18">
                  <c:v>22</c:v>
                </c:pt>
                <c:pt idx="19">
                  <c:v>22</c:v>
                </c:pt>
                <c:pt idx="20">
                  <c:v>22</c:v>
                </c:pt>
                <c:pt idx="21">
                  <c:v>22</c:v>
                </c:pt>
                <c:pt idx="22">
                  <c:v>22</c:v>
                </c:pt>
                <c:pt idx="23">
                  <c:v>22</c:v>
                </c:pt>
                <c:pt idx="24">
                  <c:v>22</c:v>
                </c:pt>
                <c:pt idx="25">
                  <c:v>22</c:v>
                </c:pt>
                <c:pt idx="26">
                  <c:v>22</c:v>
                </c:pt>
                <c:pt idx="27">
                  <c:v>22</c:v>
                </c:pt>
                <c:pt idx="28">
                  <c:v>22</c:v>
                </c:pt>
                <c:pt idx="29">
                  <c:v>22</c:v>
                </c:pt>
                <c:pt idx="30">
                  <c:v>22</c:v>
                </c:pt>
                <c:pt idx="31">
                  <c:v>22</c:v>
                </c:pt>
                <c:pt idx="32">
                  <c:v>22</c:v>
                </c:pt>
                <c:pt idx="33">
                  <c:v>22</c:v>
                </c:pt>
                <c:pt idx="34">
                  <c:v>22</c:v>
                </c:pt>
                <c:pt idx="35">
                  <c:v>22</c:v>
                </c:pt>
                <c:pt idx="36">
                  <c:v>22</c:v>
                </c:pt>
                <c:pt idx="37">
                  <c:v>22</c:v>
                </c:pt>
                <c:pt idx="38">
                  <c:v>22</c:v>
                </c:pt>
                <c:pt idx="39">
                  <c:v>22</c:v>
                </c:pt>
                <c:pt idx="40">
                  <c:v>22</c:v>
                </c:pt>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Baseline'!$X$2:$X$600</c:f>
              <c:numCache>
                <c:formatCode>General</c:formatCode>
                <c:ptCount val="599"/>
                <c:pt idx="10">
                  <c:v>1</c:v>
                </c:pt>
                <c:pt idx="11">
                  <c:v>1</c:v>
                </c:pt>
                <c:pt idx="12">
                  <c:v>1</c:v>
                </c:pt>
                <c:pt idx="13">
                  <c:v>1</c:v>
                </c:pt>
                <c:pt idx="14">
                  <c:v>1</c:v>
                </c:pt>
                <c:pt idx="15">
                  <c:v>1</c:v>
                </c:pt>
                <c:pt idx="16">
                  <c:v>1</c:v>
                </c:pt>
                <c:pt idx="17">
                  <c:v>1</c:v>
                </c:pt>
                <c:pt idx="18">
                  <c:v>1</c:v>
                </c:pt>
                <c:pt idx="19">
                  <c:v>1</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Baseline'!$Y$2:$Y$600</c:f>
              <c:numCache>
                <c:formatCode>General</c:formatCode>
                <c:ptCount val="599"/>
                <c:pt idx="10">
                  <c:v>3</c:v>
                </c:pt>
                <c:pt idx="11">
                  <c:v>3</c:v>
                </c:pt>
                <c:pt idx="12">
                  <c:v>3</c:v>
                </c:pt>
                <c:pt idx="13">
                  <c:v>3</c:v>
                </c:pt>
                <c:pt idx="14">
                  <c:v>3</c:v>
                </c:pt>
                <c:pt idx="15">
                  <c:v>3</c:v>
                </c:pt>
                <c:pt idx="16">
                  <c:v>3</c:v>
                </c:pt>
                <c:pt idx="17">
                  <c:v>3</c:v>
                </c:pt>
                <c:pt idx="18">
                  <c:v>3</c:v>
                </c:pt>
                <c:pt idx="19">
                  <c:v>3</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Baseline'!$Z$2:$Z$600</c:f>
              <c:numCache>
                <c:formatCode>General</c:formatCode>
                <c:ptCount val="599"/>
                <c:pt idx="10">
                  <c:v>5</c:v>
                </c:pt>
                <c:pt idx="11">
                  <c:v>5</c:v>
                </c:pt>
                <c:pt idx="12">
                  <c:v>5</c:v>
                </c:pt>
                <c:pt idx="13">
                  <c:v>5</c:v>
                </c:pt>
                <c:pt idx="14">
                  <c:v>5</c:v>
                </c:pt>
                <c:pt idx="15">
                  <c:v>5</c:v>
                </c:pt>
                <c:pt idx="16">
                  <c:v>5</c:v>
                </c:pt>
                <c:pt idx="17">
                  <c:v>5</c:v>
                </c:pt>
                <c:pt idx="18">
                  <c:v>5</c:v>
                </c:pt>
                <c:pt idx="19">
                  <c:v>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Baseline'!$AA$2:$AA$600</c:f>
              <c:numCache>
                <c:formatCode>General</c:formatCode>
                <c:ptCount val="599"/>
                <c:pt idx="10">
                  <c:v>7</c:v>
                </c:pt>
                <c:pt idx="11">
                  <c:v>7</c:v>
                </c:pt>
                <c:pt idx="12">
                  <c:v>7</c:v>
                </c:pt>
                <c:pt idx="13">
                  <c:v>7</c:v>
                </c:pt>
                <c:pt idx="14">
                  <c:v>7</c:v>
                </c:pt>
                <c:pt idx="15">
                  <c:v>7</c:v>
                </c:pt>
                <c:pt idx="16">
                  <c:v>7</c:v>
                </c:pt>
                <c:pt idx="17">
                  <c:v>7</c:v>
                </c:pt>
                <c:pt idx="18">
                  <c:v>7</c:v>
                </c:pt>
                <c:pt idx="19">
                  <c:v>7</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Baseline'!$AB$2:$AB$600</c:f>
              <c:numCache>
                <c:formatCode>General</c:formatCode>
                <c:ptCount val="599"/>
                <c:pt idx="10">
                  <c:v>9</c:v>
                </c:pt>
                <c:pt idx="11">
                  <c:v>9</c:v>
                </c:pt>
                <c:pt idx="12">
                  <c:v>9</c:v>
                </c:pt>
                <c:pt idx="13">
                  <c:v>9</c:v>
                </c:pt>
                <c:pt idx="14">
                  <c:v>9</c:v>
                </c:pt>
                <c:pt idx="15">
                  <c:v>9</c:v>
                </c:pt>
                <c:pt idx="16">
                  <c:v>9</c:v>
                </c:pt>
                <c:pt idx="17">
                  <c:v>9</c:v>
                </c:pt>
                <c:pt idx="18">
                  <c:v>9</c:v>
                </c:pt>
                <c:pt idx="19">
                  <c:v>9</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Baseline'!$AC$2:$AC$600</c:f>
              <c:numCache>
                <c:formatCode>General</c:formatCode>
                <c:ptCount val="599"/>
                <c:pt idx="10">
                  <c:v>11</c:v>
                </c:pt>
                <c:pt idx="11">
                  <c:v>11</c:v>
                </c:pt>
                <c:pt idx="12">
                  <c:v>11</c:v>
                </c:pt>
                <c:pt idx="13">
                  <c:v>11</c:v>
                </c:pt>
                <c:pt idx="14">
                  <c:v>11</c:v>
                </c:pt>
                <c:pt idx="15">
                  <c:v>11</c:v>
                </c:pt>
                <c:pt idx="16">
                  <c:v>11</c:v>
                </c:pt>
                <c:pt idx="17">
                  <c:v>11</c:v>
                </c:pt>
                <c:pt idx="18">
                  <c:v>11</c:v>
                </c:pt>
                <c:pt idx="19">
                  <c:v>11</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Baseline'!$AD$2:$AD$600</c:f>
              <c:numCache>
                <c:formatCode>General</c:formatCode>
                <c:ptCount val="599"/>
                <c:pt idx="10">
                  <c:v>15</c:v>
                </c:pt>
                <c:pt idx="11">
                  <c:v>15</c:v>
                </c:pt>
                <c:pt idx="12">
                  <c:v>15</c:v>
                </c:pt>
                <c:pt idx="13">
                  <c:v>15</c:v>
                </c:pt>
                <c:pt idx="14">
                  <c:v>15</c:v>
                </c:pt>
                <c:pt idx="15">
                  <c:v>15</c:v>
                </c:pt>
                <c:pt idx="16">
                  <c:v>15</c:v>
                </c:pt>
                <c:pt idx="17">
                  <c:v>15</c:v>
                </c:pt>
                <c:pt idx="18">
                  <c:v>15</c:v>
                </c:pt>
                <c:pt idx="19">
                  <c:v>15</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Baseline'!$AE$2:$AE$600</c:f>
              <c:numCache>
                <c:formatCode>General</c:formatCode>
                <c:ptCount val="599"/>
                <c:pt idx="10">
                  <c:v>17</c:v>
                </c:pt>
                <c:pt idx="11">
                  <c:v>17</c:v>
                </c:pt>
                <c:pt idx="12">
                  <c:v>17</c:v>
                </c:pt>
                <c:pt idx="13">
                  <c:v>17</c:v>
                </c:pt>
                <c:pt idx="14">
                  <c:v>17</c:v>
                </c:pt>
                <c:pt idx="15">
                  <c:v>17</c:v>
                </c:pt>
                <c:pt idx="16">
                  <c:v>17</c:v>
                </c:pt>
                <c:pt idx="17">
                  <c:v>17</c:v>
                </c:pt>
                <c:pt idx="18">
                  <c:v>17</c:v>
                </c:pt>
                <c:pt idx="19">
                  <c:v>17</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Baseline'!$AF$2:$AF$600</c:f>
              <c:numCache>
                <c:formatCode>General</c:formatCode>
                <c:ptCount val="599"/>
                <c:pt idx="10">
                  <c:v>19</c:v>
                </c:pt>
                <c:pt idx="11">
                  <c:v>19</c:v>
                </c:pt>
                <c:pt idx="12">
                  <c:v>19</c:v>
                </c:pt>
                <c:pt idx="13">
                  <c:v>19</c:v>
                </c:pt>
                <c:pt idx="14">
                  <c:v>19</c:v>
                </c:pt>
                <c:pt idx="15">
                  <c:v>19</c:v>
                </c:pt>
                <c:pt idx="16">
                  <c:v>19</c:v>
                </c:pt>
                <c:pt idx="17">
                  <c:v>19</c:v>
                </c:pt>
                <c:pt idx="18">
                  <c:v>19</c:v>
                </c:pt>
                <c:pt idx="19">
                  <c:v>19</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Baseline'!$AG$2:$AG$600</c:f>
              <c:numCache>
                <c:formatCode>General</c:formatCode>
                <c:ptCount val="599"/>
                <c:pt idx="10">
                  <c:v>21</c:v>
                </c:pt>
                <c:pt idx="11">
                  <c:v>21</c:v>
                </c:pt>
                <c:pt idx="12">
                  <c:v>21</c:v>
                </c:pt>
                <c:pt idx="13">
                  <c:v>21</c:v>
                </c:pt>
                <c:pt idx="14">
                  <c:v>21</c:v>
                </c:pt>
                <c:pt idx="15">
                  <c:v>21</c:v>
                </c:pt>
                <c:pt idx="16">
                  <c:v>21</c:v>
                </c:pt>
                <c:pt idx="17">
                  <c:v>21</c:v>
                </c:pt>
                <c:pt idx="18">
                  <c:v>21</c:v>
                </c:pt>
                <c:pt idx="19">
                  <c:v>21</c:v>
                </c:pt>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Baseline'!$AH$2:$AH$600</c:f>
              <c:numCache>
                <c:formatCode>General</c:formatCode>
                <c:ptCount val="599"/>
                <c:pt idx="10">
                  <c:v>23</c:v>
                </c:pt>
                <c:pt idx="11">
                  <c:v>23</c:v>
                </c:pt>
                <c:pt idx="12">
                  <c:v>23</c:v>
                </c:pt>
                <c:pt idx="13">
                  <c:v>23</c:v>
                </c:pt>
                <c:pt idx="14">
                  <c:v>23</c:v>
                </c:pt>
                <c:pt idx="15">
                  <c:v>23</c:v>
                </c:pt>
                <c:pt idx="16">
                  <c:v>23</c:v>
                </c:pt>
                <c:pt idx="17">
                  <c:v>23</c:v>
                </c:pt>
                <c:pt idx="18">
                  <c:v>23</c:v>
                </c:pt>
                <c:pt idx="19">
                  <c:v>23</c:v>
                </c:pt>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Baseline'!$AI$2:$AI$600</c:f>
              <c:numCache>
                <c:formatCode>General</c:formatCode>
                <c:ptCount val="599"/>
                <c:pt idx="10">
                  <c:v>25</c:v>
                </c:pt>
                <c:pt idx="11">
                  <c:v>25</c:v>
                </c:pt>
                <c:pt idx="12">
                  <c:v>25</c:v>
                </c:pt>
                <c:pt idx="13">
                  <c:v>25</c:v>
                </c:pt>
                <c:pt idx="14">
                  <c:v>25</c:v>
                </c:pt>
                <c:pt idx="15">
                  <c:v>25</c:v>
                </c:pt>
                <c:pt idx="16">
                  <c:v>25</c:v>
                </c:pt>
                <c:pt idx="17">
                  <c:v>25</c:v>
                </c:pt>
                <c:pt idx="18">
                  <c:v>25</c:v>
                </c:pt>
                <c:pt idx="19">
                  <c:v>25</c:v>
                </c:pt>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numCache>
            </c:numRef>
          </c:xVal>
          <c:yVal>
            <c:numRef>
              <c:f>'Chart Data Baseline'!$CG$2:$CG$100</c:f>
              <c:numCache>
                <c:formatCode>General</c:formatCode>
                <c:ptCount val="99"/>
              </c:numCache>
            </c:numRef>
          </c:yVal>
          <c:smooth val="0"/>
        </c:ser>
        <c:dLbls>
          <c:showLegendKey val="0"/>
          <c:showVal val="0"/>
          <c:showCatName val="0"/>
          <c:showSerName val="0"/>
          <c:showPercent val="0"/>
          <c:showBubbleSize val="0"/>
        </c:dLbls>
        <c:axId val="332864632"/>
        <c:axId val="332866984"/>
      </c:scatterChart>
      <c:valAx>
        <c:axId val="332864632"/>
        <c:scaling>
          <c:orientation val="minMax"/>
          <c:max val="141.7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332866984"/>
        <c:crosses val="autoZero"/>
        <c:crossBetween val="midCat"/>
      </c:valAx>
      <c:valAx>
        <c:axId val="332866984"/>
        <c:scaling>
          <c:orientation val="minMax"/>
          <c:max val="27"/>
          <c:min val="-1"/>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332864632"/>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35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mooth val="0"/>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mooth val="0"/>
        </c:ser>
        <c:dLbls>
          <c:showLegendKey val="0"/>
          <c:showVal val="0"/>
          <c:showCatName val="0"/>
          <c:showSerName val="0"/>
          <c:showPercent val="0"/>
          <c:showBubbleSize val="0"/>
        </c:dLbls>
        <c:axId val="492123056"/>
        <c:axId val="492123448"/>
      </c:scatterChart>
      <c:valAx>
        <c:axId val="492123056"/>
        <c:scaling>
          <c:orientation val="minMax"/>
          <c:max val="175.00000000000006"/>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92123448"/>
        <c:crosses val="autoZero"/>
        <c:crossBetween val="midCat"/>
      </c:valAx>
      <c:valAx>
        <c:axId val="492123448"/>
        <c:scaling>
          <c:orientation val="minMax"/>
          <c:max val="12"/>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92123056"/>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3"/>
                <c:pt idx="0">
                  <c:v>ATB2_60B_LED_E70_XXXXX_R2.ies</c:v>
                </c:pt>
                <c:pt idx="1">
                  <c:v>ATB2_60B_LED_E70_XXXXX_R2.ies</c:v>
                </c:pt>
                <c:pt idx="2">
                  <c:v>ATB2_60B_SINGLE</c:v>
                </c:pt>
              </c:strCache>
            </c:strRef>
          </c:cat>
          <c:val>
            <c:numRef>
              <c:f>Luminance!$K$4:$K$13</c:f>
              <c:numCache>
                <c:formatCode>0.00</c:formatCode>
                <c:ptCount val="10"/>
                <c:pt idx="0">
                  <c:v>0</c:v>
                </c:pt>
                <c:pt idx="1">
                  <c:v>0</c:v>
                </c:pt>
                <c:pt idx="2">
                  <c:v>0</c:v>
                </c:pt>
              </c:numCache>
            </c:numRef>
          </c:val>
        </c:ser>
        <c:dLbls>
          <c:showLegendKey val="0"/>
          <c:showVal val="0"/>
          <c:showCatName val="0"/>
          <c:showSerName val="0"/>
          <c:showPercent val="0"/>
          <c:showBubbleSize val="0"/>
        </c:dLbls>
        <c:gapWidth val="73"/>
        <c:axId val="492886664"/>
        <c:axId val="492881960"/>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3"/>
                <c:pt idx="0">
                  <c:v>ATB2_60B_LED_E70_XXXXX_R2.ies</c:v>
                </c:pt>
                <c:pt idx="1">
                  <c:v>ATB2_60B_LED_E70_XXXXX_R2.ies</c:v>
                </c:pt>
                <c:pt idx="2">
                  <c:v>ATB2_60B_SINGLE</c:v>
                </c:pt>
              </c:strCache>
            </c:strRef>
          </c:cat>
          <c:val>
            <c:numRef>
              <c:f>Luminance!$F$4:$F$13</c:f>
              <c:numCache>
                <c:formatCode>0.00</c:formatCode>
                <c:ptCount val="10"/>
                <c:pt idx="0">
                  <c:v>1.8813526448286251</c:v>
                </c:pt>
                <c:pt idx="1">
                  <c:v>1.8813526448286251</c:v>
                </c:pt>
                <c:pt idx="2">
                  <c:v>0.94067632241431254</c:v>
                </c:pt>
              </c:numCache>
            </c:numRef>
          </c:val>
        </c:ser>
        <c:dLbls>
          <c:showLegendKey val="0"/>
          <c:showVal val="0"/>
          <c:showCatName val="0"/>
          <c:showSerName val="0"/>
          <c:showPercent val="0"/>
          <c:showBubbleSize val="0"/>
        </c:dLbls>
        <c:gapWidth val="211"/>
        <c:axId val="492890584"/>
        <c:axId val="492887840"/>
      </c:barChart>
      <c:catAx>
        <c:axId val="492886664"/>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492881960"/>
        <c:crosses val="autoZero"/>
        <c:auto val="1"/>
        <c:lblAlgn val="ctr"/>
        <c:lblOffset val="100"/>
        <c:noMultiLvlLbl val="0"/>
      </c:catAx>
      <c:valAx>
        <c:axId val="492881960"/>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2886664"/>
        <c:crosses val="autoZero"/>
        <c:crossBetween val="between"/>
      </c:valAx>
      <c:catAx>
        <c:axId val="492890584"/>
        <c:scaling>
          <c:orientation val="minMax"/>
        </c:scaling>
        <c:delete val="1"/>
        <c:axPos val="b"/>
        <c:numFmt formatCode="General" sourceLinked="1"/>
        <c:majorTickMark val="out"/>
        <c:minorTickMark val="none"/>
        <c:tickLblPos val="nextTo"/>
        <c:crossAx val="492887840"/>
        <c:crosses val="autoZero"/>
        <c:auto val="1"/>
        <c:lblAlgn val="ctr"/>
        <c:lblOffset val="100"/>
        <c:noMultiLvlLbl val="0"/>
      </c:catAx>
      <c:valAx>
        <c:axId val="492887840"/>
        <c:scaling>
          <c:orientation val="minMax"/>
        </c:scaling>
        <c:delete val="1"/>
        <c:axPos val="r"/>
        <c:numFmt formatCode="0.00" sourceLinked="1"/>
        <c:majorTickMark val="out"/>
        <c:minorTickMark val="none"/>
        <c:tickLblPos val="nextTo"/>
        <c:crossAx val="492890584"/>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0</c:v>
                </c:pt>
                <c:pt idx="1">
                  <c:v>25.5</c:v>
                </c:pt>
                <c:pt idx="2">
                  <c:v>51.51</c:v>
                </c:pt>
                <c:pt idx="3">
                  <c:v>78.040000000000006</c:v>
                </c:pt>
                <c:pt idx="4">
                  <c:v>105.1</c:v>
                </c:pt>
                <c:pt idx="5">
                  <c:v>132.69999999999999</c:v>
                </c:pt>
                <c:pt idx="6">
                  <c:v>160.86000000000001</c:v>
                </c:pt>
                <c:pt idx="7">
                  <c:v>189.57</c:v>
                </c:pt>
                <c:pt idx="8">
                  <c:v>218.87</c:v>
                </c:pt>
                <c:pt idx="9">
                  <c:v>248.74</c:v>
                </c:pt>
                <c:pt idx="10">
                  <c:v>279.22000000000003</c:v>
                </c:pt>
                <c:pt idx="11">
                  <c:v>310.3</c:v>
                </c:pt>
                <c:pt idx="12">
                  <c:v>342.01</c:v>
                </c:pt>
                <c:pt idx="13">
                  <c:v>374.35</c:v>
                </c:pt>
                <c:pt idx="14">
                  <c:v>407.34</c:v>
                </c:pt>
                <c:pt idx="15">
                  <c:v>440.98</c:v>
                </c:pt>
                <c:pt idx="16">
                  <c:v>475.3</c:v>
                </c:pt>
                <c:pt idx="17">
                  <c:v>510.31</c:v>
                </c:pt>
                <c:pt idx="18">
                  <c:v>546.01</c:v>
                </c:pt>
                <c:pt idx="19">
                  <c:v>582.42999999999995</c:v>
                </c:pt>
                <c:pt idx="20">
                  <c:v>619.58000000000004</c:v>
                </c:pt>
              </c:numCache>
            </c:numRef>
          </c:val>
          <c:smooth val="0"/>
        </c:ser>
        <c:ser>
          <c:idx val="0"/>
          <c:order val="1"/>
          <c:tx>
            <c:strRef>
              <c:f>'Net Present Value'!$C$5</c:f>
              <c:strCache>
                <c:ptCount val="1"/>
                <c:pt idx="0">
                  <c:v>ATB2_60B_LED_E70_XXXXX_R2.ies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625.5</c:v>
                </c:pt>
                <c:pt idx="2">
                  <c:v>651.51</c:v>
                </c:pt>
                <c:pt idx="3">
                  <c:v>678.04</c:v>
                </c:pt>
                <c:pt idx="4">
                  <c:v>705.1</c:v>
                </c:pt>
                <c:pt idx="5">
                  <c:v>732.7</c:v>
                </c:pt>
                <c:pt idx="6">
                  <c:v>760.86</c:v>
                </c:pt>
                <c:pt idx="7">
                  <c:v>789.57</c:v>
                </c:pt>
                <c:pt idx="8">
                  <c:v>818.87</c:v>
                </c:pt>
                <c:pt idx="9">
                  <c:v>848.74</c:v>
                </c:pt>
                <c:pt idx="10">
                  <c:v>879.22</c:v>
                </c:pt>
                <c:pt idx="11">
                  <c:v>910.3</c:v>
                </c:pt>
                <c:pt idx="12">
                  <c:v>942.01</c:v>
                </c:pt>
                <c:pt idx="13">
                  <c:v>974.35</c:v>
                </c:pt>
                <c:pt idx="14">
                  <c:v>1007.34</c:v>
                </c:pt>
                <c:pt idx="15">
                  <c:v>1040.98</c:v>
                </c:pt>
                <c:pt idx="16">
                  <c:v>1075.3</c:v>
                </c:pt>
                <c:pt idx="17">
                  <c:v>1110.31</c:v>
                </c:pt>
                <c:pt idx="18">
                  <c:v>1146.01</c:v>
                </c:pt>
                <c:pt idx="19">
                  <c:v>1182.43</c:v>
                </c:pt>
                <c:pt idx="20">
                  <c:v>1219.58</c:v>
                </c:pt>
              </c:numCache>
            </c:numRef>
          </c:val>
          <c:smooth val="0"/>
        </c:ser>
        <c:ser>
          <c:idx val="2"/>
          <c:order val="2"/>
          <c:tx>
            <c:strRef>
              <c:f>'Net Present Value'!$C$6</c:f>
              <c:strCache>
                <c:ptCount val="1"/>
                <c:pt idx="0">
                  <c:v>ATB2_60B_SINGLE</c:v>
                </c:pt>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pt idx="0">
                  <c:v>600</c:v>
                </c:pt>
                <c:pt idx="1">
                  <c:v>625.5</c:v>
                </c:pt>
                <c:pt idx="2">
                  <c:v>651.51</c:v>
                </c:pt>
                <c:pt idx="3">
                  <c:v>678.04</c:v>
                </c:pt>
                <c:pt idx="4">
                  <c:v>705.1</c:v>
                </c:pt>
                <c:pt idx="5">
                  <c:v>732.7</c:v>
                </c:pt>
                <c:pt idx="6">
                  <c:v>760.86</c:v>
                </c:pt>
                <c:pt idx="7">
                  <c:v>789.57</c:v>
                </c:pt>
                <c:pt idx="8">
                  <c:v>818.87</c:v>
                </c:pt>
                <c:pt idx="9">
                  <c:v>848.74</c:v>
                </c:pt>
                <c:pt idx="10">
                  <c:v>879.22</c:v>
                </c:pt>
                <c:pt idx="11">
                  <c:v>910.3</c:v>
                </c:pt>
                <c:pt idx="12">
                  <c:v>942.01</c:v>
                </c:pt>
                <c:pt idx="13">
                  <c:v>974.35</c:v>
                </c:pt>
                <c:pt idx="14">
                  <c:v>1007.34</c:v>
                </c:pt>
                <c:pt idx="15">
                  <c:v>1040.98</c:v>
                </c:pt>
                <c:pt idx="16">
                  <c:v>1075.3</c:v>
                </c:pt>
                <c:pt idx="17">
                  <c:v>1110.31</c:v>
                </c:pt>
                <c:pt idx="18">
                  <c:v>1146.01</c:v>
                </c:pt>
                <c:pt idx="19">
                  <c:v>1182.43</c:v>
                </c:pt>
                <c:pt idx="20">
                  <c:v>1219.58</c:v>
                </c:pt>
              </c:numCache>
            </c:numRef>
          </c:val>
          <c:smooth val="0"/>
        </c:ser>
        <c:ser>
          <c:idx val="3"/>
          <c:order val="3"/>
          <c:tx>
            <c:strRef>
              <c:f>'Net Present Value'!$C$7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numCache>
            </c:numRef>
          </c:val>
          <c:smooth val="0"/>
        </c:ser>
        <c:ser>
          <c:idx val="4"/>
          <c:order val="4"/>
          <c:tx>
            <c:strRef>
              <c:f>'Net Present Value'!$C$8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numCache>
            </c:numRef>
          </c:val>
          <c:smooth val="0"/>
        </c:ser>
        <c:ser>
          <c:idx val="5"/>
          <c:order val="5"/>
          <c:tx>
            <c:strRef>
              <c:f>'Net Present Value'!$C$9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492886272"/>
        <c:axId val="492890192"/>
      </c:lineChart>
      <c:catAx>
        <c:axId val="49288627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2890192"/>
        <c:crosses val="autoZero"/>
        <c:auto val="1"/>
        <c:lblAlgn val="ctr"/>
        <c:lblOffset val="100"/>
        <c:noMultiLvlLbl val="0"/>
      </c:catAx>
      <c:valAx>
        <c:axId val="492890192"/>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2886272"/>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134</c:v>
                </c:pt>
              </c:numCache>
            </c:numRef>
          </c:xVal>
          <c:yVal>
            <c:numRef>
              <c:f>Illuminance!$F$4</c:f>
              <c:numCache>
                <c:formatCode>0.00</c:formatCode>
                <c:ptCount val="1"/>
                <c:pt idx="0">
                  <c:v>27.381251659890726</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134</c:v>
                </c:pt>
                <c:pt idx="1">
                  <c:v>134</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27.381251659890726</c:v>
                </c:pt>
                <c:pt idx="1">
                  <c:v>13.690625829945363</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92895680"/>
        <c:axId val="492892544"/>
      </c:scatterChart>
      <c:valAx>
        <c:axId val="492895680"/>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2892544"/>
        <c:crosses val="autoZero"/>
        <c:crossBetween val="midCat"/>
      </c:valAx>
      <c:valAx>
        <c:axId val="492892544"/>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92895680"/>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896"/>
          <c:h val="0.49912109944590261"/>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134</c:v>
                </c:pt>
              </c:numCache>
            </c:numRef>
          </c:xVal>
          <c:yVal>
            <c:numRef>
              <c:f>Luminance!$F$4</c:f>
              <c:numCache>
                <c:formatCode>0.00</c:formatCode>
                <c:ptCount val="1"/>
                <c:pt idx="0">
                  <c:v>1.8813526448286251</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134</c:v>
                </c:pt>
                <c:pt idx="1">
                  <c:v>134</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1.8813526448286251</c:v>
                </c:pt>
                <c:pt idx="1">
                  <c:v>0.94067632241431254</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332862672"/>
        <c:axId val="513872640"/>
      </c:scatterChart>
      <c:valAx>
        <c:axId val="332862672"/>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3872640"/>
        <c:crosses val="autoZero"/>
        <c:crossBetween val="midCat"/>
      </c:valAx>
      <c:valAx>
        <c:axId val="513872640"/>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32862672"/>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3"/>
                <c:pt idx="0">
                  <c:v>ATB2_60B_LED_E70_XXXXX_R2.ies</c:v>
                </c:pt>
                <c:pt idx="1">
                  <c:v>ATB2_60B_LED_E70_XXXXX_R2.ies</c:v>
                </c:pt>
                <c:pt idx="2">
                  <c:v>ATB2_60B_SINGLE</c:v>
                </c:pt>
              </c:strCache>
            </c:strRef>
          </c:cat>
          <c:val>
            <c:numRef>
              <c:f>Illuminance!$I$4:$I$13</c:f>
              <c:numCache>
                <c:formatCode>0.00</c:formatCode>
                <c:ptCount val="10"/>
                <c:pt idx="0">
                  <c:v>0.67422838108405558</c:v>
                </c:pt>
                <c:pt idx="1">
                  <c:v>0.67422838108405558</c:v>
                </c:pt>
                <c:pt idx="2">
                  <c:v>0.67422838108405547</c:v>
                </c:pt>
              </c:numCache>
            </c:numRef>
          </c:val>
        </c:ser>
        <c:dLbls>
          <c:showLegendKey val="0"/>
          <c:showVal val="0"/>
          <c:showCatName val="0"/>
          <c:showSerName val="0"/>
          <c:showPercent val="0"/>
          <c:showBubbleSize val="0"/>
        </c:dLbls>
        <c:gapWidth val="150"/>
        <c:axId val="513865192"/>
        <c:axId val="513874208"/>
      </c:barChart>
      <c:catAx>
        <c:axId val="513865192"/>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13874208"/>
        <c:crosses val="autoZero"/>
        <c:auto val="1"/>
        <c:lblAlgn val="ctr"/>
        <c:lblOffset val="100"/>
        <c:noMultiLvlLbl val="0"/>
      </c:catAx>
      <c:valAx>
        <c:axId val="513874208"/>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3865192"/>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3"/>
                <c:pt idx="0">
                  <c:v>ATB2_60B_LED_E70_XXXXX_R2.ies</c:v>
                </c:pt>
                <c:pt idx="1">
                  <c:v>ATB2_60B_LED_E70_XXXXX_R2.ies</c:v>
                </c:pt>
                <c:pt idx="2">
                  <c:v>ATB2_60B_SINGLE</c:v>
                </c:pt>
              </c:strCache>
            </c:strRef>
          </c:cat>
          <c:val>
            <c:numRef>
              <c:f>Luminance!$I$4:$I$13</c:f>
              <c:numCache>
                <c:formatCode>0.00</c:formatCode>
                <c:ptCount val="10"/>
                <c:pt idx="0">
                  <c:v>0.32015815739550801</c:v>
                </c:pt>
                <c:pt idx="1">
                  <c:v>0.32015815739550801</c:v>
                </c:pt>
                <c:pt idx="2">
                  <c:v>0.32015815739550807</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3"/>
                <c:pt idx="0">
                  <c:v>ATB2_60B_LED_E70_XXXXX_R2.ies</c:v>
                </c:pt>
                <c:pt idx="1">
                  <c:v>ATB2_60B_LED_E70_XXXXX_R2.ies</c:v>
                </c:pt>
                <c:pt idx="2">
                  <c:v>ATB2_60B_SINGLE</c:v>
                </c:pt>
              </c:strCache>
            </c:strRef>
          </c:cat>
          <c:val>
            <c:numRef>
              <c:f>Luminance!$J$4:$J$13</c:f>
              <c:numCache>
                <c:formatCode>0.00</c:formatCode>
                <c:ptCount val="10"/>
                <c:pt idx="0">
                  <c:v>0.78141261515802263</c:v>
                </c:pt>
                <c:pt idx="1">
                  <c:v>0.78141261515802263</c:v>
                </c:pt>
                <c:pt idx="2">
                  <c:v>0.78141261515802241</c:v>
                </c:pt>
              </c:numCache>
            </c:numRef>
          </c:val>
        </c:ser>
        <c:dLbls>
          <c:showLegendKey val="0"/>
          <c:showVal val="0"/>
          <c:showCatName val="0"/>
          <c:showSerName val="0"/>
          <c:showPercent val="0"/>
          <c:showBubbleSize val="0"/>
        </c:dLbls>
        <c:gapWidth val="150"/>
        <c:axId val="513867152"/>
        <c:axId val="513871072"/>
      </c:barChart>
      <c:catAx>
        <c:axId val="513867152"/>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13871072"/>
        <c:crosses val="autoZero"/>
        <c:auto val="1"/>
        <c:lblAlgn val="ctr"/>
        <c:lblOffset val="100"/>
        <c:noMultiLvlLbl val="0"/>
      </c:catAx>
      <c:valAx>
        <c:axId val="513871072"/>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3867152"/>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3"/>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2"/>
          <c:y val="0.21898285615061472"/>
          <c:w val="0.80359740746692387"/>
          <c:h val="0.38800942189918569"/>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3"/>
                <c:pt idx="0">
                  <c:v>ATB2_60B_LED_E70_XXXXX_R2.ies</c:v>
                </c:pt>
                <c:pt idx="1">
                  <c:v>ATB2_60B_LED_E70_XXXXX_R2.ies</c:v>
                </c:pt>
                <c:pt idx="2">
                  <c:v>ATB2_60B_SINGLE</c:v>
                </c:pt>
              </c:strCache>
            </c:strRef>
          </c:cat>
          <c:val>
            <c:numRef>
              <c:f>Illuminance!$J$4:$J$13</c:f>
              <c:numCache>
                <c:formatCode>0.00</c:formatCode>
                <c:ptCount val="10"/>
                <c:pt idx="0">
                  <c:v>6</c:v>
                </c:pt>
                <c:pt idx="1">
                  <c:v>6</c:v>
                </c:pt>
                <c:pt idx="2">
                  <c:v>6</c:v>
                </c:pt>
              </c:numCache>
            </c:numRef>
          </c:val>
        </c:ser>
        <c:dLbls>
          <c:showLegendKey val="0"/>
          <c:showVal val="0"/>
          <c:showCatName val="0"/>
          <c:showSerName val="0"/>
          <c:showPercent val="0"/>
          <c:showBubbleSize val="0"/>
        </c:dLbls>
        <c:gapWidth val="73"/>
        <c:axId val="513864408"/>
        <c:axId val="513869112"/>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3"/>
                <c:pt idx="0">
                  <c:v>ATB2_60B_LED_E70_XXXXX_R2.ies</c:v>
                </c:pt>
                <c:pt idx="1">
                  <c:v>ATB2_60B_LED_E70_XXXXX_R2.ies</c:v>
                </c:pt>
                <c:pt idx="2">
                  <c:v>ATB2_60B_SINGLE</c:v>
                </c:pt>
              </c:strCache>
            </c:strRef>
          </c:cat>
          <c:val>
            <c:numRef>
              <c:f>Illuminance!$F$4:$F$13</c:f>
              <c:numCache>
                <c:formatCode>0.00</c:formatCode>
                <c:ptCount val="10"/>
                <c:pt idx="0">
                  <c:v>27.381251659890726</c:v>
                </c:pt>
                <c:pt idx="1">
                  <c:v>27.381251659890726</c:v>
                </c:pt>
                <c:pt idx="2">
                  <c:v>13.690625829945363</c:v>
                </c:pt>
              </c:numCache>
            </c:numRef>
          </c:val>
        </c:ser>
        <c:dLbls>
          <c:showLegendKey val="0"/>
          <c:showVal val="0"/>
          <c:showCatName val="0"/>
          <c:showSerName val="0"/>
          <c:showPercent val="0"/>
          <c:showBubbleSize val="0"/>
        </c:dLbls>
        <c:gapWidth val="208"/>
        <c:axId val="513874600"/>
        <c:axId val="513868328"/>
      </c:barChart>
      <c:catAx>
        <c:axId val="513864408"/>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513869112"/>
        <c:crosses val="autoZero"/>
        <c:auto val="0"/>
        <c:lblAlgn val="ctr"/>
        <c:lblOffset val="100"/>
        <c:noMultiLvlLbl val="0"/>
      </c:catAx>
      <c:valAx>
        <c:axId val="513869112"/>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3864408"/>
        <c:crosses val="autoZero"/>
        <c:crossBetween val="between"/>
      </c:valAx>
      <c:catAx>
        <c:axId val="513874600"/>
        <c:scaling>
          <c:orientation val="minMax"/>
        </c:scaling>
        <c:delete val="1"/>
        <c:axPos val="b"/>
        <c:numFmt formatCode="General" sourceLinked="1"/>
        <c:majorTickMark val="out"/>
        <c:minorTickMark val="none"/>
        <c:tickLblPos val="nextTo"/>
        <c:crossAx val="513868328"/>
        <c:crosses val="autoZero"/>
        <c:auto val="1"/>
        <c:lblAlgn val="ctr"/>
        <c:lblOffset val="100"/>
        <c:noMultiLvlLbl val="0"/>
      </c:catAx>
      <c:valAx>
        <c:axId val="513868328"/>
        <c:scaling>
          <c:orientation val="minMax"/>
        </c:scaling>
        <c:delete val="1"/>
        <c:axPos val="r"/>
        <c:numFmt formatCode="0.00" sourceLinked="1"/>
        <c:majorTickMark val="out"/>
        <c:minorTickMark val="none"/>
        <c:tickLblPos val="nextTo"/>
        <c:crossAx val="513874600"/>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ATB2_60B_LED_E70_XXXXX_R2.ies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pt idx="0">
                  <c:v>ATB2_60B_SINGLE</c:v>
                </c:pt>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3"/>
          <c:order val="2"/>
          <c:tx>
            <c:strRef>
              <c:f>ROI!$C$7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numCache>
            </c:numRef>
          </c:val>
          <c:smooth val="0"/>
        </c:ser>
        <c:ser>
          <c:idx val="4"/>
          <c:order val="3"/>
          <c:tx>
            <c:strRef>
              <c:f>ROI!$C$8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numCache>
            </c:numRef>
          </c:val>
          <c:smooth val="0"/>
        </c:ser>
        <c:ser>
          <c:idx val="5"/>
          <c:order val="4"/>
          <c:tx>
            <c:strRef>
              <c:f>ROI!$C$9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513871464"/>
        <c:axId val="513866368"/>
      </c:lineChart>
      <c:catAx>
        <c:axId val="51387146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3866368"/>
        <c:crosses val="autoZero"/>
        <c:auto val="1"/>
        <c:lblAlgn val="ctr"/>
        <c:lblOffset val="100"/>
        <c:noMultiLvlLbl val="0"/>
      </c:catAx>
      <c:valAx>
        <c:axId val="513866368"/>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3871464"/>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42" val="34"/>
</file>

<file path=xl/ctrlProps/ctrlProp3.xml><?xml version="1.0" encoding="utf-8"?>
<formControlPr xmlns="http://schemas.microsoft.com/office/spreadsheetml/2009/9/main" objectType="List" dx="22" fmlaLink="$C$16" fmlaRange="FixtureChoices" noThreeD="1" sel="38" val="16"/>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051D2E3-DDB3-4973-9433-733F1A1E12BF}"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A13A6DA-D482-4250-A039-598D90CB4AAB}"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757C4E4-C7E6-4EF2-BD68-7B7A09FAC017}"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97E20A1-8524-4507-B475-3421C98D48D2}"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C15E092E-B04D-4F8B-B792-6B9987DC5E6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F21151E-7837-4BE1-B9DC-46571B8A1FE5}"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6CD7B390-B7A3-4994-8AF7-DE0C2B461558}"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2C766-D62D-487F-8F7C-ADDC9A9F7CC4}"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BE2282D-AD54-42DA-8F74-EB929353382A}"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423C486-5F31-4DF0-BA76-18F85990F2F6}"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D3EBF-2C69-49AF-93D4-41C6C0F0A017}"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5DDD465-908C-4FD9-9ADE-9FE2942EBD93}"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C89C245-3156-4D58-A063-4E9618933D3C}"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A068AC8-57E1-4533-B13F-C6E9B950106B}"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C6FE9A1-3074-4B02-965B-A0CCA546A188}"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C5CA5C1-6616-4281-83FD-A8221BF8126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F8E76B51-5EBD-4924-8498-E1991524B0FF}"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7A370BF-18C7-4145-B3BB-C19B36DA22AF}"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FCAEB9-4E5A-4C10-B9B6-38A25861EA2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7E30C97-CCAF-4AAA-9C32-D2D285ED514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841DB25-1D3D-4682-B35F-CABE00CC14E7}" type="TxLink">
            <a:rPr lang="az-Cyrl-AZ" sz="1200" b="1" i="0" u="none" strike="noStrike" baseline="0">
              <a:solidFill>
                <a:srgbClr val="EAEAEA"/>
              </a:solidFill>
              <a:latin typeface="Calibri"/>
            </a:rPr>
            <a:pPr algn="ctr" rtl="0">
              <a:defRPr sz="1000"/>
            </a:pPr>
            <a:t>Update Baseline View</a:t>
          </a:fld>
          <a:endParaRPr lang="az-Cyrl-AZ"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41AE47F-F2B1-4533-9C80-3543F26C21A4}" type="TxLink">
            <a:rPr lang="az-Cyrl-AZ" sz="1200" b="1" i="0" u="none" strike="noStrike" baseline="0">
              <a:solidFill>
                <a:srgbClr val="EAEAEA"/>
              </a:solidFill>
              <a:latin typeface="Calibri"/>
            </a:rPr>
            <a:pPr algn="ctr" rtl="0">
              <a:defRPr sz="1000"/>
            </a:pPr>
            <a:t>Update Upgrade View</a:t>
          </a:fld>
          <a:endParaRPr lang="az-Cyrl-AZ"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8159084-FB67-4654-8F1E-59C3848FCC8E}"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355F1D-5460-4A56-B10E-FA885DA89BD9}"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68A14E7-2F64-4335-A385-5A5863E9FF02}"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5E68D3D-5675-45FD-88A7-7FF5DE3A1CBA}"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E13F58A-A3C4-46BC-A3B9-53721C5F793A}"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1EF2C8A1-D239-4676-A509-71C7E9476FB8}"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2C75E4C8-6802-4F8F-BBB9-EA92D96C5C53}"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9C4F886-9D1B-4AE5-A59F-9B65788F4821}"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78191FD-D8C4-4A09-8188-F4834E663B98}"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0DEB9A8-8097-4199-89B6-7497D314C16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7E7E1EA-5485-4434-AD38-74DBB380F138}"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CEAC0B-4C2F-4BFF-8167-538F3C2F627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462B997-252B-4F0F-8814-40A1CAD1AFE7}"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D219118-AA09-4A2A-A241-943FC0FFBC28}"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06E622A-8334-4259-8D82-E78DF5B03133}"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1F3ACDE-6369-4D35-A932-44190103A1E3}" type="TxLink">
            <a:rPr lang="az-Cyrl-AZ" sz="1400" b="0" i="1" u="none" strike="noStrike" baseline="0">
              <a:solidFill>
                <a:srgbClr val="EAEAEA"/>
              </a:solidFill>
              <a:latin typeface="Calibri"/>
            </a:rPr>
            <a:pPr algn="ctr" rtl="0">
              <a:defRPr sz="1000"/>
            </a:pPr>
            <a:t>Add a fixture</a:t>
          </a:fld>
          <a:endParaRPr lang="az-Cyrl-AZ"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C2487E8-ACED-43C8-A143-2319A14B1ACC}"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C846091-44AC-4D2B-829B-71AF15B09C0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0811527-9D77-4ED2-A693-525E5CCFF9D1}"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48678" y="1126191"/>
          <a:ext cx="6808134"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F220915-F566-487D-8C7C-6E1C9B476F8B}"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5046" y="1526241"/>
          <a:ext cx="8455398"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85C1BAF-DA1A-4765-9DA0-08BE2EBFA1C1}"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CA2CC4-8EB7-4320-924E-A93E26F95AC0}"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F34A48-0275-4697-9101-87DFDF7CDD76}"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5C4D2B6-D250-4600-B2CB-4E2B2243801E}"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D0D4DC4-29FA-4A8A-881C-00225EE8B030}"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A55F9CE-B7DA-4B22-86E7-422FEE08B850}"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02581D-ACCB-45EE-BD05-330A700B8344}"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10D157E-0EFA-4365-973C-51CAD4172C2B}"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4E47F7-6CAF-4718-ABFA-C6BA15D5108E}"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BB5D1AB-3D8B-4C5B-B6B3-4AB3DE2C1FF7}"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47EBBB7-5CE6-42D1-9BCB-144523A5F8AD}"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FFFCFC92-18C9-4950-869F-CFEF8F78C197}"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C0FF47-879C-4BFA-8080-0967FE3F02A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AA92C82-593C-4C7B-804B-CD422F57F349}" type="TxLink">
            <a:rPr lang="az-Cyrl-AZ" sz="1600" b="1" i="0" u="none" strike="noStrike" baseline="0">
              <a:solidFill>
                <a:srgbClr val="EAEAEA"/>
              </a:solidFill>
              <a:latin typeface="Calibri"/>
            </a:rPr>
            <a:pPr algn="ctr" rtl="0">
              <a:defRPr sz="1000"/>
            </a:pPr>
            <a:t>Calculate Scenario Results </a:t>
          </a:fld>
          <a:endParaRPr lang="az-Cyrl-AZ"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06F3853-6FE5-4064-918C-19967DA302F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E7CF77-D10A-4570-805A-18567DCAD175}"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75B4EB1-9300-4D0A-B62A-913B8C1A4DD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1458DB7-254D-4B78-859B-F022C26A2F8B}"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6933FC-56F5-437E-AFE8-5FCF59C1FCAC}"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432FBC-C400-4B9B-961A-B2465D5DB248}"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A02FD55-5C95-4FD7-B068-39E72467590F}"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0</xdr:col>
      <xdr:colOff>5772150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0</xdr:col>
      <xdr:colOff>5810250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03414F-8817-4F63-A2B1-F5D723D789FF}" type="TxLink">
            <a:rPr lang="az-Cyrl-AZ" sz="1200" b="1" i="0" u="none" strike="noStrike" baseline="0">
              <a:solidFill>
                <a:srgbClr val="EAEAEA"/>
              </a:solidFill>
              <a:latin typeface="Calibri"/>
            </a:rPr>
            <a:pPr algn="ctr" rtl="0">
              <a:defRPr sz="1000"/>
            </a:pPr>
            <a:t>1) Add files to list below</a:t>
          </a:fld>
          <a:endParaRPr lang="az-Cyrl-AZ"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293CF53-38A4-45BA-B400-1B5417FE8395}" type="TxLink">
            <a:rPr lang="az-Cyrl-AZ" sz="1200" b="1" i="0" u="none" strike="noStrike" baseline="0">
              <a:solidFill>
                <a:srgbClr val="EAEAEA"/>
              </a:solidFill>
              <a:latin typeface="Calibri"/>
            </a:rPr>
            <a:pPr algn="ctr" rtl="0">
              <a:defRPr sz="1000"/>
            </a:pPr>
            <a:t>2) Begin upload of IES files listed below</a:t>
          </a:fld>
          <a:endParaRPr lang="az-Cyrl-AZ"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E3E1AC-3299-4A8F-98DC-7B1AE293DF57}"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C046F3F-DBBA-45C3-9EBF-D570EDCB3AD7}"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C72109C-8459-4233-8B1F-516EEC9E606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97A11F-D5D6-4BC8-8B86-38ADCEDD0C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388D47-3A5F-4AE9-87A1-D750465B7AC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F137257-C90F-49F1-BCF7-275C411B97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9A0B01D-0B0F-454A-910F-323D91F59C6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0FE6EC-038A-4A59-BB0E-7C3623B9C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4562D-679C-4A0B-8E69-708FDCB5DA71}"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E82BAF2-91CD-43D5-AD69-69F7227483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ACA726C-6586-47FF-A48A-27C123F754B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C5A491F-C269-4FEE-8519-C5833AC013E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BE60651-DBF4-4A4F-8161-B40FDA526EF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DE17BCB-0E00-4338-99BD-929C1EAF94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165CC1B-290B-4C86-AF77-30EEA1E0054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17D24-F6C2-4E5E-9E51-7035030973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1424055-B420-4153-9371-2F29BB15178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6ADB25-FE3E-44D3-A491-06A2712F733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EE69BB7-607F-4D25-976F-A4F1AEF143E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C7302B-AA2C-4CB0-8FF2-DB337285DFC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A412F2-5F3B-455C-861E-1C343A51268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1"/>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2ACEFC-4F08-4E15-95B4-DFD53E1F5AC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9B9CBEF-6970-418D-9F69-A4A26E02604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0BEE4E-1451-48CF-8202-BD4C638B79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A57997-514D-4A68-96DC-A944871E18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181D460-4FDD-4BA5-BEE3-1AF316451A7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zoomScaleNormal="100" workbookViewId="0">
      <selection activeCell="AA19" sqref="AA19"/>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v1.7.8</v>
      </c>
    </row>
    <row r="3" spans="1:18" s="126" customFormat="1" ht="24" customHeight="1">
      <c r="C3" s="127"/>
    </row>
    <row r="4" spans="1:18" ht="15.75" thickBot="1">
      <c r="A4" s="128"/>
    </row>
    <row r="5" spans="1:18" ht="15.75" customHeight="1" thickBot="1">
      <c r="B5" s="716" t="s">
        <v>362</v>
      </c>
      <c r="C5" s="717"/>
      <c r="D5" s="718"/>
      <c r="E5" s="719" t="s">
        <v>343</v>
      </c>
      <c r="F5" s="720"/>
      <c r="G5" s="721"/>
    </row>
    <row r="8" spans="1:18">
      <c r="B8" s="722" t="str">
        <f>Translation!B285</f>
        <v>SEAD Procurement Tool for Energy Efficient Street Lighting</v>
      </c>
      <c r="C8" s="723"/>
      <c r="D8" s="723"/>
      <c r="E8" s="723"/>
      <c r="F8" s="723"/>
      <c r="G8" s="723"/>
      <c r="H8" s="723"/>
      <c r="I8" s="723"/>
      <c r="J8" s="723"/>
      <c r="K8" s="723"/>
      <c r="L8" s="723"/>
      <c r="M8" s="723"/>
      <c r="N8" s="724"/>
    </row>
    <row r="9" spans="1:18" ht="72.75" customHeight="1">
      <c r="B9" s="725"/>
      <c r="C9" s="726"/>
      <c r="D9" s="726"/>
      <c r="E9" s="726"/>
      <c r="F9" s="726"/>
      <c r="G9" s="726"/>
      <c r="H9" s="726"/>
      <c r="I9" s="726"/>
      <c r="J9" s="726"/>
      <c r="K9" s="726"/>
      <c r="L9" s="726"/>
      <c r="M9" s="726"/>
      <c r="N9" s="727"/>
      <c r="R9" s="129" t="s">
        <v>1046</v>
      </c>
    </row>
    <row r="10" spans="1:18" ht="35.25" hidden="1" customHeight="1">
      <c r="B10" s="725" t="str">
        <f>Translation!B286</f>
        <v>Before you get started, please take some time to read the instructions located on the navigation worksheet .</v>
      </c>
      <c r="C10" s="726"/>
      <c r="D10" s="726"/>
      <c r="E10" s="726"/>
      <c r="F10" s="726"/>
      <c r="G10" s="726"/>
      <c r="H10" s="726"/>
      <c r="I10" s="726"/>
      <c r="J10" s="726"/>
      <c r="K10" s="726"/>
      <c r="L10" s="726"/>
      <c r="M10" s="726"/>
      <c r="N10" s="727"/>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713" t="str">
        <f>Translation!B315</f>
        <v>This tool and accompanying street lighting technology profile are available at www.superefficient.org</v>
      </c>
      <c r="C26" s="714"/>
      <c r="D26" s="714"/>
      <c r="E26" s="714"/>
      <c r="F26" s="714"/>
      <c r="G26" s="714"/>
      <c r="H26" s="714"/>
      <c r="I26" s="714"/>
      <c r="J26" s="714"/>
      <c r="K26" s="714"/>
      <c r="L26" s="714"/>
      <c r="M26" s="714"/>
      <c r="N26" s="715"/>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v1.7.8</v>
      </c>
    </row>
    <row r="3" spans="2:24" s="71" customFormat="1" ht="31.5">
      <c r="C3" s="72" t="str">
        <f>Translation!B12</f>
        <v>BACKGROUND INFORMATION</v>
      </c>
    </row>
    <row r="4" spans="2:24" ht="44.25" customHeight="1">
      <c r="C4" s="344" t="s">
        <v>1152</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30"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30"/>
      <c r="F8" s="730"/>
      <c r="G8" s="730"/>
      <c r="H8" s="730"/>
      <c r="I8" s="730"/>
      <c r="J8" s="730"/>
      <c r="K8" s="730"/>
      <c r="L8" s="730"/>
      <c r="M8" s="730"/>
      <c r="N8" s="730"/>
      <c r="O8" s="730"/>
    </row>
    <row r="9" spans="2:24" ht="36.75" customHeight="1">
      <c r="E9" s="733" t="str">
        <f>Translation!B31</f>
        <v>- The tool is designed to be simple to use, requiring little prior knowledge. Follow the steps, and look out for popup boxes and "?" links for additional information</v>
      </c>
      <c r="F9" s="733"/>
      <c r="G9" s="733"/>
      <c r="H9" s="733"/>
      <c r="I9" s="733"/>
      <c r="J9" s="733"/>
      <c r="K9" s="733"/>
      <c r="L9" s="733"/>
      <c r="M9" s="733"/>
      <c r="N9" s="733"/>
      <c r="O9" s="733"/>
    </row>
    <row r="10" spans="2:24" ht="57" customHeight="1">
      <c r="E10" s="733"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33"/>
      <c r="G10" s="733"/>
      <c r="H10" s="733"/>
      <c r="I10" s="733"/>
      <c r="J10" s="733"/>
      <c r="K10" s="733"/>
      <c r="L10" s="733"/>
      <c r="M10" s="733"/>
      <c r="N10" s="733"/>
      <c r="O10" s="733"/>
    </row>
    <row r="11" spans="2:24" ht="94.5" customHeight="1">
      <c r="E11" s="733"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33"/>
      <c r="G11" s="733"/>
      <c r="H11" s="733"/>
      <c r="I11" s="733"/>
      <c r="J11" s="733"/>
      <c r="K11" s="733"/>
      <c r="L11" s="733"/>
      <c r="M11" s="733"/>
      <c r="N11" s="733"/>
      <c r="O11" s="733"/>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30" t="str">
        <f>Translation!B72</f>
        <v>The inputs tab gives you access to all required inputs, as well as navigation to all the other tabs relevant to the user. Start here, and if you get lost come back here and find the appropriate step.</v>
      </c>
      <c r="E18" s="730"/>
      <c r="F18" s="730"/>
      <c r="G18" s="730"/>
      <c r="H18" s="730"/>
      <c r="I18" s="730"/>
      <c r="J18" s="730"/>
      <c r="K18" s="730"/>
      <c r="L18" s="730"/>
      <c r="M18" s="730"/>
      <c r="N18" s="730"/>
      <c r="O18" s="730"/>
    </row>
    <row r="19" spans="4:15">
      <c r="D19" s="74" t="str">
        <f>Translation!B48</f>
        <v xml:space="preserve">For a description of the other tabs and what they contain go here: </v>
      </c>
    </row>
    <row r="20" spans="4:15">
      <c r="D20" s="74"/>
    </row>
    <row r="21" spans="4:15">
      <c r="D21" s="731" t="str">
        <f>Translation!B70</f>
        <v>Tab Descriptions</v>
      </c>
      <c r="E21" s="732"/>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34" t="str">
        <f>Translation!B28</f>
        <v>Single Fixture</v>
      </c>
      <c r="E34" s="735"/>
    </row>
    <row r="35" spans="3:22" ht="15" customHeight="1">
      <c r="D35" s="734" t="str">
        <f>Translation!B61</f>
        <v>Retrofit - basic</v>
      </c>
      <c r="E35" s="735"/>
    </row>
    <row r="36" spans="3:22" ht="15" customHeight="1">
      <c r="D36" s="734" t="str">
        <f>Translation!B63</f>
        <v>Retrofit - detailed</v>
      </c>
      <c r="E36" s="735"/>
    </row>
    <row r="37" spans="3:22" ht="15" customHeight="1">
      <c r="D37" s="734" t="str">
        <f>Translation!B57</f>
        <v>New installation</v>
      </c>
      <c r="E37" s="735"/>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29" t="str">
        <f>Translation!B59</f>
        <v>Not all tabs are needed by the user, but all tabs are left open so that you can see how calculations are performed if needed. Here's a description of all the tabs in the tool:</v>
      </c>
      <c r="D55" s="729"/>
      <c r="E55" s="729"/>
      <c r="F55" s="729"/>
      <c r="G55" s="729"/>
      <c r="H55" s="729"/>
      <c r="I55" s="729"/>
      <c r="J55" s="729"/>
      <c r="K55" s="729"/>
      <c r="L55" s="729"/>
      <c r="M55" s="729"/>
      <c r="N55" s="729"/>
      <c r="O55" s="729"/>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28"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28"/>
      <c r="E73" s="728"/>
      <c r="F73" s="728"/>
      <c r="G73" s="728"/>
      <c r="H73" s="728"/>
      <c r="I73" s="728"/>
      <c r="J73" s="728"/>
      <c r="K73" s="728"/>
      <c r="L73" s="728"/>
      <c r="M73" s="728"/>
      <c r="N73" s="728"/>
      <c r="O73" s="728"/>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28"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28"/>
      <c r="E77" s="728"/>
      <c r="F77" s="728"/>
      <c r="G77" s="728"/>
      <c r="H77" s="728"/>
      <c r="I77" s="728"/>
      <c r="J77" s="728"/>
      <c r="K77" s="728"/>
      <c r="L77" s="728"/>
      <c r="M77" s="728"/>
      <c r="N77" s="728"/>
      <c r="O77" s="728"/>
    </row>
    <row r="78" spans="3:22" ht="15" customHeight="1">
      <c r="C78" s="96" t="s">
        <v>224</v>
      </c>
      <c r="D78" s="728" t="str">
        <f>Translation!B45</f>
        <v xml:space="preserve">Follow steps 1-5 on the inputs page to define your current configuration, desired target light levels, and relevant costs </v>
      </c>
      <c r="E78" s="728"/>
      <c r="F78" s="728"/>
      <c r="G78" s="728"/>
      <c r="H78" s="728"/>
      <c r="I78" s="728"/>
      <c r="J78" s="728"/>
      <c r="K78" s="728"/>
      <c r="L78" s="728"/>
      <c r="M78" s="728"/>
      <c r="N78" s="728"/>
      <c r="O78" s="728"/>
    </row>
    <row r="79" spans="3:22" ht="15" customHeight="1">
      <c r="C79" s="96" t="s">
        <v>225</v>
      </c>
      <c r="D79" s="728" t="str">
        <f>Translation!B81</f>
        <v xml:space="preserve">When choosing the upgrade fixture in Step 3, choose 'Multiple Fixtures' option and select some or all of the generic typical fixtures </v>
      </c>
      <c r="E79" s="728"/>
      <c r="F79" s="728"/>
      <c r="G79" s="728"/>
      <c r="H79" s="728"/>
      <c r="I79" s="728"/>
      <c r="J79" s="728"/>
      <c r="K79" s="728"/>
      <c r="L79" s="728"/>
      <c r="M79" s="728"/>
      <c r="N79" s="728"/>
      <c r="O79" s="728"/>
    </row>
    <row r="80" spans="3:22" ht="15" customHeight="1">
      <c r="C80" s="96" t="s">
        <v>226</v>
      </c>
      <c r="D80" s="728" t="str">
        <f>Translation!B73</f>
        <v xml:space="preserve">The MGraphs page will show you which fixtures pass and fail your illuminance criteria for the given road geometry, ranked in order of lowest to highest energy consumption. </v>
      </c>
      <c r="E80" s="728"/>
      <c r="F80" s="728"/>
      <c r="G80" s="728"/>
      <c r="H80" s="728"/>
      <c r="I80" s="728"/>
      <c r="J80" s="728"/>
      <c r="K80" s="728"/>
      <c r="L80" s="728"/>
      <c r="M80" s="728"/>
      <c r="N80" s="728"/>
      <c r="O80" s="728"/>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28"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28"/>
      <c r="E86" s="728"/>
      <c r="F86" s="728"/>
      <c r="G86" s="728"/>
      <c r="H86" s="728"/>
      <c r="I86" s="728"/>
      <c r="J86" s="728"/>
      <c r="K86" s="728"/>
      <c r="L86" s="728"/>
      <c r="M86" s="728"/>
      <c r="N86" s="728"/>
      <c r="O86" s="728"/>
      <c r="P86" s="96"/>
      <c r="Q86" s="96"/>
      <c r="R86" s="96"/>
      <c r="S86" s="96"/>
      <c r="T86" s="96"/>
      <c r="U86" s="96"/>
      <c r="V86" s="96"/>
    </row>
    <row r="87" spans="3:22" ht="15" customHeight="1">
      <c r="C87" s="96" t="s">
        <v>224</v>
      </c>
      <c r="D87" s="728" t="str">
        <f>Translation!B41</f>
        <v xml:space="preserve">Contact the manufacturer or visit their website to download the electronic IES files for the fixtures you're considering </v>
      </c>
      <c r="E87" s="728"/>
      <c r="F87" s="728"/>
      <c r="G87" s="728"/>
      <c r="H87" s="728"/>
      <c r="I87" s="728"/>
      <c r="J87" s="728"/>
      <c r="K87" s="728"/>
      <c r="L87" s="728"/>
      <c r="M87" s="728"/>
      <c r="N87" s="728"/>
      <c r="O87" s="728"/>
      <c r="P87" s="96"/>
      <c r="Q87" s="96"/>
      <c r="R87" s="96"/>
      <c r="S87" s="96"/>
      <c r="T87" s="96"/>
      <c r="U87" s="96"/>
      <c r="V87" s="96"/>
    </row>
    <row r="88" spans="3:22" ht="15" customHeight="1">
      <c r="C88" s="96" t="s">
        <v>225</v>
      </c>
      <c r="D88" s="728" t="str">
        <f>Translation!B79</f>
        <v xml:space="preserve">Use the Add IES file button in step 3 to add this data to the tool. Be sure to check default values for fixture life, cost, and lumen depreciation in the Fixtures tab and make sure they are appropriate for your fixture </v>
      </c>
      <c r="E88" s="728"/>
      <c r="F88" s="728"/>
      <c r="G88" s="728"/>
      <c r="H88" s="728"/>
      <c r="I88" s="728"/>
      <c r="J88" s="728"/>
      <c r="K88" s="728"/>
      <c r="L88" s="728"/>
      <c r="M88" s="728"/>
      <c r="N88" s="728"/>
      <c r="O88" s="728"/>
    </row>
    <row r="89" spans="3:22" ht="15" customHeight="1">
      <c r="C89" s="96" t="s">
        <v>226</v>
      </c>
      <c r="D89" s="728" t="str">
        <f>Translation!B46</f>
        <v xml:space="preserve">Follow steps 1-5 to define your road configuration, desired target light levels, and relavant costs </v>
      </c>
      <c r="E89" s="728"/>
      <c r="F89" s="728"/>
      <c r="G89" s="728"/>
      <c r="H89" s="728"/>
      <c r="I89" s="728"/>
      <c r="J89" s="728"/>
      <c r="K89" s="728"/>
      <c r="L89" s="728"/>
      <c r="M89" s="728"/>
      <c r="N89" s="728"/>
      <c r="O89" s="728"/>
    </row>
    <row r="90" spans="3:22" ht="32.25" customHeight="1">
      <c r="C90" s="96" t="s">
        <v>227</v>
      </c>
      <c r="D90" s="728" t="str">
        <f>Translation!B81</f>
        <v xml:space="preserve">When choosing the upgrade fixture in Step 3, choose 'Multiple Fixtures' option and select some or all of the generic typical fixtures </v>
      </c>
      <c r="E90" s="728"/>
      <c r="F90" s="728"/>
      <c r="G90" s="728"/>
      <c r="H90" s="728"/>
      <c r="I90" s="728"/>
      <c r="J90" s="728"/>
      <c r="K90" s="728"/>
      <c r="L90" s="728"/>
      <c r="M90" s="728"/>
      <c r="N90" s="728"/>
      <c r="O90" s="728"/>
    </row>
    <row r="91" spans="3:22" ht="15" customHeight="1">
      <c r="C91" s="96" t="s">
        <v>228</v>
      </c>
      <c r="D91" s="728" t="str">
        <f>Translation!B73</f>
        <v xml:space="preserve">The MGraphs page will show you which fixtures pass and fail your illuminance criteria for the given road geometry, ranked in order of lowest to highest energy consumption. </v>
      </c>
      <c r="E91" s="728"/>
      <c r="F91" s="728"/>
      <c r="G91" s="728"/>
      <c r="H91" s="728"/>
      <c r="I91" s="728"/>
      <c r="J91" s="728"/>
      <c r="K91" s="728"/>
      <c r="L91" s="728"/>
      <c r="M91" s="728"/>
      <c r="N91" s="728"/>
      <c r="O91" s="728"/>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28"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28"/>
      <c r="E96" s="728"/>
      <c r="F96" s="728"/>
      <c r="G96" s="728"/>
      <c r="H96" s="728"/>
      <c r="I96" s="728"/>
      <c r="J96" s="728"/>
      <c r="K96" s="728"/>
      <c r="L96" s="728"/>
      <c r="M96" s="728"/>
      <c r="N96" s="728"/>
      <c r="O96" s="728"/>
    </row>
    <row r="97" spans="3:15" ht="15" customHeight="1">
      <c r="C97" s="96" t="s">
        <v>224</v>
      </c>
      <c r="D97" s="728" t="str">
        <f>Translation!B47</f>
        <v xml:space="preserve">Follow steps 1-5, choosing the appropriate comparison type of single fixture or multiple fixtures in step 3 </v>
      </c>
      <c r="E97" s="728"/>
      <c r="F97" s="728"/>
      <c r="G97" s="728"/>
      <c r="H97" s="728"/>
      <c r="I97" s="728"/>
      <c r="J97" s="728"/>
      <c r="K97" s="728"/>
      <c r="L97" s="728"/>
      <c r="M97" s="728"/>
      <c r="N97" s="728"/>
      <c r="O97" s="728"/>
    </row>
    <row r="98" spans="3:15" ht="15" customHeight="1">
      <c r="C98" s="96" t="s">
        <v>225</v>
      </c>
      <c r="D98" s="728" t="str">
        <f>Translation!B71</f>
        <v xml:space="preserve">The 'baseline' scenario can be ignored, or you can use the 'No fixture' fixture choice to set energy consumption of the baseline shown in the graphs to zero </v>
      </c>
      <c r="E98" s="728"/>
      <c r="F98" s="728"/>
      <c r="G98" s="728"/>
      <c r="H98" s="728"/>
      <c r="I98" s="728"/>
      <c r="J98" s="728"/>
      <c r="K98" s="728"/>
      <c r="L98" s="728"/>
      <c r="M98" s="728"/>
      <c r="N98" s="728"/>
      <c r="O98" s="728"/>
    </row>
    <row r="99" spans="3:15" ht="15" customHeight="1">
      <c r="C99" s="96" t="s">
        <v>226</v>
      </c>
      <c r="D99" s="728" t="str">
        <f>Translation!B50</f>
        <v xml:space="preserve">If only analyzing a single fixture, use the "Save Single Upgrade" button to save the scenario to the MResults tab. If analyzing multiple fixtures, the fixtures will be saved when you click 'Run Selected Fixtures' </v>
      </c>
      <c r="E99" s="728"/>
      <c r="F99" s="728"/>
      <c r="G99" s="728"/>
      <c r="H99" s="728"/>
      <c r="I99" s="728"/>
      <c r="J99" s="728"/>
      <c r="K99" s="728"/>
      <c r="L99" s="728"/>
      <c r="M99" s="728"/>
      <c r="N99" s="728"/>
      <c r="O99" s="728"/>
    </row>
    <row r="100" spans="3:15" ht="15" customHeight="1">
      <c r="C100" s="96" t="s">
        <v>227</v>
      </c>
      <c r="D100" s="728" t="str">
        <f>Translation!B76</f>
        <v xml:space="preserve">To compare additional scenarios , after saving the results you may change the inputs for the other steps and save the new results </v>
      </c>
      <c r="E100" s="728"/>
      <c r="F100" s="728"/>
      <c r="G100" s="728"/>
      <c r="H100" s="728"/>
      <c r="I100" s="728"/>
      <c r="J100" s="728"/>
      <c r="K100" s="728"/>
      <c r="L100" s="728"/>
      <c r="M100" s="728"/>
      <c r="N100" s="728"/>
      <c r="O100" s="728"/>
    </row>
    <row r="101" spans="3:15" ht="15" customHeight="1">
      <c r="C101" s="96" t="s">
        <v>228</v>
      </c>
      <c r="D101" s="728" t="str">
        <f>Translation!B37</f>
        <v xml:space="preserve">All results will be archived to the MResults tab, and show up in MGraphs.  </v>
      </c>
      <c r="E101" s="728"/>
      <c r="F101" s="728"/>
      <c r="G101" s="728"/>
      <c r="H101" s="728"/>
      <c r="I101" s="728"/>
      <c r="J101" s="728"/>
      <c r="K101" s="728"/>
      <c r="L101" s="728"/>
      <c r="M101" s="728"/>
      <c r="N101" s="728"/>
      <c r="O101" s="728"/>
    </row>
    <row r="102" spans="3:15" ht="15" customHeight="1">
      <c r="C102" s="96" t="s">
        <v>229</v>
      </c>
      <c r="D102" s="728"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28"/>
      <c r="F102" s="728"/>
      <c r="G102" s="728"/>
      <c r="H102" s="728"/>
      <c r="I102" s="728"/>
      <c r="J102" s="728"/>
      <c r="K102" s="728"/>
      <c r="L102" s="728"/>
      <c r="M102" s="728"/>
      <c r="N102" s="728"/>
      <c r="O102" s="728"/>
    </row>
  </sheetData>
  <mergeCells count="29">
    <mergeCell ref="D102:O102"/>
    <mergeCell ref="D78:O78"/>
    <mergeCell ref="D79:O79"/>
    <mergeCell ref="D80:O80"/>
    <mergeCell ref="D87:O87"/>
    <mergeCell ref="D88:O88"/>
    <mergeCell ref="D89:O89"/>
    <mergeCell ref="D90:O90"/>
    <mergeCell ref="D98:O98"/>
    <mergeCell ref="D101:O101"/>
    <mergeCell ref="C86:O86"/>
    <mergeCell ref="D100:O100"/>
    <mergeCell ref="C55:O55"/>
    <mergeCell ref="D18:O18"/>
    <mergeCell ref="D21:E21"/>
    <mergeCell ref="D8:O8"/>
    <mergeCell ref="E9:O9"/>
    <mergeCell ref="E10:O10"/>
    <mergeCell ref="E11:O11"/>
    <mergeCell ref="D37:E37"/>
    <mergeCell ref="D36:E36"/>
    <mergeCell ref="D35:E35"/>
    <mergeCell ref="D34:E34"/>
    <mergeCell ref="C73:O73"/>
    <mergeCell ref="C77:O77"/>
    <mergeCell ref="D99:O99"/>
    <mergeCell ref="D97:O97"/>
    <mergeCell ref="C96:O96"/>
    <mergeCell ref="D91:O91"/>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v1.7.8</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322</v>
      </c>
      <c r="E17" s="141">
        <v>3.5</v>
      </c>
      <c r="F17" s="141">
        <v>4</v>
      </c>
    </row>
    <row r="18" spans="2:10">
      <c r="B18" s="139" t="str">
        <f>Translation!B264</f>
        <v>Pole Spacing</v>
      </c>
      <c r="C18" s="140" t="str">
        <f t="shared" ca="1" si="0"/>
        <v>45 meters</v>
      </c>
      <c r="D18" s="141" t="s">
        <v>317</v>
      </c>
      <c r="E18" s="141" t="s">
        <v>365</v>
      </c>
      <c r="F18" s="141" t="s">
        <v>365</v>
      </c>
    </row>
    <row r="19" spans="2:10">
      <c r="B19" s="139" t="str">
        <f>Translation!B131</f>
        <v>Luminaire Mounting Height</v>
      </c>
      <c r="C19" s="140" t="str">
        <f t="shared" ca="1" si="0"/>
        <v>9 meters</v>
      </c>
      <c r="D19" s="141" t="s">
        <v>318</v>
      </c>
      <c r="E19" s="141" t="s">
        <v>318</v>
      </c>
      <c r="F19" s="141" t="s">
        <v>371</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368</v>
      </c>
    </row>
    <row r="21" spans="2:10">
      <c r="B21" s="139" t="s">
        <v>321</v>
      </c>
      <c r="C21" s="140" t="str">
        <f t="shared" ca="1" si="0"/>
        <v>R3</v>
      </c>
      <c r="D21" s="141" t="s">
        <v>207</v>
      </c>
      <c r="E21" s="141" t="s">
        <v>207</v>
      </c>
      <c r="F21" s="141" t="s">
        <v>207</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319</v>
      </c>
      <c r="E32" s="155" t="s">
        <v>366</v>
      </c>
      <c r="F32" s="156" t="s">
        <v>368</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207</v>
      </c>
      <c r="E45" s="180" t="s">
        <v>207</v>
      </c>
      <c r="F45" s="180" t="s">
        <v>207</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58</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208</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406</v>
      </c>
      <c r="C67" t="s">
        <v>512</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319</v>
      </c>
      <c r="AN67">
        <v>9</v>
      </c>
      <c r="AO67">
        <v>30</v>
      </c>
      <c r="AP67">
        <v>3</v>
      </c>
      <c r="AQ67">
        <v>4</v>
      </c>
      <c r="AR67">
        <v>10</v>
      </c>
      <c r="AS67" t="e">
        <v>#N/A</v>
      </c>
    </row>
    <row r="68" spans="1:46" customFormat="1">
      <c r="A68">
        <v>1.5</v>
      </c>
      <c r="B68" t="s">
        <v>407</v>
      </c>
      <c r="C68" t="s">
        <v>513</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319</v>
      </c>
      <c r="AN68">
        <v>9</v>
      </c>
      <c r="AO68">
        <v>30</v>
      </c>
      <c r="AP68">
        <v>3</v>
      </c>
      <c r="AQ68">
        <v>4</v>
      </c>
      <c r="AR68">
        <v>10</v>
      </c>
      <c r="AS68" t="e">
        <v>#N/A</v>
      </c>
    </row>
    <row r="69" spans="1:46" customFormat="1">
      <c r="A69">
        <v>2.5</v>
      </c>
      <c r="B69" t="s">
        <v>408</v>
      </c>
      <c r="C69" t="s">
        <v>514</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319</v>
      </c>
      <c r="AN69">
        <v>9</v>
      </c>
      <c r="AO69">
        <v>30</v>
      </c>
      <c r="AP69">
        <v>3</v>
      </c>
      <c r="AQ69">
        <v>4</v>
      </c>
      <c r="AR69">
        <v>10</v>
      </c>
      <c r="AS69" t="e">
        <v>#N/A</v>
      </c>
    </row>
    <row r="70" spans="1:46" customFormat="1">
      <c r="A70">
        <v>3.5</v>
      </c>
      <c r="B70" t="s">
        <v>381</v>
      </c>
      <c r="C70" t="s">
        <v>549</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319</v>
      </c>
      <c r="AN70">
        <v>9</v>
      </c>
      <c r="AO70">
        <v>30</v>
      </c>
      <c r="AP70">
        <v>3</v>
      </c>
      <c r="AQ70">
        <v>4</v>
      </c>
      <c r="AR70">
        <v>10</v>
      </c>
      <c r="AS70" t="e">
        <v>#N/A</v>
      </c>
    </row>
    <row r="71" spans="1:46" customFormat="1">
      <c r="A71">
        <v>4.5</v>
      </c>
      <c r="B71" t="s">
        <v>409</v>
      </c>
      <c r="C71" t="s">
        <v>515</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319</v>
      </c>
      <c r="AN71">
        <v>9</v>
      </c>
      <c r="AO71">
        <v>30</v>
      </c>
      <c r="AP71">
        <v>3</v>
      </c>
      <c r="AQ71">
        <v>4</v>
      </c>
      <c r="AR71">
        <v>10</v>
      </c>
      <c r="AS71" t="e">
        <v>#N/A</v>
      </c>
    </row>
    <row r="72" spans="1:46" customFormat="1">
      <c r="A72">
        <v>5.5</v>
      </c>
      <c r="B72" t="s">
        <v>410</v>
      </c>
      <c r="C72" t="s">
        <v>516</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319</v>
      </c>
      <c r="AN72">
        <v>9</v>
      </c>
      <c r="AO72">
        <v>30</v>
      </c>
      <c r="AP72">
        <v>3</v>
      </c>
      <c r="AQ72">
        <v>4</v>
      </c>
      <c r="AR72">
        <v>10</v>
      </c>
      <c r="AS72" t="e">
        <v>#N/A</v>
      </c>
    </row>
    <row r="73" spans="1:46" customFormat="1">
      <c r="A73">
        <v>6.5</v>
      </c>
      <c r="B73" t="s">
        <v>394</v>
      </c>
      <c r="C73" t="s">
        <v>562</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319</v>
      </c>
      <c r="AN73">
        <v>9</v>
      </c>
      <c r="AO73">
        <v>30</v>
      </c>
      <c r="AP73">
        <v>3</v>
      </c>
      <c r="AQ73">
        <v>4</v>
      </c>
      <c r="AR73">
        <v>10</v>
      </c>
      <c r="AS73" t="e">
        <v>#N/A</v>
      </c>
    </row>
    <row r="74" spans="1:46" customFormat="1">
      <c r="A74">
        <v>7.5</v>
      </c>
      <c r="B74" t="s">
        <v>395</v>
      </c>
      <c r="C74" t="s">
        <v>563</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319</v>
      </c>
      <c r="AN74">
        <v>9</v>
      </c>
      <c r="AO74">
        <v>30</v>
      </c>
      <c r="AP74">
        <v>3</v>
      </c>
      <c r="AQ74">
        <v>4</v>
      </c>
      <c r="AR74">
        <v>10</v>
      </c>
      <c r="AS74" t="e">
        <v>#N/A</v>
      </c>
    </row>
    <row r="75" spans="1:46" customFormat="1">
      <c r="A75">
        <v>8.5</v>
      </c>
      <c r="B75" t="s">
        <v>411</v>
      </c>
      <c r="C75" t="s">
        <v>517</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319</v>
      </c>
      <c r="AN75">
        <v>9</v>
      </c>
      <c r="AO75">
        <v>30</v>
      </c>
      <c r="AP75">
        <v>3</v>
      </c>
      <c r="AQ75">
        <v>4</v>
      </c>
      <c r="AR75">
        <v>10</v>
      </c>
      <c r="AS75" t="e">
        <v>#N/A</v>
      </c>
    </row>
    <row r="76" spans="1:46" customFormat="1">
      <c r="A76">
        <v>9.5</v>
      </c>
      <c r="B76" t="s">
        <v>382</v>
      </c>
      <c r="C76" t="s">
        <v>550</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319</v>
      </c>
      <c r="AN76">
        <v>9</v>
      </c>
      <c r="AO76">
        <v>30</v>
      </c>
      <c r="AP76">
        <v>3</v>
      </c>
      <c r="AQ76">
        <v>4</v>
      </c>
      <c r="AR76">
        <v>10</v>
      </c>
      <c r="AS76" t="e">
        <v>#N/A</v>
      </c>
    </row>
    <row r="77" spans="1:46" customFormat="1">
      <c r="A77">
        <v>10.5</v>
      </c>
      <c r="B77" t="s">
        <v>412</v>
      </c>
      <c r="C77" t="s">
        <v>518</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319</v>
      </c>
      <c r="AN77">
        <v>9</v>
      </c>
      <c r="AO77">
        <v>30</v>
      </c>
      <c r="AP77">
        <v>3</v>
      </c>
      <c r="AQ77">
        <v>4</v>
      </c>
      <c r="AR77">
        <v>10</v>
      </c>
      <c r="AS77" t="e">
        <v>#N/A</v>
      </c>
    </row>
    <row r="78" spans="1:46" customFormat="1">
      <c r="A78">
        <v>11.5</v>
      </c>
      <c r="B78" t="s">
        <v>383</v>
      </c>
      <c r="C78" t="s">
        <v>551</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319</v>
      </c>
      <c r="AN78">
        <v>9</v>
      </c>
      <c r="AO78">
        <v>30</v>
      </c>
      <c r="AP78">
        <v>3</v>
      </c>
      <c r="AQ78">
        <v>4</v>
      </c>
      <c r="AR78">
        <v>10</v>
      </c>
      <c r="AS78" t="e">
        <v>#N/A</v>
      </c>
    </row>
    <row r="79" spans="1:46" customFormat="1">
      <c r="A79">
        <v>12.5</v>
      </c>
      <c r="B79" t="s">
        <v>385</v>
      </c>
      <c r="C79" t="s">
        <v>553</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319</v>
      </c>
      <c r="AN79">
        <v>9</v>
      </c>
      <c r="AO79">
        <v>30</v>
      </c>
      <c r="AP79">
        <v>3</v>
      </c>
      <c r="AQ79">
        <v>4</v>
      </c>
      <c r="AR79">
        <v>10</v>
      </c>
      <c r="AS79" t="e">
        <v>#N/A</v>
      </c>
    </row>
    <row r="80" spans="1:46" customFormat="1">
      <c r="A80">
        <v>13.5</v>
      </c>
      <c r="B80" t="s">
        <v>396</v>
      </c>
      <c r="C80" t="s">
        <v>564</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319</v>
      </c>
      <c r="AN80">
        <v>9</v>
      </c>
      <c r="AO80">
        <v>30</v>
      </c>
      <c r="AP80">
        <v>3</v>
      </c>
      <c r="AQ80">
        <v>4</v>
      </c>
      <c r="AR80">
        <v>10</v>
      </c>
      <c r="AS80" t="e">
        <v>#N/A</v>
      </c>
    </row>
    <row r="81" spans="1:45" customFormat="1">
      <c r="A81">
        <v>14.5</v>
      </c>
      <c r="B81" t="s">
        <v>397</v>
      </c>
      <c r="C81" t="s">
        <v>565</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319</v>
      </c>
      <c r="AN81">
        <v>9</v>
      </c>
      <c r="AO81">
        <v>30</v>
      </c>
      <c r="AP81">
        <v>3</v>
      </c>
      <c r="AQ81">
        <v>4</v>
      </c>
      <c r="AR81">
        <v>10</v>
      </c>
      <c r="AS81" t="e">
        <v>#N/A</v>
      </c>
    </row>
    <row r="82" spans="1:45" customFormat="1">
      <c r="A82">
        <v>15.5</v>
      </c>
      <c r="B82" t="s">
        <v>402</v>
      </c>
      <c r="C82" t="s">
        <v>570</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319</v>
      </c>
      <c r="AN82">
        <v>9</v>
      </c>
      <c r="AO82">
        <v>30</v>
      </c>
      <c r="AP82">
        <v>3</v>
      </c>
      <c r="AQ82">
        <v>4</v>
      </c>
      <c r="AR82">
        <v>10</v>
      </c>
      <c r="AS82" t="e">
        <v>#N/A</v>
      </c>
    </row>
    <row r="83" spans="1:45" customFormat="1">
      <c r="A83">
        <v>16.5</v>
      </c>
      <c r="B83" t="s">
        <v>386</v>
      </c>
      <c r="C83" t="s">
        <v>554</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319</v>
      </c>
      <c r="AN83">
        <v>9</v>
      </c>
      <c r="AO83">
        <v>30</v>
      </c>
      <c r="AP83">
        <v>3</v>
      </c>
      <c r="AQ83">
        <v>4</v>
      </c>
      <c r="AR83">
        <v>10</v>
      </c>
      <c r="AS83" t="e">
        <v>#N/A</v>
      </c>
    </row>
    <row r="84" spans="1:45" customFormat="1">
      <c r="A84">
        <v>17.5</v>
      </c>
      <c r="B84" t="s">
        <v>398</v>
      </c>
      <c r="C84" t="s">
        <v>566</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319</v>
      </c>
      <c r="AN84">
        <v>9</v>
      </c>
      <c r="AO84">
        <v>30</v>
      </c>
      <c r="AP84">
        <v>3</v>
      </c>
      <c r="AQ84">
        <v>4</v>
      </c>
      <c r="AR84">
        <v>10</v>
      </c>
      <c r="AS84" t="e">
        <v>#N/A</v>
      </c>
    </row>
    <row r="85" spans="1:45" customFormat="1">
      <c r="A85">
        <v>18.5</v>
      </c>
      <c r="B85" t="s">
        <v>399</v>
      </c>
      <c r="C85" t="s">
        <v>567</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319</v>
      </c>
      <c r="AN85">
        <v>9</v>
      </c>
      <c r="AO85">
        <v>30</v>
      </c>
      <c r="AP85">
        <v>3</v>
      </c>
      <c r="AQ85">
        <v>4</v>
      </c>
      <c r="AR85">
        <v>10</v>
      </c>
      <c r="AS85" t="e">
        <v>#N/A</v>
      </c>
    </row>
    <row r="86" spans="1:45" customFormat="1">
      <c r="A86">
        <v>19.5</v>
      </c>
      <c r="B86" t="s">
        <v>387</v>
      </c>
      <c r="C86" t="s">
        <v>555</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319</v>
      </c>
      <c r="AN86">
        <v>9</v>
      </c>
      <c r="AO86">
        <v>30</v>
      </c>
      <c r="AP86">
        <v>3</v>
      </c>
      <c r="AQ86">
        <v>4</v>
      </c>
      <c r="AR86">
        <v>10</v>
      </c>
      <c r="AS86" t="e">
        <v>#N/A</v>
      </c>
    </row>
    <row r="87" spans="1:45" customFormat="1">
      <c r="A87">
        <v>20.5</v>
      </c>
      <c r="B87" t="s">
        <v>384</v>
      </c>
      <c r="C87" t="s">
        <v>552</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319</v>
      </c>
      <c r="AN87">
        <v>9</v>
      </c>
      <c r="AO87">
        <v>30</v>
      </c>
      <c r="AP87">
        <v>3</v>
      </c>
      <c r="AQ87">
        <v>4</v>
      </c>
      <c r="AR87">
        <v>10</v>
      </c>
      <c r="AS87" t="e">
        <v>#N/A</v>
      </c>
    </row>
    <row r="88" spans="1:45" customFormat="1">
      <c r="A88">
        <v>21.5</v>
      </c>
      <c r="B88" t="s">
        <v>413</v>
      </c>
      <c r="C88" t="s">
        <v>519</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319</v>
      </c>
      <c r="AN88">
        <v>9</v>
      </c>
      <c r="AO88">
        <v>30</v>
      </c>
      <c r="AP88">
        <v>3</v>
      </c>
      <c r="AQ88">
        <v>4</v>
      </c>
      <c r="AR88">
        <v>10</v>
      </c>
      <c r="AS88" t="e">
        <v>#N/A</v>
      </c>
    </row>
    <row r="89" spans="1:45" customFormat="1">
      <c r="A89">
        <v>22.5</v>
      </c>
      <c r="B89" t="s">
        <v>414</v>
      </c>
      <c r="C89" t="s">
        <v>520</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319</v>
      </c>
      <c r="AN89">
        <v>9</v>
      </c>
      <c r="AO89">
        <v>30</v>
      </c>
      <c r="AP89">
        <v>3</v>
      </c>
      <c r="AQ89">
        <v>4</v>
      </c>
      <c r="AR89">
        <v>10</v>
      </c>
      <c r="AS89" t="e">
        <v>#N/A</v>
      </c>
    </row>
    <row r="90" spans="1:45" customFormat="1">
      <c r="A90">
        <v>23.5</v>
      </c>
      <c r="B90" t="s">
        <v>401</v>
      </c>
      <c r="C90" t="s">
        <v>569</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319</v>
      </c>
      <c r="AN90">
        <v>9</v>
      </c>
      <c r="AO90">
        <v>30</v>
      </c>
      <c r="AP90">
        <v>3</v>
      </c>
      <c r="AQ90">
        <v>4</v>
      </c>
      <c r="AR90">
        <v>10</v>
      </c>
      <c r="AS90" t="e">
        <v>#N/A</v>
      </c>
    </row>
    <row r="91" spans="1:45" customFormat="1">
      <c r="A91">
        <v>24.5</v>
      </c>
      <c r="B91" t="s">
        <v>415</v>
      </c>
      <c r="C91" t="s">
        <v>521</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319</v>
      </c>
      <c r="AN91">
        <v>9</v>
      </c>
      <c r="AO91">
        <v>30</v>
      </c>
      <c r="AP91">
        <v>3</v>
      </c>
      <c r="AQ91">
        <v>4</v>
      </c>
      <c r="AR91">
        <v>10</v>
      </c>
      <c r="AS91" t="e">
        <v>#N/A</v>
      </c>
    </row>
    <row r="92" spans="1:45" customFormat="1">
      <c r="A92">
        <v>25.5</v>
      </c>
      <c r="B92" t="s">
        <v>416</v>
      </c>
      <c r="C92" t="s">
        <v>522</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319</v>
      </c>
      <c r="AN92">
        <v>9</v>
      </c>
      <c r="AO92">
        <v>30</v>
      </c>
      <c r="AP92">
        <v>3</v>
      </c>
      <c r="AQ92">
        <v>4</v>
      </c>
      <c r="AR92">
        <v>10</v>
      </c>
      <c r="AS92" t="e">
        <v>#N/A</v>
      </c>
    </row>
    <row r="93" spans="1:45" customFormat="1">
      <c r="A93">
        <v>26.5</v>
      </c>
      <c r="B93" t="s">
        <v>417</v>
      </c>
      <c r="C93" t="s">
        <v>523</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319</v>
      </c>
      <c r="AN93">
        <v>9</v>
      </c>
      <c r="AO93">
        <v>30</v>
      </c>
      <c r="AP93">
        <v>3</v>
      </c>
      <c r="AQ93">
        <v>4</v>
      </c>
      <c r="AR93">
        <v>10</v>
      </c>
      <c r="AS93" t="e">
        <v>#N/A</v>
      </c>
    </row>
    <row r="94" spans="1:45" customFormat="1">
      <c r="A94">
        <v>27.5</v>
      </c>
      <c r="B94" t="s">
        <v>390</v>
      </c>
      <c r="C94" t="s">
        <v>558</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319</v>
      </c>
      <c r="AN94">
        <v>9</v>
      </c>
      <c r="AO94">
        <v>30</v>
      </c>
      <c r="AP94">
        <v>3</v>
      </c>
      <c r="AQ94">
        <v>4</v>
      </c>
      <c r="AR94">
        <v>10</v>
      </c>
      <c r="AS94" t="e">
        <v>#N/A</v>
      </c>
    </row>
    <row r="95" spans="1:45" customFormat="1">
      <c r="A95">
        <v>28.5</v>
      </c>
      <c r="B95" t="s">
        <v>400</v>
      </c>
      <c r="C95" t="s">
        <v>568</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319</v>
      </c>
      <c r="AN95">
        <v>9</v>
      </c>
      <c r="AO95">
        <v>30</v>
      </c>
      <c r="AP95">
        <v>3</v>
      </c>
      <c r="AQ95">
        <v>4</v>
      </c>
      <c r="AR95">
        <v>10</v>
      </c>
      <c r="AS95" t="e">
        <v>#N/A</v>
      </c>
    </row>
    <row r="96" spans="1:45" customFormat="1">
      <c r="A96">
        <v>29.5</v>
      </c>
      <c r="B96" t="s">
        <v>389</v>
      </c>
      <c r="C96" t="s">
        <v>557</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319</v>
      </c>
      <c r="AN96">
        <v>9</v>
      </c>
      <c r="AO96">
        <v>30</v>
      </c>
      <c r="AP96">
        <v>3</v>
      </c>
      <c r="AQ96">
        <v>4</v>
      </c>
      <c r="AR96">
        <v>10</v>
      </c>
      <c r="AS96" t="e">
        <v>#N/A</v>
      </c>
    </row>
    <row r="97" spans="1:45" customFormat="1">
      <c r="A97">
        <v>30.5</v>
      </c>
      <c r="B97" t="s">
        <v>391</v>
      </c>
      <c r="C97" t="s">
        <v>559</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319</v>
      </c>
      <c r="AN97">
        <v>9</v>
      </c>
      <c r="AO97">
        <v>30</v>
      </c>
      <c r="AP97">
        <v>3</v>
      </c>
      <c r="AQ97">
        <v>4</v>
      </c>
      <c r="AR97">
        <v>10</v>
      </c>
      <c r="AS97" t="e">
        <v>#N/A</v>
      </c>
    </row>
    <row r="98" spans="1:45" customFormat="1">
      <c r="A98">
        <v>31.5</v>
      </c>
      <c r="B98" t="s">
        <v>388</v>
      </c>
      <c r="C98" t="s">
        <v>556</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319</v>
      </c>
      <c r="AN98">
        <v>9</v>
      </c>
      <c r="AO98">
        <v>30</v>
      </c>
      <c r="AP98">
        <v>3</v>
      </c>
      <c r="AQ98">
        <v>4</v>
      </c>
      <c r="AR98">
        <v>10</v>
      </c>
      <c r="AS98" t="e">
        <v>#N/A</v>
      </c>
    </row>
    <row r="99" spans="1:45" customFormat="1">
      <c r="A99">
        <v>32.5</v>
      </c>
      <c r="B99" t="s">
        <v>392</v>
      </c>
      <c r="C99" t="s">
        <v>560</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319</v>
      </c>
      <c r="AN99">
        <v>9</v>
      </c>
      <c r="AO99">
        <v>30</v>
      </c>
      <c r="AP99">
        <v>3</v>
      </c>
      <c r="AQ99">
        <v>4</v>
      </c>
      <c r="AR99">
        <v>10</v>
      </c>
      <c r="AS99" t="e">
        <v>#N/A</v>
      </c>
    </row>
    <row r="100" spans="1:45" customFormat="1">
      <c r="A100">
        <v>33.5</v>
      </c>
      <c r="B100" t="s">
        <v>403</v>
      </c>
      <c r="C100" t="s">
        <v>571</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319</v>
      </c>
      <c r="AN100">
        <v>9</v>
      </c>
      <c r="AO100">
        <v>30</v>
      </c>
      <c r="AP100">
        <v>3</v>
      </c>
      <c r="AQ100">
        <v>4</v>
      </c>
      <c r="AR100">
        <v>10</v>
      </c>
      <c r="AS100" t="e">
        <v>#N/A</v>
      </c>
    </row>
    <row r="101" spans="1:45" customFormat="1">
      <c r="A101">
        <v>34.5</v>
      </c>
      <c r="B101" t="s">
        <v>404</v>
      </c>
      <c r="C101" t="s">
        <v>572</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319</v>
      </c>
      <c r="AN101">
        <v>9</v>
      </c>
      <c r="AO101">
        <v>30</v>
      </c>
      <c r="AP101">
        <v>3</v>
      </c>
      <c r="AQ101">
        <v>4</v>
      </c>
      <c r="AR101">
        <v>10</v>
      </c>
      <c r="AS101" t="e">
        <v>#N/A</v>
      </c>
    </row>
    <row r="102" spans="1:45" customFormat="1">
      <c r="A102">
        <v>35.5</v>
      </c>
      <c r="B102" t="s">
        <v>405</v>
      </c>
      <c r="C102" t="s">
        <v>573</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319</v>
      </c>
      <c r="AN102">
        <v>9</v>
      </c>
      <c r="AO102">
        <v>30</v>
      </c>
      <c r="AP102">
        <v>3</v>
      </c>
      <c r="AQ102">
        <v>4</v>
      </c>
      <c r="AR102">
        <v>10</v>
      </c>
      <c r="AS102" t="e">
        <v>#N/A</v>
      </c>
    </row>
    <row r="103" spans="1:45" customFormat="1">
      <c r="A103">
        <v>36.5</v>
      </c>
      <c r="B103" t="s">
        <v>393</v>
      </c>
      <c r="C103" t="s">
        <v>561</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319</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375</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442</v>
      </c>
      <c r="C113" t="s">
        <v>512</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366</v>
      </c>
      <c r="AN113">
        <v>9</v>
      </c>
      <c r="AO113">
        <v>45</v>
      </c>
      <c r="AP113">
        <v>3</v>
      </c>
      <c r="AQ113">
        <v>4</v>
      </c>
      <c r="AR113">
        <v>10</v>
      </c>
      <c r="AS113" t="e">
        <v>#N/A</v>
      </c>
    </row>
    <row r="114" spans="1:45" customFormat="1">
      <c r="A114">
        <v>1.5</v>
      </c>
      <c r="B114" t="s">
        <v>443</v>
      </c>
      <c r="C114" t="s">
        <v>513</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366</v>
      </c>
      <c r="AN114">
        <v>9</v>
      </c>
      <c r="AO114">
        <v>45</v>
      </c>
      <c r="AP114">
        <v>3</v>
      </c>
      <c r="AQ114">
        <v>4</v>
      </c>
      <c r="AR114">
        <v>10</v>
      </c>
      <c r="AS114" t="e">
        <v>#N/A</v>
      </c>
    </row>
    <row r="115" spans="1:45" customFormat="1">
      <c r="A115">
        <v>2.5</v>
      </c>
      <c r="B115" t="s">
        <v>444</v>
      </c>
      <c r="C115" t="s">
        <v>514</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366</v>
      </c>
      <c r="AN115">
        <v>9</v>
      </c>
      <c r="AO115">
        <v>45</v>
      </c>
      <c r="AP115">
        <v>3</v>
      </c>
      <c r="AQ115">
        <v>4</v>
      </c>
      <c r="AR115">
        <v>10</v>
      </c>
      <c r="AS115" t="e">
        <v>#N/A</v>
      </c>
    </row>
    <row r="116" spans="1:45" customFormat="1">
      <c r="A116">
        <v>3.5</v>
      </c>
      <c r="B116" t="s">
        <v>418</v>
      </c>
      <c r="C116" t="s">
        <v>549</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366</v>
      </c>
      <c r="AN116">
        <v>9</v>
      </c>
      <c r="AO116">
        <v>45</v>
      </c>
      <c r="AP116">
        <v>3</v>
      </c>
      <c r="AQ116">
        <v>4</v>
      </c>
      <c r="AR116">
        <v>10</v>
      </c>
      <c r="AS116" t="e">
        <v>#N/A</v>
      </c>
    </row>
    <row r="117" spans="1:45" customFormat="1">
      <c r="A117">
        <v>4.5</v>
      </c>
      <c r="B117" t="s">
        <v>445</v>
      </c>
      <c r="C117" t="s">
        <v>515</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366</v>
      </c>
      <c r="AN117">
        <v>9</v>
      </c>
      <c r="AO117">
        <v>45</v>
      </c>
      <c r="AP117">
        <v>3</v>
      </c>
      <c r="AQ117">
        <v>4</v>
      </c>
      <c r="AR117">
        <v>10</v>
      </c>
      <c r="AS117" t="e">
        <v>#N/A</v>
      </c>
    </row>
    <row r="118" spans="1:45" customFormat="1">
      <c r="A118">
        <v>5.5</v>
      </c>
      <c r="B118" t="s">
        <v>446</v>
      </c>
      <c r="C118" t="s">
        <v>516</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366</v>
      </c>
      <c r="AN118">
        <v>9</v>
      </c>
      <c r="AO118">
        <v>45</v>
      </c>
      <c r="AP118">
        <v>3</v>
      </c>
      <c r="AQ118">
        <v>4</v>
      </c>
      <c r="AR118">
        <v>10</v>
      </c>
      <c r="AS118" t="e">
        <v>#N/A</v>
      </c>
    </row>
    <row r="119" spans="1:45" customFormat="1">
      <c r="A119">
        <v>6.5</v>
      </c>
      <c r="B119" t="s">
        <v>431</v>
      </c>
      <c r="C119" t="s">
        <v>562</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366</v>
      </c>
      <c r="AN119">
        <v>9</v>
      </c>
      <c r="AO119">
        <v>45</v>
      </c>
      <c r="AP119">
        <v>3</v>
      </c>
      <c r="AQ119">
        <v>4</v>
      </c>
      <c r="AR119">
        <v>10</v>
      </c>
      <c r="AS119" t="e">
        <v>#N/A</v>
      </c>
    </row>
    <row r="120" spans="1:45" customFormat="1">
      <c r="A120">
        <v>7.5</v>
      </c>
      <c r="B120" t="s">
        <v>432</v>
      </c>
      <c r="C120" t="s">
        <v>563</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366</v>
      </c>
      <c r="AN120">
        <v>9</v>
      </c>
      <c r="AO120">
        <v>45</v>
      </c>
      <c r="AP120">
        <v>3</v>
      </c>
      <c r="AQ120">
        <v>4</v>
      </c>
      <c r="AR120">
        <v>10</v>
      </c>
      <c r="AS120" t="e">
        <v>#N/A</v>
      </c>
    </row>
    <row r="121" spans="1:45" customFormat="1">
      <c r="A121">
        <v>8.5</v>
      </c>
      <c r="B121" t="s">
        <v>447</v>
      </c>
      <c r="C121" t="s">
        <v>517</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366</v>
      </c>
      <c r="AN121">
        <v>9</v>
      </c>
      <c r="AO121">
        <v>45</v>
      </c>
      <c r="AP121">
        <v>3</v>
      </c>
      <c r="AQ121">
        <v>4</v>
      </c>
      <c r="AR121">
        <v>10</v>
      </c>
      <c r="AS121" t="e">
        <v>#N/A</v>
      </c>
    </row>
    <row r="122" spans="1:45" customFormat="1">
      <c r="A122">
        <v>9.5</v>
      </c>
      <c r="B122" t="s">
        <v>419</v>
      </c>
      <c r="C122" t="s">
        <v>550</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366</v>
      </c>
      <c r="AN122">
        <v>9</v>
      </c>
      <c r="AO122">
        <v>45</v>
      </c>
      <c r="AP122">
        <v>3</v>
      </c>
      <c r="AQ122">
        <v>4</v>
      </c>
      <c r="AR122">
        <v>10</v>
      </c>
      <c r="AS122" t="e">
        <v>#N/A</v>
      </c>
    </row>
    <row r="123" spans="1:45" customFormat="1">
      <c r="A123">
        <v>10.5</v>
      </c>
      <c r="B123" t="s">
        <v>448</v>
      </c>
      <c r="C123" t="s">
        <v>518</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366</v>
      </c>
      <c r="AN123">
        <v>9</v>
      </c>
      <c r="AO123">
        <v>45</v>
      </c>
      <c r="AP123">
        <v>3</v>
      </c>
      <c r="AQ123">
        <v>4</v>
      </c>
      <c r="AR123">
        <v>10</v>
      </c>
      <c r="AS123" t="e">
        <v>#N/A</v>
      </c>
    </row>
    <row r="124" spans="1:45" customFormat="1">
      <c r="A124">
        <v>11.5</v>
      </c>
      <c r="B124" t="s">
        <v>420</v>
      </c>
      <c r="C124" t="s">
        <v>551</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366</v>
      </c>
      <c r="AN124">
        <v>9</v>
      </c>
      <c r="AO124">
        <v>45</v>
      </c>
      <c r="AP124">
        <v>3</v>
      </c>
      <c r="AQ124">
        <v>4</v>
      </c>
      <c r="AR124">
        <v>10</v>
      </c>
      <c r="AS124" t="e">
        <v>#N/A</v>
      </c>
    </row>
    <row r="125" spans="1:45" customFormat="1">
      <c r="A125">
        <v>12.5</v>
      </c>
      <c r="B125" t="s">
        <v>422</v>
      </c>
      <c r="C125" t="s">
        <v>553</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366</v>
      </c>
      <c r="AN125">
        <v>9</v>
      </c>
      <c r="AO125">
        <v>45</v>
      </c>
      <c r="AP125">
        <v>3</v>
      </c>
      <c r="AQ125">
        <v>4</v>
      </c>
      <c r="AR125">
        <v>10</v>
      </c>
      <c r="AS125" t="e">
        <v>#N/A</v>
      </c>
    </row>
    <row r="126" spans="1:45" customFormat="1">
      <c r="A126">
        <v>13.5</v>
      </c>
      <c r="B126" t="s">
        <v>433</v>
      </c>
      <c r="C126" t="s">
        <v>564</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366</v>
      </c>
      <c r="AN126">
        <v>9</v>
      </c>
      <c r="AO126">
        <v>45</v>
      </c>
      <c r="AP126">
        <v>3</v>
      </c>
      <c r="AQ126">
        <v>4</v>
      </c>
      <c r="AR126">
        <v>10</v>
      </c>
      <c r="AS126" t="e">
        <v>#N/A</v>
      </c>
    </row>
    <row r="127" spans="1:45" customFormat="1">
      <c r="A127">
        <v>14.5</v>
      </c>
      <c r="B127" t="s">
        <v>434</v>
      </c>
      <c r="C127" t="s">
        <v>565</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366</v>
      </c>
      <c r="AN127">
        <v>9</v>
      </c>
      <c r="AO127">
        <v>45</v>
      </c>
      <c r="AP127">
        <v>3</v>
      </c>
      <c r="AQ127">
        <v>4</v>
      </c>
      <c r="AR127">
        <v>10</v>
      </c>
      <c r="AS127" t="e">
        <v>#N/A</v>
      </c>
    </row>
    <row r="128" spans="1:45" customFormat="1">
      <c r="A128">
        <v>15.5</v>
      </c>
      <c r="B128" t="s">
        <v>438</v>
      </c>
      <c r="C128" t="s">
        <v>570</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366</v>
      </c>
      <c r="AN128">
        <v>9</v>
      </c>
      <c r="AO128">
        <v>45</v>
      </c>
      <c r="AP128">
        <v>3</v>
      </c>
      <c r="AQ128">
        <v>4</v>
      </c>
      <c r="AR128">
        <v>10</v>
      </c>
      <c r="AS128" t="e">
        <v>#N/A</v>
      </c>
    </row>
    <row r="129" spans="1:45" customFormat="1">
      <c r="A129">
        <v>16.5</v>
      </c>
      <c r="B129" t="s">
        <v>423</v>
      </c>
      <c r="C129" t="s">
        <v>554</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366</v>
      </c>
      <c r="AN129">
        <v>9</v>
      </c>
      <c r="AO129">
        <v>45</v>
      </c>
      <c r="AP129">
        <v>3</v>
      </c>
      <c r="AQ129">
        <v>4</v>
      </c>
      <c r="AR129">
        <v>10</v>
      </c>
      <c r="AS129" t="e">
        <v>#N/A</v>
      </c>
    </row>
    <row r="130" spans="1:45" customFormat="1">
      <c r="A130">
        <v>17.5</v>
      </c>
      <c r="B130" t="s">
        <v>435</v>
      </c>
      <c r="C130" t="s">
        <v>566</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366</v>
      </c>
      <c r="AN130">
        <v>9</v>
      </c>
      <c r="AO130">
        <v>45</v>
      </c>
      <c r="AP130">
        <v>3</v>
      </c>
      <c r="AQ130">
        <v>4</v>
      </c>
      <c r="AR130">
        <v>10</v>
      </c>
      <c r="AS130" t="e">
        <v>#N/A</v>
      </c>
    </row>
    <row r="131" spans="1:45" customFormat="1">
      <c r="A131">
        <v>18.5</v>
      </c>
      <c r="B131" t="s">
        <v>528</v>
      </c>
      <c r="C131" t="s">
        <v>567</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366</v>
      </c>
      <c r="AN131">
        <v>9</v>
      </c>
      <c r="AO131">
        <v>45</v>
      </c>
      <c r="AP131">
        <v>3</v>
      </c>
      <c r="AQ131">
        <v>4</v>
      </c>
      <c r="AR131">
        <v>10</v>
      </c>
      <c r="AS131" t="e">
        <v>#N/A</v>
      </c>
    </row>
    <row r="132" spans="1:45" customFormat="1">
      <c r="A132">
        <v>19.5</v>
      </c>
      <c r="B132" t="s">
        <v>424</v>
      </c>
      <c r="C132" t="s">
        <v>555</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366</v>
      </c>
      <c r="AN132">
        <v>9</v>
      </c>
      <c r="AO132">
        <v>45</v>
      </c>
      <c r="AP132">
        <v>3</v>
      </c>
      <c r="AQ132">
        <v>4</v>
      </c>
      <c r="AR132">
        <v>10</v>
      </c>
      <c r="AS132" t="e">
        <v>#N/A</v>
      </c>
    </row>
    <row r="133" spans="1:45" customFormat="1">
      <c r="A133">
        <v>20.5</v>
      </c>
      <c r="B133" t="s">
        <v>421</v>
      </c>
      <c r="C133" t="s">
        <v>552</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366</v>
      </c>
      <c r="AN133">
        <v>9</v>
      </c>
      <c r="AO133">
        <v>45</v>
      </c>
      <c r="AP133">
        <v>3</v>
      </c>
      <c r="AQ133">
        <v>4</v>
      </c>
      <c r="AR133">
        <v>10</v>
      </c>
      <c r="AS133" t="e">
        <v>#N/A</v>
      </c>
    </row>
    <row r="134" spans="1:45" customFormat="1">
      <c r="A134">
        <v>21.5</v>
      </c>
      <c r="B134" t="s">
        <v>449</v>
      </c>
      <c r="C134" t="s">
        <v>519</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366</v>
      </c>
      <c r="AN134">
        <v>9</v>
      </c>
      <c r="AO134">
        <v>45</v>
      </c>
      <c r="AP134">
        <v>3</v>
      </c>
      <c r="AQ134">
        <v>4</v>
      </c>
      <c r="AR134">
        <v>10</v>
      </c>
      <c r="AS134" t="e">
        <v>#N/A</v>
      </c>
    </row>
    <row r="135" spans="1:45" customFormat="1">
      <c r="A135">
        <v>22.5</v>
      </c>
      <c r="B135" t="s">
        <v>450</v>
      </c>
      <c r="C135" t="s">
        <v>520</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366</v>
      </c>
      <c r="AN135">
        <v>9</v>
      </c>
      <c r="AO135">
        <v>45</v>
      </c>
      <c r="AP135">
        <v>3</v>
      </c>
      <c r="AQ135">
        <v>4</v>
      </c>
      <c r="AR135">
        <v>10</v>
      </c>
      <c r="AS135" t="e">
        <v>#N/A</v>
      </c>
    </row>
    <row r="136" spans="1:45" customFormat="1">
      <c r="A136">
        <v>23.5</v>
      </c>
      <c r="B136" t="s">
        <v>437</v>
      </c>
      <c r="C136" t="s">
        <v>569</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366</v>
      </c>
      <c r="AN136">
        <v>9</v>
      </c>
      <c r="AO136">
        <v>45</v>
      </c>
      <c r="AP136">
        <v>3</v>
      </c>
      <c r="AQ136">
        <v>4</v>
      </c>
      <c r="AR136">
        <v>10</v>
      </c>
      <c r="AS136" t="e">
        <v>#N/A</v>
      </c>
    </row>
    <row r="137" spans="1:45" customFormat="1">
      <c r="A137">
        <v>24.5</v>
      </c>
      <c r="B137" t="s">
        <v>451</v>
      </c>
      <c r="C137" t="s">
        <v>521</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366</v>
      </c>
      <c r="AN137">
        <v>9</v>
      </c>
      <c r="AO137">
        <v>45</v>
      </c>
      <c r="AP137">
        <v>3</v>
      </c>
      <c r="AQ137">
        <v>4</v>
      </c>
      <c r="AR137">
        <v>10</v>
      </c>
      <c r="AS137" t="e">
        <v>#N/A</v>
      </c>
    </row>
    <row r="138" spans="1:45" customFormat="1">
      <c r="A138">
        <v>25.5</v>
      </c>
      <c r="B138" t="s">
        <v>452</v>
      </c>
      <c r="C138" t="s">
        <v>522</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366</v>
      </c>
      <c r="AN138">
        <v>9</v>
      </c>
      <c r="AO138">
        <v>45</v>
      </c>
      <c r="AP138">
        <v>3</v>
      </c>
      <c r="AQ138">
        <v>4</v>
      </c>
      <c r="AR138">
        <v>10</v>
      </c>
      <c r="AS138" t="e">
        <v>#N/A</v>
      </c>
    </row>
    <row r="139" spans="1:45" customFormat="1">
      <c r="A139">
        <v>26.5</v>
      </c>
      <c r="B139" t="s">
        <v>453</v>
      </c>
      <c r="C139" t="s">
        <v>523</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366</v>
      </c>
      <c r="AN139">
        <v>9</v>
      </c>
      <c r="AO139">
        <v>45</v>
      </c>
      <c r="AP139">
        <v>3</v>
      </c>
      <c r="AQ139">
        <v>4</v>
      </c>
      <c r="AR139">
        <v>10</v>
      </c>
      <c r="AS139" t="e">
        <v>#N/A</v>
      </c>
    </row>
    <row r="140" spans="1:45" customFormat="1">
      <c r="A140">
        <v>27.5</v>
      </c>
      <c r="B140" t="s">
        <v>427</v>
      </c>
      <c r="C140" t="s">
        <v>558</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366</v>
      </c>
      <c r="AN140">
        <v>9</v>
      </c>
      <c r="AO140">
        <v>45</v>
      </c>
      <c r="AP140">
        <v>3</v>
      </c>
      <c r="AQ140">
        <v>4</v>
      </c>
      <c r="AR140">
        <v>10</v>
      </c>
      <c r="AS140" t="e">
        <v>#N/A</v>
      </c>
    </row>
    <row r="141" spans="1:45" customFormat="1">
      <c r="A141">
        <v>28.5</v>
      </c>
      <c r="B141" t="s">
        <v>436</v>
      </c>
      <c r="C141" t="s">
        <v>568</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366</v>
      </c>
      <c r="AN141">
        <v>9</v>
      </c>
      <c r="AO141">
        <v>45</v>
      </c>
      <c r="AP141">
        <v>3</v>
      </c>
      <c r="AQ141">
        <v>4</v>
      </c>
      <c r="AR141">
        <v>10</v>
      </c>
      <c r="AS141" t="e">
        <v>#N/A</v>
      </c>
    </row>
    <row r="142" spans="1:45" customFormat="1">
      <c r="A142">
        <v>29.5</v>
      </c>
      <c r="B142" t="s">
        <v>426</v>
      </c>
      <c r="C142" t="s">
        <v>557</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366</v>
      </c>
      <c r="AN142">
        <v>9</v>
      </c>
      <c r="AO142">
        <v>45</v>
      </c>
      <c r="AP142">
        <v>3</v>
      </c>
      <c r="AQ142">
        <v>4</v>
      </c>
      <c r="AR142">
        <v>10</v>
      </c>
      <c r="AS142" t="e">
        <v>#N/A</v>
      </c>
    </row>
    <row r="143" spans="1:45" customFormat="1">
      <c r="A143">
        <v>30.5</v>
      </c>
      <c r="B143" t="s">
        <v>428</v>
      </c>
      <c r="C143" t="s">
        <v>559</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366</v>
      </c>
      <c r="AN143">
        <v>9</v>
      </c>
      <c r="AO143">
        <v>45</v>
      </c>
      <c r="AP143">
        <v>3</v>
      </c>
      <c r="AQ143">
        <v>4</v>
      </c>
      <c r="AR143">
        <v>10</v>
      </c>
      <c r="AS143" t="e">
        <v>#N/A</v>
      </c>
    </row>
    <row r="144" spans="1:45" customFormat="1">
      <c r="A144">
        <v>31.5</v>
      </c>
      <c r="B144" t="s">
        <v>425</v>
      </c>
      <c r="C144" t="s">
        <v>556</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366</v>
      </c>
      <c r="AN144">
        <v>9</v>
      </c>
      <c r="AO144">
        <v>45</v>
      </c>
      <c r="AP144">
        <v>3</v>
      </c>
      <c r="AQ144">
        <v>4</v>
      </c>
      <c r="AR144">
        <v>10</v>
      </c>
      <c r="AS144" t="e">
        <v>#N/A</v>
      </c>
    </row>
    <row r="145" spans="1:45" customFormat="1">
      <c r="A145">
        <v>32.5</v>
      </c>
      <c r="B145" t="s">
        <v>429</v>
      </c>
      <c r="C145" t="s">
        <v>560</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366</v>
      </c>
      <c r="AN145">
        <v>9</v>
      </c>
      <c r="AO145">
        <v>45</v>
      </c>
      <c r="AP145">
        <v>3</v>
      </c>
      <c r="AQ145">
        <v>4</v>
      </c>
      <c r="AR145">
        <v>10</v>
      </c>
      <c r="AS145" t="e">
        <v>#N/A</v>
      </c>
    </row>
    <row r="146" spans="1:45" customFormat="1">
      <c r="A146">
        <v>33.5</v>
      </c>
      <c r="B146" t="s">
        <v>439</v>
      </c>
      <c r="C146" t="s">
        <v>571</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366</v>
      </c>
      <c r="AN146">
        <v>9</v>
      </c>
      <c r="AO146">
        <v>45</v>
      </c>
      <c r="AP146">
        <v>3</v>
      </c>
      <c r="AQ146">
        <v>4</v>
      </c>
      <c r="AR146">
        <v>10</v>
      </c>
      <c r="AS146" t="e">
        <v>#N/A</v>
      </c>
    </row>
    <row r="147" spans="1:45" customFormat="1">
      <c r="A147">
        <v>34.5</v>
      </c>
      <c r="B147" t="s">
        <v>440</v>
      </c>
      <c r="C147" t="s">
        <v>572</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366</v>
      </c>
      <c r="AN147">
        <v>9</v>
      </c>
      <c r="AO147">
        <v>45</v>
      </c>
      <c r="AP147">
        <v>3</v>
      </c>
      <c r="AQ147">
        <v>4</v>
      </c>
      <c r="AR147">
        <v>10</v>
      </c>
      <c r="AS147" t="e">
        <v>#N/A</v>
      </c>
    </row>
    <row r="148" spans="1:45" customFormat="1">
      <c r="A148">
        <v>35.5</v>
      </c>
      <c r="B148" t="s">
        <v>441</v>
      </c>
      <c r="C148" t="s">
        <v>573</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366</v>
      </c>
      <c r="AN148">
        <v>9</v>
      </c>
      <c r="AO148">
        <v>45</v>
      </c>
      <c r="AP148">
        <v>3</v>
      </c>
      <c r="AQ148">
        <v>4</v>
      </c>
      <c r="AR148">
        <v>10</v>
      </c>
      <c r="AS148" t="e">
        <v>#N/A</v>
      </c>
    </row>
    <row r="149" spans="1:45" customFormat="1">
      <c r="A149">
        <v>36.5</v>
      </c>
      <c r="B149" t="s">
        <v>430</v>
      </c>
      <c r="C149" t="s">
        <v>561</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366</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63</v>
      </c>
      <c r="B157" s="211" t="s">
        <v>58</v>
      </c>
      <c r="C157" s="211" t="s">
        <v>49</v>
      </c>
      <c r="D157" s="211" t="s">
        <v>1</v>
      </c>
      <c r="E157" s="211" t="s">
        <v>48</v>
      </c>
      <c r="F157" s="212" t="s">
        <v>21</v>
      </c>
      <c r="G157" s="212" t="s">
        <v>56</v>
      </c>
      <c r="H157" s="213" t="s">
        <v>23</v>
      </c>
      <c r="I157" s="213" t="s">
        <v>55</v>
      </c>
      <c r="J157" s="213" t="s">
        <v>90</v>
      </c>
      <c r="K157" s="213" t="s">
        <v>91</v>
      </c>
      <c r="L157" s="213" t="s">
        <v>92</v>
      </c>
      <c r="M157" s="213" t="s">
        <v>93</v>
      </c>
      <c r="N157" s="211" t="s">
        <v>62</v>
      </c>
      <c r="O157" s="214" t="s">
        <v>64</v>
      </c>
      <c r="P157" s="214" t="s">
        <v>12</v>
      </c>
      <c r="Q157" s="214" t="s">
        <v>10</v>
      </c>
      <c r="R157" s="214" t="s">
        <v>11</v>
      </c>
      <c r="S157" s="214" t="s">
        <v>51</v>
      </c>
      <c r="T157" s="211" t="s">
        <v>59</v>
      </c>
      <c r="U157" s="211" t="s">
        <v>209</v>
      </c>
      <c r="V157" s="211" t="s">
        <v>210</v>
      </c>
      <c r="W157" s="214" t="s">
        <v>12</v>
      </c>
      <c r="X157" s="214" t="s">
        <v>10</v>
      </c>
      <c r="Y157" s="214" t="s">
        <v>11</v>
      </c>
      <c r="Z157" s="214" t="s">
        <v>51</v>
      </c>
      <c r="AA157" s="211" t="s">
        <v>208</v>
      </c>
      <c r="AB157" s="212" t="s">
        <v>60</v>
      </c>
      <c r="AC157" s="212" t="s">
        <v>61</v>
      </c>
      <c r="AD157" s="212" t="s">
        <v>60</v>
      </c>
      <c r="AE157" s="212" t="s">
        <v>61</v>
      </c>
      <c r="AF157" s="215" t="s">
        <v>60</v>
      </c>
      <c r="AG157" s="211" t="s">
        <v>61</v>
      </c>
      <c r="AH157" s="211" t="s">
        <v>54</v>
      </c>
      <c r="AI157" s="211" t="s">
        <v>5</v>
      </c>
      <c r="AJ157" s="211" t="s">
        <v>6</v>
      </c>
      <c r="AK157" s="211" t="s">
        <v>33</v>
      </c>
      <c r="AL157" s="211" t="s">
        <v>34</v>
      </c>
      <c r="AM157" s="211" t="s">
        <v>15</v>
      </c>
      <c r="AN157" s="211" t="s">
        <v>8</v>
      </c>
      <c r="AO157" s="211" t="s">
        <v>2</v>
      </c>
      <c r="AP157" s="216" t="s">
        <v>3</v>
      </c>
      <c r="AQ157" s="128" t="s">
        <v>4</v>
      </c>
      <c r="AR157" s="128" t="s">
        <v>35</v>
      </c>
    </row>
    <row r="158" spans="1:45">
      <c r="A158" s="191" t="s">
        <v>376</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479</v>
      </c>
      <c r="C159" t="s">
        <v>512</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368</v>
      </c>
      <c r="AN159">
        <v>15</v>
      </c>
      <c r="AO159">
        <v>45</v>
      </c>
      <c r="AP159">
        <v>0</v>
      </c>
      <c r="AQ159">
        <v>3</v>
      </c>
      <c r="AR159">
        <v>10</v>
      </c>
      <c r="AS159" t="e">
        <v>#N/A</v>
      </c>
    </row>
    <row r="160" spans="1:45" customFormat="1">
      <c r="A160">
        <v>1.5</v>
      </c>
      <c r="B160" t="s">
        <v>480</v>
      </c>
      <c r="C160" t="s">
        <v>513</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368</v>
      </c>
      <c r="AN160">
        <v>15</v>
      </c>
      <c r="AO160">
        <v>45</v>
      </c>
      <c r="AP160">
        <v>0</v>
      </c>
      <c r="AQ160">
        <v>3</v>
      </c>
      <c r="AR160">
        <v>10</v>
      </c>
      <c r="AS160" t="e">
        <v>#N/A</v>
      </c>
    </row>
    <row r="161" spans="1:45" customFormat="1">
      <c r="A161">
        <v>2.5</v>
      </c>
      <c r="B161" t="s">
        <v>481</v>
      </c>
      <c r="C161" t="s">
        <v>514</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368</v>
      </c>
      <c r="AN161">
        <v>15</v>
      </c>
      <c r="AO161">
        <v>45</v>
      </c>
      <c r="AP161">
        <v>0</v>
      </c>
      <c r="AQ161">
        <v>3</v>
      </c>
      <c r="AR161">
        <v>10</v>
      </c>
      <c r="AS161" t="e">
        <v>#N/A</v>
      </c>
    </row>
    <row r="162" spans="1:45" customFormat="1">
      <c r="A162">
        <v>3.5</v>
      </c>
      <c r="B162" t="s">
        <v>454</v>
      </c>
      <c r="C162" t="s">
        <v>549</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368</v>
      </c>
      <c r="AN162">
        <v>15</v>
      </c>
      <c r="AO162">
        <v>45</v>
      </c>
      <c r="AP162">
        <v>0</v>
      </c>
      <c r="AQ162">
        <v>3</v>
      </c>
      <c r="AR162">
        <v>10</v>
      </c>
      <c r="AS162" t="e">
        <v>#N/A</v>
      </c>
    </row>
    <row r="163" spans="1:45" customFormat="1">
      <c r="A163">
        <v>4.5</v>
      </c>
      <c r="B163" t="s">
        <v>482</v>
      </c>
      <c r="C163" t="s">
        <v>515</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368</v>
      </c>
      <c r="AN163">
        <v>15</v>
      </c>
      <c r="AO163">
        <v>45</v>
      </c>
      <c r="AP163">
        <v>0</v>
      </c>
      <c r="AQ163">
        <v>3</v>
      </c>
      <c r="AR163">
        <v>10</v>
      </c>
      <c r="AS163" t="e">
        <v>#N/A</v>
      </c>
    </row>
    <row r="164" spans="1:45" customFormat="1">
      <c r="A164">
        <v>5.5</v>
      </c>
      <c r="B164" t="s">
        <v>483</v>
      </c>
      <c r="C164" t="s">
        <v>516</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368</v>
      </c>
      <c r="AN164">
        <v>15</v>
      </c>
      <c r="AO164">
        <v>45</v>
      </c>
      <c r="AP164">
        <v>0</v>
      </c>
      <c r="AQ164">
        <v>3</v>
      </c>
      <c r="AR164">
        <v>10</v>
      </c>
      <c r="AS164" t="e">
        <v>#N/A</v>
      </c>
    </row>
    <row r="165" spans="1:45" customFormat="1">
      <c r="A165">
        <v>6.5</v>
      </c>
      <c r="B165" t="s">
        <v>467</v>
      </c>
      <c r="C165" t="s">
        <v>562</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368</v>
      </c>
      <c r="AN165">
        <v>15</v>
      </c>
      <c r="AO165">
        <v>45</v>
      </c>
      <c r="AP165">
        <v>0</v>
      </c>
      <c r="AQ165">
        <v>3</v>
      </c>
      <c r="AR165">
        <v>10</v>
      </c>
      <c r="AS165" t="e">
        <v>#N/A</v>
      </c>
    </row>
    <row r="166" spans="1:45" customFormat="1">
      <c r="A166">
        <v>7.5</v>
      </c>
      <c r="B166" t="s">
        <v>468</v>
      </c>
      <c r="C166" t="s">
        <v>563</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368</v>
      </c>
      <c r="AN166">
        <v>15</v>
      </c>
      <c r="AO166">
        <v>45</v>
      </c>
      <c r="AP166">
        <v>0</v>
      </c>
      <c r="AQ166">
        <v>3</v>
      </c>
      <c r="AR166">
        <v>10</v>
      </c>
      <c r="AS166" t="e">
        <v>#N/A</v>
      </c>
    </row>
    <row r="167" spans="1:45" customFormat="1">
      <c r="A167">
        <v>8.5</v>
      </c>
      <c r="B167" t="s">
        <v>484</v>
      </c>
      <c r="C167" t="s">
        <v>517</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368</v>
      </c>
      <c r="AN167">
        <v>15</v>
      </c>
      <c r="AO167">
        <v>45</v>
      </c>
      <c r="AP167">
        <v>0</v>
      </c>
      <c r="AQ167">
        <v>3</v>
      </c>
      <c r="AR167">
        <v>10</v>
      </c>
      <c r="AS167" t="e">
        <v>#N/A</v>
      </c>
    </row>
    <row r="168" spans="1:45" customFormat="1">
      <c r="A168">
        <v>9.5</v>
      </c>
      <c r="B168" t="s">
        <v>455</v>
      </c>
      <c r="C168" t="s">
        <v>550</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368</v>
      </c>
      <c r="AN168">
        <v>15</v>
      </c>
      <c r="AO168">
        <v>45</v>
      </c>
      <c r="AP168">
        <v>0</v>
      </c>
      <c r="AQ168">
        <v>3</v>
      </c>
      <c r="AR168">
        <v>10</v>
      </c>
      <c r="AS168" t="e">
        <v>#N/A</v>
      </c>
    </row>
    <row r="169" spans="1:45" customFormat="1">
      <c r="A169">
        <v>10.5</v>
      </c>
      <c r="B169" t="s">
        <v>485</v>
      </c>
      <c r="C169" t="s">
        <v>518</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368</v>
      </c>
      <c r="AN169">
        <v>15</v>
      </c>
      <c r="AO169">
        <v>45</v>
      </c>
      <c r="AP169">
        <v>0</v>
      </c>
      <c r="AQ169">
        <v>3</v>
      </c>
      <c r="AR169">
        <v>10</v>
      </c>
      <c r="AS169" t="e">
        <v>#N/A</v>
      </c>
    </row>
    <row r="170" spans="1:45" customFormat="1">
      <c r="A170">
        <v>11.5</v>
      </c>
      <c r="B170" t="s">
        <v>456</v>
      </c>
      <c r="C170" t="s">
        <v>551</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368</v>
      </c>
      <c r="AN170">
        <v>15</v>
      </c>
      <c r="AO170">
        <v>45</v>
      </c>
      <c r="AP170">
        <v>0</v>
      </c>
      <c r="AQ170">
        <v>3</v>
      </c>
      <c r="AR170">
        <v>10</v>
      </c>
      <c r="AS170" t="e">
        <v>#N/A</v>
      </c>
    </row>
    <row r="171" spans="1:45" customFormat="1">
      <c r="A171">
        <v>12.5</v>
      </c>
      <c r="B171" t="s">
        <v>458</v>
      </c>
      <c r="C171" t="s">
        <v>553</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368</v>
      </c>
      <c r="AN171">
        <v>15</v>
      </c>
      <c r="AO171">
        <v>45</v>
      </c>
      <c r="AP171">
        <v>0</v>
      </c>
      <c r="AQ171">
        <v>3</v>
      </c>
      <c r="AR171">
        <v>10</v>
      </c>
      <c r="AS171" t="e">
        <v>#N/A</v>
      </c>
    </row>
    <row r="172" spans="1:45" customFormat="1">
      <c r="A172">
        <v>13.5</v>
      </c>
      <c r="B172" t="s">
        <v>469</v>
      </c>
      <c r="C172" t="s">
        <v>564</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368</v>
      </c>
      <c r="AN172">
        <v>15</v>
      </c>
      <c r="AO172">
        <v>45</v>
      </c>
      <c r="AP172">
        <v>0</v>
      </c>
      <c r="AQ172">
        <v>3</v>
      </c>
      <c r="AR172">
        <v>10</v>
      </c>
      <c r="AS172" t="e">
        <v>#N/A</v>
      </c>
    </row>
    <row r="173" spans="1:45" customFormat="1">
      <c r="A173">
        <v>14.5</v>
      </c>
      <c r="B173" t="s">
        <v>470</v>
      </c>
      <c r="C173" t="s">
        <v>565</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368</v>
      </c>
      <c r="AN173">
        <v>15</v>
      </c>
      <c r="AO173">
        <v>45</v>
      </c>
      <c r="AP173">
        <v>0</v>
      </c>
      <c r="AQ173">
        <v>3</v>
      </c>
      <c r="AR173">
        <v>10</v>
      </c>
      <c r="AS173" t="e">
        <v>#N/A</v>
      </c>
    </row>
    <row r="174" spans="1:45" customFormat="1">
      <c r="A174">
        <v>15.5</v>
      </c>
      <c r="B174" t="s">
        <v>475</v>
      </c>
      <c r="C174" t="s">
        <v>570</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368</v>
      </c>
      <c r="AN174">
        <v>15</v>
      </c>
      <c r="AO174">
        <v>45</v>
      </c>
      <c r="AP174">
        <v>0</v>
      </c>
      <c r="AQ174">
        <v>3</v>
      </c>
      <c r="AR174">
        <v>10</v>
      </c>
      <c r="AS174" t="e">
        <v>#N/A</v>
      </c>
    </row>
    <row r="175" spans="1:45" customFormat="1">
      <c r="A175">
        <v>16.5</v>
      </c>
      <c r="B175" t="s">
        <v>459</v>
      </c>
      <c r="C175" t="s">
        <v>554</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368</v>
      </c>
      <c r="AN175">
        <v>15</v>
      </c>
      <c r="AO175">
        <v>45</v>
      </c>
      <c r="AP175">
        <v>0</v>
      </c>
      <c r="AQ175">
        <v>3</v>
      </c>
      <c r="AR175">
        <v>10</v>
      </c>
      <c r="AS175" t="e">
        <v>#N/A</v>
      </c>
    </row>
    <row r="176" spans="1:45" customFormat="1">
      <c r="A176">
        <v>17.5</v>
      </c>
      <c r="B176" t="s">
        <v>471</v>
      </c>
      <c r="C176" t="s">
        <v>566</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368</v>
      </c>
      <c r="AN176">
        <v>15</v>
      </c>
      <c r="AO176">
        <v>45</v>
      </c>
      <c r="AP176">
        <v>0</v>
      </c>
      <c r="AQ176">
        <v>3</v>
      </c>
      <c r="AR176">
        <v>10</v>
      </c>
      <c r="AS176" t="e">
        <v>#N/A</v>
      </c>
    </row>
    <row r="177" spans="1:45" customFormat="1">
      <c r="A177">
        <v>18.5</v>
      </c>
      <c r="B177" t="s">
        <v>472</v>
      </c>
      <c r="C177" t="s">
        <v>567</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368</v>
      </c>
      <c r="AN177">
        <v>15</v>
      </c>
      <c r="AO177">
        <v>45</v>
      </c>
      <c r="AP177">
        <v>0</v>
      </c>
      <c r="AQ177">
        <v>3</v>
      </c>
      <c r="AR177">
        <v>10</v>
      </c>
      <c r="AS177" t="e">
        <v>#N/A</v>
      </c>
    </row>
    <row r="178" spans="1:45" customFormat="1">
      <c r="A178">
        <v>19.5</v>
      </c>
      <c r="B178" t="s">
        <v>460</v>
      </c>
      <c r="C178" t="s">
        <v>555</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368</v>
      </c>
      <c r="AN178">
        <v>15</v>
      </c>
      <c r="AO178">
        <v>45</v>
      </c>
      <c r="AP178">
        <v>0</v>
      </c>
      <c r="AQ178">
        <v>3</v>
      </c>
      <c r="AR178">
        <v>10</v>
      </c>
      <c r="AS178" t="e">
        <v>#N/A</v>
      </c>
    </row>
    <row r="179" spans="1:45" customFormat="1">
      <c r="A179">
        <v>20.5</v>
      </c>
      <c r="B179" t="s">
        <v>457</v>
      </c>
      <c r="C179" t="s">
        <v>552</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368</v>
      </c>
      <c r="AN179">
        <v>15</v>
      </c>
      <c r="AO179">
        <v>45</v>
      </c>
      <c r="AP179">
        <v>0</v>
      </c>
      <c r="AQ179">
        <v>3</v>
      </c>
      <c r="AR179">
        <v>10</v>
      </c>
      <c r="AS179" t="e">
        <v>#N/A</v>
      </c>
    </row>
    <row r="180" spans="1:45" customFormat="1">
      <c r="A180">
        <v>21.5</v>
      </c>
      <c r="B180" t="s">
        <v>486</v>
      </c>
      <c r="C180" t="s">
        <v>519</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368</v>
      </c>
      <c r="AN180">
        <v>15</v>
      </c>
      <c r="AO180">
        <v>45</v>
      </c>
      <c r="AP180">
        <v>0</v>
      </c>
      <c r="AQ180">
        <v>3</v>
      </c>
      <c r="AR180">
        <v>10</v>
      </c>
      <c r="AS180" t="e">
        <v>#N/A</v>
      </c>
    </row>
    <row r="181" spans="1:45" customFormat="1">
      <c r="A181">
        <v>22.5</v>
      </c>
      <c r="B181" t="s">
        <v>487</v>
      </c>
      <c r="C181" t="s">
        <v>520</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368</v>
      </c>
      <c r="AN181">
        <v>15</v>
      </c>
      <c r="AO181">
        <v>45</v>
      </c>
      <c r="AP181">
        <v>0</v>
      </c>
      <c r="AQ181">
        <v>3</v>
      </c>
      <c r="AR181">
        <v>10</v>
      </c>
      <c r="AS181" t="e">
        <v>#N/A</v>
      </c>
    </row>
    <row r="182" spans="1:45" customFormat="1">
      <c r="A182">
        <v>23.5</v>
      </c>
      <c r="B182" t="s">
        <v>474</v>
      </c>
      <c r="C182" t="s">
        <v>569</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368</v>
      </c>
      <c r="AN182">
        <v>15</v>
      </c>
      <c r="AO182">
        <v>45</v>
      </c>
      <c r="AP182">
        <v>0</v>
      </c>
      <c r="AQ182">
        <v>3</v>
      </c>
      <c r="AR182">
        <v>10</v>
      </c>
      <c r="AS182" t="e">
        <v>#N/A</v>
      </c>
    </row>
    <row r="183" spans="1:45" customFormat="1">
      <c r="A183">
        <v>24.5</v>
      </c>
      <c r="B183" t="s">
        <v>488</v>
      </c>
      <c r="C183" t="s">
        <v>521</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368</v>
      </c>
      <c r="AN183">
        <v>15</v>
      </c>
      <c r="AO183">
        <v>45</v>
      </c>
      <c r="AP183">
        <v>0</v>
      </c>
      <c r="AQ183">
        <v>3</v>
      </c>
      <c r="AR183">
        <v>10</v>
      </c>
      <c r="AS183" t="e">
        <v>#N/A</v>
      </c>
    </row>
    <row r="184" spans="1:45" customFormat="1">
      <c r="A184">
        <v>25.5</v>
      </c>
      <c r="B184" t="s">
        <v>489</v>
      </c>
      <c r="C184" t="s">
        <v>522</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368</v>
      </c>
      <c r="AN184">
        <v>15</v>
      </c>
      <c r="AO184">
        <v>45</v>
      </c>
      <c r="AP184">
        <v>0</v>
      </c>
      <c r="AQ184">
        <v>3</v>
      </c>
      <c r="AR184">
        <v>10</v>
      </c>
      <c r="AS184" t="e">
        <v>#N/A</v>
      </c>
    </row>
    <row r="185" spans="1:45" customFormat="1">
      <c r="A185">
        <v>26.5</v>
      </c>
      <c r="B185" t="s">
        <v>490</v>
      </c>
      <c r="C185" t="s">
        <v>523</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368</v>
      </c>
      <c r="AN185">
        <v>15</v>
      </c>
      <c r="AO185">
        <v>45</v>
      </c>
      <c r="AP185">
        <v>0</v>
      </c>
      <c r="AQ185">
        <v>3</v>
      </c>
      <c r="AR185">
        <v>10</v>
      </c>
      <c r="AS185" t="e">
        <v>#N/A</v>
      </c>
    </row>
    <row r="186" spans="1:45" customFormat="1">
      <c r="A186">
        <v>27.5</v>
      </c>
      <c r="B186" t="s">
        <v>463</v>
      </c>
      <c r="C186" t="s">
        <v>558</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368</v>
      </c>
      <c r="AN186">
        <v>15</v>
      </c>
      <c r="AO186">
        <v>45</v>
      </c>
      <c r="AP186">
        <v>0</v>
      </c>
      <c r="AQ186">
        <v>3</v>
      </c>
      <c r="AR186">
        <v>10</v>
      </c>
      <c r="AS186" t="e">
        <v>#N/A</v>
      </c>
    </row>
    <row r="187" spans="1:45" customFormat="1">
      <c r="A187">
        <v>28.5</v>
      </c>
      <c r="B187" t="s">
        <v>473</v>
      </c>
      <c r="C187" t="s">
        <v>568</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368</v>
      </c>
      <c r="AN187">
        <v>15</v>
      </c>
      <c r="AO187">
        <v>45</v>
      </c>
      <c r="AP187">
        <v>0</v>
      </c>
      <c r="AQ187">
        <v>3</v>
      </c>
      <c r="AR187">
        <v>10</v>
      </c>
      <c r="AS187" t="e">
        <v>#N/A</v>
      </c>
    </row>
    <row r="188" spans="1:45" customFormat="1">
      <c r="A188">
        <v>29.5</v>
      </c>
      <c r="B188" t="s">
        <v>462</v>
      </c>
      <c r="C188" t="s">
        <v>557</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368</v>
      </c>
      <c r="AN188">
        <v>15</v>
      </c>
      <c r="AO188">
        <v>45</v>
      </c>
      <c r="AP188">
        <v>0</v>
      </c>
      <c r="AQ188">
        <v>3</v>
      </c>
      <c r="AR188">
        <v>10</v>
      </c>
      <c r="AS188" t="e">
        <v>#N/A</v>
      </c>
    </row>
    <row r="189" spans="1:45" customFormat="1">
      <c r="A189">
        <v>30.5</v>
      </c>
      <c r="B189" t="s">
        <v>464</v>
      </c>
      <c r="C189" t="s">
        <v>559</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368</v>
      </c>
      <c r="AN189">
        <v>15</v>
      </c>
      <c r="AO189">
        <v>45</v>
      </c>
      <c r="AP189">
        <v>0</v>
      </c>
      <c r="AQ189">
        <v>3</v>
      </c>
      <c r="AR189">
        <v>10</v>
      </c>
      <c r="AS189" t="e">
        <v>#N/A</v>
      </c>
    </row>
    <row r="190" spans="1:45" customFormat="1">
      <c r="A190">
        <v>31.5</v>
      </c>
      <c r="B190" t="s">
        <v>461</v>
      </c>
      <c r="C190" t="s">
        <v>556</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368</v>
      </c>
      <c r="AN190">
        <v>15</v>
      </c>
      <c r="AO190">
        <v>45</v>
      </c>
      <c r="AP190">
        <v>0</v>
      </c>
      <c r="AQ190">
        <v>3</v>
      </c>
      <c r="AR190">
        <v>10</v>
      </c>
      <c r="AS190" t="e">
        <v>#N/A</v>
      </c>
    </row>
    <row r="191" spans="1:45" customFormat="1">
      <c r="A191">
        <v>32.5</v>
      </c>
      <c r="B191" t="s">
        <v>465</v>
      </c>
      <c r="C191" t="s">
        <v>560</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368</v>
      </c>
      <c r="AN191">
        <v>15</v>
      </c>
      <c r="AO191">
        <v>45</v>
      </c>
      <c r="AP191">
        <v>0</v>
      </c>
      <c r="AQ191">
        <v>3</v>
      </c>
      <c r="AR191">
        <v>10</v>
      </c>
      <c r="AS191" t="e">
        <v>#N/A</v>
      </c>
    </row>
    <row r="192" spans="1:45" customFormat="1">
      <c r="A192">
        <v>33.5</v>
      </c>
      <c r="B192" t="s">
        <v>476</v>
      </c>
      <c r="C192" t="s">
        <v>571</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368</v>
      </c>
      <c r="AN192">
        <v>15</v>
      </c>
      <c r="AO192">
        <v>45</v>
      </c>
      <c r="AP192">
        <v>0</v>
      </c>
      <c r="AQ192">
        <v>3</v>
      </c>
      <c r="AR192">
        <v>10</v>
      </c>
      <c r="AS192" t="e">
        <v>#N/A</v>
      </c>
    </row>
    <row r="193" spans="1:45" customFormat="1">
      <c r="A193">
        <v>34.5</v>
      </c>
      <c r="B193" t="s">
        <v>477</v>
      </c>
      <c r="C193" t="s">
        <v>572</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368</v>
      </c>
      <c r="AN193">
        <v>15</v>
      </c>
      <c r="AO193">
        <v>45</v>
      </c>
      <c r="AP193">
        <v>0</v>
      </c>
      <c r="AQ193">
        <v>3</v>
      </c>
      <c r="AR193">
        <v>10</v>
      </c>
      <c r="AS193" t="e">
        <v>#N/A</v>
      </c>
    </row>
    <row r="194" spans="1:45" customFormat="1">
      <c r="A194">
        <v>35.5</v>
      </c>
      <c r="B194" t="s">
        <v>478</v>
      </c>
      <c r="C194" t="s">
        <v>573</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368</v>
      </c>
      <c r="AN194">
        <v>15</v>
      </c>
      <c r="AO194">
        <v>45</v>
      </c>
      <c r="AP194">
        <v>0</v>
      </c>
      <c r="AQ194">
        <v>3</v>
      </c>
      <c r="AR194">
        <v>10</v>
      </c>
      <c r="AS194" t="e">
        <v>#N/A</v>
      </c>
    </row>
    <row r="195" spans="1:45" customFormat="1">
      <c r="A195">
        <v>36.5</v>
      </c>
      <c r="B195" t="s">
        <v>466</v>
      </c>
      <c r="C195" t="s">
        <v>561</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368</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oadGeometry">
    <tabColor theme="3" tint="-0.249977111117893"/>
  </sheetPr>
  <dimension ref="A1:AB92"/>
  <sheetViews>
    <sheetView showGridLines="0" tabSelected="1" zoomScaleNormal="100" zoomScaleSheetLayoutView="100" workbookViewId="0">
      <selection activeCell="C27" sqref="C27"/>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v1.7.8</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36" t="str">
        <f>Translation!B559</f>
        <v>Road geometry inputs describe the size and shape of the road section, as well as the placement and size of poles. Enter values for both baseline and upgrade. If you are replacing fixtures only, enter the same values in both columns.</v>
      </c>
      <c r="C5" s="736"/>
      <c r="D5" s="736"/>
      <c r="E5" s="736"/>
      <c r="F5" s="736"/>
      <c r="G5" s="225"/>
      <c r="H5" s="225"/>
      <c r="I5" s="225"/>
      <c r="J5" s="225"/>
      <c r="K5" s="225"/>
      <c r="L5" s="225"/>
      <c r="M5" s="225"/>
      <c r="N5" s="349"/>
      <c r="O5" s="349"/>
      <c r="P5" s="349"/>
      <c r="Q5" s="349"/>
      <c r="R5" s="349"/>
      <c r="S5" s="349"/>
      <c r="T5" s="349"/>
      <c r="U5" s="349"/>
      <c r="V5" s="349"/>
    </row>
    <row r="6" spans="1:28" ht="18.75" customHeight="1">
      <c r="A6" s="225"/>
      <c r="B6" s="736"/>
      <c r="C6" s="736"/>
      <c r="D6" s="736"/>
      <c r="E6" s="736"/>
      <c r="F6" s="736"/>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36"/>
      <c r="S9" s="736"/>
      <c r="T9" s="736"/>
      <c r="U9" s="736"/>
      <c r="V9" s="736"/>
      <c r="W9" t="s">
        <v>1779</v>
      </c>
    </row>
    <row r="10" spans="1:28">
      <c r="A10" s="225"/>
      <c r="B10" s="168" t="str">
        <f>Translation!B114</f>
        <v>Number of Lanes</v>
      </c>
      <c r="C10" s="36">
        <v>6</v>
      </c>
      <c r="D10" s="36">
        <v>6</v>
      </c>
      <c r="E10" s="168" t="str">
        <f>Translation!$B$112</f>
        <v>Lanes</v>
      </c>
      <c r="F10" s="279" t="s">
        <v>216</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v>4</v>
      </c>
      <c r="D11" s="36">
        <v>4</v>
      </c>
      <c r="E11" s="168" t="str">
        <f>Translation!B130</f>
        <v>meters</v>
      </c>
      <c r="F11" s="279" t="s">
        <v>216</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v>2</v>
      </c>
      <c r="D12" s="36">
        <v>2</v>
      </c>
      <c r="E12" s="168" t="str">
        <f>Translation!B130</f>
        <v>meters</v>
      </c>
      <c r="F12" s="279" t="s">
        <v>216</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1696</v>
      </c>
    </row>
    <row r="16" spans="1:28">
      <c r="A16" s="225"/>
      <c r="B16" s="168" t="str">
        <f>Translation!B116</f>
        <v>Pole Placement</v>
      </c>
      <c r="C16" s="378" t="s">
        <v>1183</v>
      </c>
      <c r="D16" s="378" t="s">
        <v>1183</v>
      </c>
      <c r="E16" s="168"/>
      <c r="F16" s="279" t="s">
        <v>216</v>
      </c>
      <c r="G16" s="225"/>
      <c r="H16" s="225"/>
      <c r="I16" s="225"/>
      <c r="J16" s="225"/>
      <c r="K16" s="225"/>
      <c r="L16" s="225"/>
      <c r="M16" s="225"/>
      <c r="N16" s="225"/>
      <c r="O16" s="225"/>
      <c r="P16" s="225"/>
      <c r="Q16" s="225"/>
      <c r="R16" s="225"/>
      <c r="S16" s="225"/>
      <c r="T16" s="225"/>
      <c r="U16" s="225"/>
      <c r="V16" s="225"/>
      <c r="W16" s="548">
        <f t="shared" si="0"/>
        <v>0</v>
      </c>
      <c r="Z16" s="168" t="s">
        <v>1695</v>
      </c>
      <c r="AA16" s="168" t="str">
        <f>$C$16</f>
        <v>Median mounted</v>
      </c>
      <c r="AB16" s="168" t="str">
        <f>$D$16</f>
        <v>Median mounted</v>
      </c>
    </row>
    <row r="17" spans="1:28">
      <c r="A17" s="225"/>
      <c r="B17" s="168" t="str">
        <f>Translation!B131</f>
        <v>Luminaire Mounting Height</v>
      </c>
      <c r="C17" s="36">
        <v>10</v>
      </c>
      <c r="D17" s="36">
        <v>10</v>
      </c>
      <c r="E17" s="168" t="str">
        <f>Translation!B130</f>
        <v>meters</v>
      </c>
      <c r="F17" s="279" t="s">
        <v>216</v>
      </c>
      <c r="G17" s="225"/>
      <c r="H17" s="225"/>
      <c r="I17" s="225"/>
      <c r="J17" s="225"/>
      <c r="K17" s="225"/>
      <c r="L17" s="225"/>
      <c r="M17" s="225"/>
      <c r="N17" s="225"/>
      <c r="O17" s="225"/>
      <c r="P17" s="225"/>
      <c r="Q17" s="225"/>
      <c r="R17" s="225"/>
      <c r="S17" s="225"/>
      <c r="T17" s="225"/>
      <c r="U17" s="225"/>
      <c r="V17" s="225"/>
      <c r="W17" s="546">
        <f t="shared" si="0"/>
        <v>0</v>
      </c>
      <c r="Z17" s="168" t="s">
        <v>343</v>
      </c>
      <c r="AA17" s="514" t="str">
        <f>INDEX(FixtureArrangementEnglish,MATCH(AA$16,FixtureArrangement,0))</f>
        <v>Median mounted</v>
      </c>
      <c r="AB17" s="514" t="str">
        <f>INDEX(FixtureArrangementEnglish,MATCH(AB$16,FixtureArrangement,0))</f>
        <v>Median mounted</v>
      </c>
    </row>
    <row r="18" spans="1:28">
      <c r="A18" s="225"/>
      <c r="B18" s="168" t="str">
        <f>Translation!B264</f>
        <v>Pole Spacing</v>
      </c>
      <c r="C18" s="36">
        <v>35</v>
      </c>
      <c r="D18" s="36">
        <v>35</v>
      </c>
      <c r="E18" s="168" t="str">
        <f>Translation!B130</f>
        <v>meters</v>
      </c>
      <c r="F18" s="279" t="s">
        <v>216</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v>0</v>
      </c>
      <c r="D19" s="36">
        <v>0</v>
      </c>
      <c r="E19" s="168" t="str">
        <f>Translation!B130</f>
        <v>meters</v>
      </c>
      <c r="F19" s="279" t="s">
        <v>216</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v>2</v>
      </c>
      <c r="D20" s="36">
        <v>2</v>
      </c>
      <c r="E20" s="168" t="str">
        <f>Translation!B130</f>
        <v>meters</v>
      </c>
      <c r="F20" s="279" t="s">
        <v>216</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1780</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t="s">
        <v>205</v>
      </c>
      <c r="D24" s="182" t="str">
        <f>Translation!B189</f>
        <v>Standard Surface</v>
      </c>
      <c r="E24" s="279" t="s">
        <v>216</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3.5</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f>1000/C18</f>
        <v>28.571428571428573</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f>1000/D18</f>
        <v>28.571428571428573</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mergeCells count="2">
    <mergeCell ref="R9:V9"/>
    <mergeCell ref="B5:F6"/>
  </mergeCells>
  <conditionalFormatting sqref="C76:C77">
    <cfRule type="expression" dxfId="72" priority="4" stopIfTrue="1">
      <formula>"&gt;5"</formula>
    </cfRule>
  </conditionalFormatting>
  <conditionalFormatting sqref="C50:C51">
    <cfRule type="expression" dxfId="71"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7" zoomScaleNormal="100" workbookViewId="0">
      <selection activeCell="H14" sqref="H14"/>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187</v>
      </c>
    </row>
    <row r="2" spans="1:27" s="126" customFormat="1" ht="45.75" customHeight="1">
      <c r="A2" s="128" t="s">
        <v>187</v>
      </c>
      <c r="B2" s="127"/>
      <c r="C2" s="127" t="str">
        <f>Start!$D$2</f>
        <v>SEAD Street Lighting Tool v1.7.8</v>
      </c>
    </row>
    <row r="3" spans="1:27" s="136" customFormat="1" ht="121.5" customHeight="1">
      <c r="A3" s="128" t="s">
        <v>187</v>
      </c>
      <c r="B3" s="218"/>
      <c r="C3" s="218"/>
    </row>
    <row r="4" spans="1:27" s="225" customFormat="1" ht="25.5" customHeight="1"/>
    <row r="5" spans="1:27" s="225" customFormat="1" ht="74.25" customHeight="1">
      <c r="C5" s="736"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36"/>
      <c r="E5" s="736"/>
      <c r="F5" s="736"/>
      <c r="G5" s="736"/>
      <c r="H5" s="736"/>
      <c r="N5" s="349"/>
      <c r="AA5" s="225" t="s">
        <v>1731</v>
      </c>
    </row>
    <row r="6" spans="1:27" s="225" customFormat="1" ht="90.75" customHeight="1">
      <c r="C6" s="736"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36"/>
      <c r="E6" s="736"/>
      <c r="F6" s="736"/>
      <c r="G6" s="736"/>
      <c r="H6" s="736"/>
      <c r="L6" s="650"/>
      <c r="N6" s="881"/>
      <c r="O6" s="881"/>
      <c r="P6" s="881"/>
      <c r="Q6" s="881"/>
      <c r="AA6" s="225" t="s">
        <v>1726</v>
      </c>
    </row>
    <row r="7" spans="1:27" s="225" customFormat="1" ht="54" customHeight="1">
      <c r="A7" s="225" t="s">
        <v>187</v>
      </c>
      <c r="C7" s="540" t="str">
        <f>Translation!B119</f>
        <v>Select Calculation Method</v>
      </c>
      <c r="D7" s="36" t="s">
        <v>1249</v>
      </c>
      <c r="E7" s="906" t="str">
        <f>Translation!B117</f>
        <v>Luminance and Illuminance calculations can be done based on either IES or CIE standard. The output file reflects the method chosen here.</v>
      </c>
      <c r="F7" s="907"/>
      <c r="G7" s="907"/>
      <c r="H7" s="907"/>
      <c r="I7" s="907"/>
    </row>
    <row r="8" spans="1:27" s="225" customFormat="1" ht="19.5" customHeight="1">
      <c r="A8" s="225" t="s">
        <v>187</v>
      </c>
      <c r="C8" s="742"/>
      <c r="D8" s="742"/>
      <c r="E8" s="742"/>
    </row>
    <row r="9" spans="1:27" s="225" customFormat="1" ht="44.25" customHeight="1">
      <c r="A9" s="225" t="s">
        <v>187</v>
      </c>
    </row>
    <row r="10" spans="1:27" s="225" customFormat="1" ht="14.25" customHeight="1">
      <c r="A10" s="225" t="s">
        <v>187</v>
      </c>
      <c r="C10" s="128"/>
    </row>
    <row r="11" spans="1:27" s="225" customFormat="1" ht="14.25" customHeight="1">
      <c r="A11" s="225" t="s">
        <v>187</v>
      </c>
      <c r="C11" s="147" t="str">
        <f>Translation!$B$153</f>
        <v>Illuminance Method</v>
      </c>
      <c r="G11" s="541" t="str">
        <f>C11</f>
        <v>Illuminance Method</v>
      </c>
    </row>
    <row r="12" spans="1:27" s="225" customFormat="1" ht="30.75" customHeight="1">
      <c r="A12" s="225" t="s">
        <v>187</v>
      </c>
      <c r="C12" s="679" t="str">
        <f>Translation!$B$140</f>
        <v>Average Illuminance Target (Iavg)</v>
      </c>
      <c r="D12" s="36">
        <v>6</v>
      </c>
      <c r="E12" s="680" t="str">
        <f>Translation!$B$164</f>
        <v>Lux</v>
      </c>
      <c r="F12" s="681"/>
      <c r="G12" s="679" t="str">
        <f>Translation!$B$140</f>
        <v>Average Illuminance Target (Iavg)</v>
      </c>
      <c r="H12" s="36">
        <v>6</v>
      </c>
      <c r="I12" s="680" t="str">
        <f>Translation!$B$164</f>
        <v>Lux</v>
      </c>
    </row>
    <row r="13" spans="1:27" s="225" customFormat="1" ht="30.75" customHeight="1">
      <c r="A13" s="225" t="s">
        <v>187</v>
      </c>
      <c r="C13" s="679" t="str">
        <f>Translation!$B$265</f>
        <v>Uniformity Ratio (Iavg/Imin)</v>
      </c>
      <c r="D13" s="302">
        <v>3</v>
      </c>
      <c r="E13" s="527" t="str">
        <f>Translation!$B$200</f>
        <v>unitless</v>
      </c>
      <c r="F13" s="681"/>
      <c r="G13" s="679" t="str">
        <f>Translation!B266</f>
        <v>Uniformity Ratio (Imin/Iavg)</v>
      </c>
      <c r="H13" s="600">
        <v>0.3</v>
      </c>
      <c r="I13" s="527" t="str">
        <f>Translation!$B$200</f>
        <v>unitless</v>
      </c>
    </row>
    <row r="14" spans="1:27" s="225" customFormat="1" ht="14.25" customHeight="1">
      <c r="C14" s="681"/>
      <c r="D14" s="651"/>
      <c r="E14" s="681"/>
      <c r="F14" s="681"/>
      <c r="G14" s="681"/>
      <c r="H14" s="681"/>
      <c r="I14" s="681"/>
    </row>
    <row r="15" spans="1:27" s="225" customFormat="1" ht="14.25" customHeight="1">
      <c r="C15" s="681"/>
      <c r="D15" s="651"/>
      <c r="E15" s="681"/>
      <c r="F15" s="681"/>
      <c r="G15" s="681"/>
      <c r="H15" s="681"/>
      <c r="I15" s="681"/>
    </row>
    <row r="16" spans="1:27" s="225" customFormat="1" ht="18" customHeight="1">
      <c r="A16" s="225" t="s">
        <v>187</v>
      </c>
      <c r="C16" s="681"/>
      <c r="D16" s="651"/>
      <c r="E16" s="681"/>
      <c r="F16" s="681"/>
      <c r="G16" s="681"/>
      <c r="H16" s="681"/>
      <c r="I16" s="681"/>
    </row>
    <row r="17" spans="1:9" s="225" customFormat="1" ht="12.75" customHeight="1">
      <c r="A17" s="225" t="s">
        <v>187</v>
      </c>
      <c r="C17" s="681"/>
      <c r="D17" s="681"/>
      <c r="E17" s="681"/>
      <c r="F17" s="681"/>
      <c r="G17" s="681"/>
      <c r="H17" s="681"/>
      <c r="I17" s="681"/>
    </row>
    <row r="18" spans="1:9" s="225" customFormat="1" ht="16.5" customHeight="1">
      <c r="A18" s="225" t="s">
        <v>187</v>
      </c>
      <c r="C18" s="682" t="str">
        <f>Translation!B162</f>
        <v>Luminance Method for IES Standard</v>
      </c>
      <c r="D18" s="681"/>
      <c r="E18" s="681"/>
      <c r="F18" s="681"/>
      <c r="G18" s="682" t="str">
        <f>Translation!B163</f>
        <v>Luminance Method for CIE Standard</v>
      </c>
      <c r="H18" s="681"/>
      <c r="I18" s="681"/>
    </row>
    <row r="19" spans="1:9" s="225" customFormat="1">
      <c r="A19" s="225" t="s">
        <v>187</v>
      </c>
      <c r="C19" s="679" t="str">
        <f>Translation!B141</f>
        <v>Average Luminance Target (Lav)</v>
      </c>
      <c r="D19" s="36"/>
      <c r="E19" s="680" t="str">
        <f>Translation!B144</f>
        <v>cd/m2</v>
      </c>
      <c r="F19" s="681"/>
      <c r="G19" s="679" t="str">
        <f>Translation!B141</f>
        <v>Average Luminance Target (Lav)</v>
      </c>
      <c r="H19" s="600"/>
      <c r="I19" s="680" t="str">
        <f>Translation!B144</f>
        <v>cd/m2</v>
      </c>
    </row>
    <row r="20" spans="1:9" s="225" customFormat="1">
      <c r="A20" s="225" t="s">
        <v>187</v>
      </c>
      <c r="C20" s="683" t="str">
        <f>Translation!B175</f>
        <v>Uniformity Ratio (Lavg/Lmin)</v>
      </c>
      <c r="D20" s="302"/>
      <c r="E20" s="527" t="str">
        <f>Translation!B200</f>
        <v>unitless</v>
      </c>
      <c r="F20" s="681"/>
      <c r="G20" s="683" t="str">
        <f>Translation!B454</f>
        <v>Overall Uniformity (min/avg)</v>
      </c>
      <c r="H20" s="600"/>
      <c r="I20" s="527" t="str">
        <f>Translation!B200</f>
        <v>unitless</v>
      </c>
    </row>
    <row r="21" spans="1:9" s="225" customFormat="1" ht="45.75" customHeight="1">
      <c r="A21" s="225" t="s">
        <v>187</v>
      </c>
      <c r="C21" s="683" t="str">
        <f>Translation!B176</f>
        <v>Uniformity Ratio (Lmax/Lmin)</v>
      </c>
      <c r="D21" s="302"/>
      <c r="E21" s="527" t="str">
        <f>E20</f>
        <v>unitless</v>
      </c>
      <c r="F21" s="681"/>
      <c r="G21" s="683" t="str">
        <f>Translation!B455</f>
        <v>Longitudinal Uniformity (min/max)</v>
      </c>
      <c r="H21" s="600"/>
      <c r="I21" s="527" t="str">
        <f>I20</f>
        <v>unitless</v>
      </c>
    </row>
    <row r="22" spans="1:9" s="225" customFormat="1" ht="30" customHeight="1">
      <c r="A22" s="225" t="s">
        <v>187</v>
      </c>
      <c r="C22" s="883"/>
      <c r="D22" s="883"/>
      <c r="E22" s="883"/>
    </row>
    <row r="23" spans="1:9" s="225" customFormat="1">
      <c r="A23" s="225" t="s">
        <v>187</v>
      </c>
      <c r="C23" s="882"/>
      <c r="D23" s="882"/>
      <c r="E23" s="882"/>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187</v>
      </c>
    </row>
    <row r="34" spans="1:13" s="219" customFormat="1" ht="15.75">
      <c r="A34" s="219" t="s">
        <v>187</v>
      </c>
      <c r="B34" s="297" t="str">
        <f>Translation!B204</f>
        <v>View Description of a Standard Below:</v>
      </c>
    </row>
    <row r="35" spans="1:13" s="219" customFormat="1" ht="19.5" customHeight="1">
      <c r="A35" s="219" t="s">
        <v>187</v>
      </c>
      <c r="B35" s="298" t="str">
        <f>Translation!B349</f>
        <v>(for information only)</v>
      </c>
    </row>
    <row r="36" spans="1:13">
      <c r="A36" s="128" t="s">
        <v>186</v>
      </c>
    </row>
    <row r="37" spans="1:13" ht="18.75">
      <c r="A37" s="128" t="s">
        <v>186</v>
      </c>
      <c r="B37" s="737" t="str">
        <f>Translation!B156</f>
        <v>Illumination Engineering Society of North America (IESNA)</v>
      </c>
      <c r="C37" s="738"/>
      <c r="D37" s="738"/>
      <c r="E37" s="738"/>
      <c r="F37" s="738"/>
      <c r="G37" s="738"/>
      <c r="H37" s="738"/>
      <c r="I37" s="738"/>
      <c r="J37" s="738"/>
      <c r="K37" s="738"/>
      <c r="L37" s="738"/>
      <c r="M37" s="738"/>
    </row>
    <row r="38" spans="1:13">
      <c r="A38" s="128" t="s">
        <v>186</v>
      </c>
    </row>
    <row r="39" spans="1:13" ht="15" customHeight="1">
      <c r="A39" s="128" t="s">
        <v>186</v>
      </c>
      <c r="C39" s="884"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885"/>
      <c r="E39" s="885"/>
      <c r="F39" s="885"/>
      <c r="G39" s="885"/>
      <c r="H39" s="885"/>
      <c r="I39" s="885"/>
      <c r="J39" s="885"/>
      <c r="K39" s="885"/>
      <c r="L39" s="885"/>
      <c r="M39" s="886"/>
    </row>
    <row r="40" spans="1:13">
      <c r="A40" s="128" t="s">
        <v>186</v>
      </c>
      <c r="C40" s="887"/>
      <c r="D40" s="888"/>
      <c r="E40" s="888"/>
      <c r="F40" s="888"/>
      <c r="G40" s="888"/>
      <c r="H40" s="888"/>
      <c r="I40" s="888"/>
      <c r="J40" s="888"/>
      <c r="K40" s="888"/>
      <c r="L40" s="888"/>
      <c r="M40" s="889"/>
    </row>
    <row r="41" spans="1:13">
      <c r="A41" s="128" t="s">
        <v>186</v>
      </c>
      <c r="C41" s="887"/>
      <c r="D41" s="888"/>
      <c r="E41" s="888"/>
      <c r="F41" s="888"/>
      <c r="G41" s="888"/>
      <c r="H41" s="888"/>
      <c r="I41" s="888"/>
      <c r="J41" s="888"/>
      <c r="K41" s="888"/>
      <c r="L41" s="888"/>
      <c r="M41" s="889"/>
    </row>
    <row r="42" spans="1:13">
      <c r="A42" s="128" t="s">
        <v>186</v>
      </c>
      <c r="C42" s="887"/>
      <c r="D42" s="888"/>
      <c r="E42" s="888"/>
      <c r="F42" s="888"/>
      <c r="G42" s="888"/>
      <c r="H42" s="888"/>
      <c r="I42" s="888"/>
      <c r="J42" s="888"/>
      <c r="K42" s="888"/>
      <c r="L42" s="888"/>
      <c r="M42" s="889"/>
    </row>
    <row r="43" spans="1:13">
      <c r="A43" s="128" t="s">
        <v>186</v>
      </c>
      <c r="C43" s="887"/>
      <c r="D43" s="888"/>
      <c r="E43" s="888"/>
      <c r="F43" s="888"/>
      <c r="G43" s="888"/>
      <c r="H43" s="888"/>
      <c r="I43" s="888"/>
      <c r="J43" s="888"/>
      <c r="K43" s="888"/>
      <c r="L43" s="888"/>
      <c r="M43" s="889"/>
    </row>
    <row r="44" spans="1:13">
      <c r="A44" s="128" t="s">
        <v>186</v>
      </c>
      <c r="C44" s="887"/>
      <c r="D44" s="888"/>
      <c r="E44" s="888"/>
      <c r="F44" s="888"/>
      <c r="G44" s="888"/>
      <c r="H44" s="888"/>
      <c r="I44" s="888"/>
      <c r="J44" s="888"/>
      <c r="K44" s="888"/>
      <c r="L44" s="888"/>
      <c r="M44" s="889"/>
    </row>
    <row r="45" spans="1:13">
      <c r="A45" s="128" t="s">
        <v>186</v>
      </c>
      <c r="C45" s="887"/>
      <c r="D45" s="888"/>
      <c r="E45" s="888"/>
      <c r="F45" s="888"/>
      <c r="G45" s="888"/>
      <c r="H45" s="888"/>
      <c r="I45" s="888"/>
      <c r="J45" s="888"/>
      <c r="K45" s="888"/>
      <c r="L45" s="888"/>
      <c r="M45" s="889"/>
    </row>
    <row r="46" spans="1:13" ht="15" customHeight="1">
      <c r="A46" s="128" t="s">
        <v>186</v>
      </c>
      <c r="C46" s="887"/>
      <c r="D46" s="888"/>
      <c r="E46" s="888"/>
      <c r="F46" s="888"/>
      <c r="G46" s="888"/>
      <c r="H46" s="888"/>
      <c r="I46" s="888"/>
      <c r="J46" s="888"/>
      <c r="K46" s="888"/>
      <c r="L46" s="888"/>
      <c r="M46" s="889"/>
    </row>
    <row r="47" spans="1:13">
      <c r="A47" s="128" t="s">
        <v>186</v>
      </c>
      <c r="C47" s="887"/>
      <c r="D47" s="888"/>
      <c r="E47" s="888"/>
      <c r="F47" s="888"/>
      <c r="G47" s="888"/>
      <c r="H47" s="888"/>
      <c r="I47" s="888"/>
      <c r="J47" s="888"/>
      <c r="K47" s="888"/>
      <c r="L47" s="888"/>
      <c r="M47" s="889"/>
    </row>
    <row r="48" spans="1:13">
      <c r="A48" s="128" t="s">
        <v>186</v>
      </c>
      <c r="C48" s="887"/>
      <c r="D48" s="888"/>
      <c r="E48" s="888"/>
      <c r="F48" s="888"/>
      <c r="G48" s="888"/>
      <c r="H48" s="888"/>
      <c r="I48" s="888"/>
      <c r="J48" s="888"/>
      <c r="K48" s="888"/>
      <c r="L48" s="888"/>
      <c r="M48" s="889"/>
    </row>
    <row r="49" spans="1:13">
      <c r="A49" s="128" t="s">
        <v>186</v>
      </c>
      <c r="C49" s="887"/>
      <c r="D49" s="888"/>
      <c r="E49" s="888"/>
      <c r="F49" s="888"/>
      <c r="G49" s="888"/>
      <c r="H49" s="888"/>
      <c r="I49" s="888"/>
      <c r="J49" s="888"/>
      <c r="K49" s="888"/>
      <c r="L49" s="888"/>
      <c r="M49" s="889"/>
    </row>
    <row r="50" spans="1:13">
      <c r="A50" s="128" t="s">
        <v>186</v>
      </c>
      <c r="C50" s="887"/>
      <c r="D50" s="888"/>
      <c r="E50" s="888"/>
      <c r="F50" s="888"/>
      <c r="G50" s="888"/>
      <c r="H50" s="888"/>
      <c r="I50" s="888"/>
      <c r="J50" s="888"/>
      <c r="K50" s="888"/>
      <c r="L50" s="888"/>
      <c r="M50" s="889"/>
    </row>
    <row r="51" spans="1:13">
      <c r="A51" s="128" t="s">
        <v>186</v>
      </c>
      <c r="C51" s="887"/>
      <c r="D51" s="888"/>
      <c r="E51" s="888"/>
      <c r="F51" s="888"/>
      <c r="G51" s="888"/>
      <c r="H51" s="888"/>
      <c r="I51" s="888"/>
      <c r="J51" s="888"/>
      <c r="K51" s="888"/>
      <c r="L51" s="888"/>
      <c r="M51" s="889"/>
    </row>
    <row r="52" spans="1:13">
      <c r="A52" s="128" t="s">
        <v>186</v>
      </c>
      <c r="C52" s="890"/>
      <c r="D52" s="891"/>
      <c r="E52" s="891"/>
      <c r="F52" s="891"/>
      <c r="G52" s="891"/>
      <c r="H52" s="891"/>
      <c r="I52" s="891"/>
      <c r="J52" s="891"/>
      <c r="K52" s="891"/>
      <c r="L52" s="891"/>
      <c r="M52" s="892"/>
    </row>
    <row r="53" spans="1:13" ht="15.75" thickBot="1">
      <c r="A53" s="128" t="s">
        <v>186</v>
      </c>
    </row>
    <row r="54" spans="1:13" ht="15.75" thickBot="1">
      <c r="A54" s="128" t="s">
        <v>186</v>
      </c>
      <c r="C54" s="772" t="str">
        <f>Translation!B191</f>
        <v>Table 1: IESNA Illuminance Method - Recommended Values</v>
      </c>
      <c r="D54" s="773"/>
      <c r="E54" s="773"/>
      <c r="F54" s="773"/>
      <c r="G54" s="773"/>
      <c r="H54" s="773"/>
      <c r="I54" s="773"/>
      <c r="J54" s="773"/>
      <c r="K54" s="773"/>
      <c r="L54" s="773"/>
      <c r="M54" s="774"/>
    </row>
    <row r="55" spans="1:13" ht="15" customHeight="1">
      <c r="A55" s="128" t="s">
        <v>186</v>
      </c>
      <c r="C55" s="810" t="str">
        <f>Translation!B184</f>
        <v>Road and Pedestrian Conflict Area</v>
      </c>
      <c r="D55" s="811"/>
      <c r="E55" s="811"/>
      <c r="F55" s="812"/>
      <c r="G55" s="228"/>
      <c r="H55" s="229" t="str">
        <f>Translation!B154</f>
        <v>Illuminance Target (Iavg)</v>
      </c>
      <c r="I55" s="230"/>
      <c r="J55" s="841" t="str">
        <f>Translation!B199</f>
        <v>Uniformity Ratio Eavg/Emin</v>
      </c>
      <c r="K55" s="842"/>
      <c r="L55" s="835" t="str">
        <f>Translation!B201</f>
        <v>Veiling Luminance Ratio                   Lvmax/Lavg</v>
      </c>
      <c r="M55" s="836"/>
    </row>
    <row r="56" spans="1:13" ht="15" customHeight="1">
      <c r="A56" s="128" t="s">
        <v>186</v>
      </c>
      <c r="C56" s="813"/>
      <c r="D56" s="814"/>
      <c r="E56" s="814"/>
      <c r="F56" s="815"/>
      <c r="G56" s="804" t="str">
        <f>Translation!B179</f>
        <v>Pavement Classification
(Minimum Maintained Average Values)</v>
      </c>
      <c r="H56" s="805"/>
      <c r="I56" s="806"/>
      <c r="J56" s="843"/>
      <c r="K56" s="844"/>
      <c r="L56" s="837"/>
      <c r="M56" s="838"/>
    </row>
    <row r="57" spans="1:13">
      <c r="A57" s="128" t="s">
        <v>186</v>
      </c>
      <c r="C57" s="816"/>
      <c r="D57" s="817"/>
      <c r="E57" s="817"/>
      <c r="F57" s="818"/>
      <c r="G57" s="807"/>
      <c r="H57" s="808"/>
      <c r="I57" s="809"/>
      <c r="J57" s="843"/>
      <c r="K57" s="844"/>
      <c r="L57" s="837"/>
      <c r="M57" s="838"/>
    </row>
    <row r="58" spans="1:13" ht="15" customHeight="1">
      <c r="A58" s="128" t="s">
        <v>186</v>
      </c>
      <c r="C58" s="829" t="str">
        <f>Translation!B183</f>
        <v>Road</v>
      </c>
      <c r="D58" s="830"/>
      <c r="E58" s="823" t="str">
        <f>Translation!B180</f>
        <v>Pedestrian Conflict Areas</v>
      </c>
      <c r="F58" s="824"/>
      <c r="G58" s="833" t="s">
        <v>189</v>
      </c>
      <c r="H58" s="833" t="s">
        <v>190</v>
      </c>
      <c r="I58" s="833" t="s">
        <v>191</v>
      </c>
      <c r="J58" s="843"/>
      <c r="K58" s="844"/>
      <c r="L58" s="837"/>
      <c r="M58" s="838"/>
    </row>
    <row r="59" spans="1:13" ht="15.75" thickBot="1">
      <c r="A59" s="128" t="s">
        <v>186</v>
      </c>
      <c r="C59" s="831"/>
      <c r="D59" s="832"/>
      <c r="E59" s="825"/>
      <c r="F59" s="826"/>
      <c r="G59" s="834"/>
      <c r="H59" s="834"/>
      <c r="I59" s="834"/>
      <c r="J59" s="845"/>
      <c r="K59" s="846"/>
      <c r="L59" s="839"/>
      <c r="M59" s="840"/>
    </row>
    <row r="60" spans="1:13" ht="15" customHeight="1">
      <c r="A60" s="128" t="s">
        <v>186</v>
      </c>
      <c r="C60" s="827" t="str">
        <f>Translation!B148</f>
        <v>Freeway Class A</v>
      </c>
      <c r="D60" s="828"/>
      <c r="E60" s="781"/>
      <c r="F60" s="783"/>
      <c r="G60" s="231">
        <v>6</v>
      </c>
      <c r="H60" s="231">
        <v>9</v>
      </c>
      <c r="I60" s="231">
        <v>8</v>
      </c>
      <c r="J60" s="781">
        <v>3</v>
      </c>
      <c r="K60" s="783"/>
      <c r="L60" s="781">
        <v>0.3</v>
      </c>
      <c r="M60" s="820"/>
    </row>
    <row r="61" spans="1:13">
      <c r="A61" s="128" t="s">
        <v>186</v>
      </c>
      <c r="C61" s="821" t="str">
        <f>Translation!B149</f>
        <v>Freeway Class B</v>
      </c>
      <c r="D61" s="822"/>
      <c r="E61" s="754"/>
      <c r="F61" s="757"/>
      <c r="G61" s="232">
        <v>4</v>
      </c>
      <c r="H61" s="232">
        <v>6</v>
      </c>
      <c r="I61" s="232">
        <v>5</v>
      </c>
      <c r="J61" s="754">
        <v>3</v>
      </c>
      <c r="K61" s="757"/>
      <c r="L61" s="754">
        <v>0.3</v>
      </c>
      <c r="M61" s="755"/>
    </row>
    <row r="62" spans="1:13">
      <c r="A62" s="128" t="s">
        <v>186</v>
      </c>
      <c r="C62" s="758" t="str">
        <f>Translation!B147</f>
        <v>Expressway</v>
      </c>
      <c r="D62" s="759"/>
      <c r="E62" s="754" t="str">
        <f>Translation!B150</f>
        <v>High</v>
      </c>
      <c r="F62" s="757"/>
      <c r="G62" s="232">
        <v>10</v>
      </c>
      <c r="H62" s="232">
        <v>14</v>
      </c>
      <c r="I62" s="232">
        <v>13</v>
      </c>
      <c r="J62" s="754">
        <v>3</v>
      </c>
      <c r="K62" s="757"/>
      <c r="L62" s="754">
        <v>0.3</v>
      </c>
      <c r="M62" s="755"/>
    </row>
    <row r="63" spans="1:13">
      <c r="A63" s="128" t="s">
        <v>186</v>
      </c>
      <c r="C63" s="760"/>
      <c r="D63" s="761"/>
      <c r="E63" s="754" t="str">
        <f>Translation!B288</f>
        <v>Medium</v>
      </c>
      <c r="F63" s="757"/>
      <c r="G63" s="232">
        <v>8</v>
      </c>
      <c r="H63" s="232">
        <v>12</v>
      </c>
      <c r="I63" s="232">
        <v>10</v>
      </c>
      <c r="J63" s="754">
        <v>3</v>
      </c>
      <c r="K63" s="757"/>
      <c r="L63" s="754">
        <v>0.3</v>
      </c>
      <c r="M63" s="755"/>
    </row>
    <row r="64" spans="1:13">
      <c r="A64" s="128" t="s">
        <v>186</v>
      </c>
      <c r="C64" s="802"/>
      <c r="D64" s="803"/>
      <c r="E64" s="754" t="str">
        <f>Translation!B160</f>
        <v>Low</v>
      </c>
      <c r="F64" s="757"/>
      <c r="G64" s="232">
        <v>6</v>
      </c>
      <c r="H64" s="232">
        <v>9</v>
      </c>
      <c r="I64" s="232">
        <v>8</v>
      </c>
      <c r="J64" s="754">
        <v>3</v>
      </c>
      <c r="K64" s="757"/>
      <c r="L64" s="754">
        <v>0.3</v>
      </c>
      <c r="M64" s="755"/>
    </row>
    <row r="65" spans="1:14">
      <c r="A65" s="128" t="s">
        <v>186</v>
      </c>
      <c r="C65" s="758" t="str">
        <f>Translation!B165</f>
        <v>Major</v>
      </c>
      <c r="D65" s="759"/>
      <c r="E65" s="754" t="str">
        <f>Translation!B150</f>
        <v>High</v>
      </c>
      <c r="F65" s="757"/>
      <c r="G65" s="232">
        <v>12</v>
      </c>
      <c r="H65" s="232">
        <v>17</v>
      </c>
      <c r="I65" s="232">
        <v>15</v>
      </c>
      <c r="J65" s="754">
        <v>3</v>
      </c>
      <c r="K65" s="757"/>
      <c r="L65" s="754">
        <v>0.3</v>
      </c>
      <c r="M65" s="755"/>
    </row>
    <row r="66" spans="1:14">
      <c r="A66" s="128" t="s">
        <v>186</v>
      </c>
      <c r="C66" s="760"/>
      <c r="D66" s="761"/>
      <c r="E66" s="754" t="str">
        <f>Translation!B288</f>
        <v>Medium</v>
      </c>
      <c r="F66" s="757"/>
      <c r="G66" s="232">
        <v>9</v>
      </c>
      <c r="H66" s="232">
        <v>13</v>
      </c>
      <c r="I66" s="232">
        <v>11</v>
      </c>
      <c r="J66" s="754">
        <v>3</v>
      </c>
      <c r="K66" s="757"/>
      <c r="L66" s="754">
        <v>0.3</v>
      </c>
      <c r="M66" s="755"/>
    </row>
    <row r="67" spans="1:14">
      <c r="A67" s="128" t="s">
        <v>186</v>
      </c>
      <c r="C67" s="802"/>
      <c r="D67" s="803"/>
      <c r="E67" s="754" t="str">
        <f>Translation!B160</f>
        <v>Low</v>
      </c>
      <c r="F67" s="757"/>
      <c r="G67" s="232">
        <v>6</v>
      </c>
      <c r="H67" s="232">
        <v>9</v>
      </c>
      <c r="I67" s="232">
        <v>8</v>
      </c>
      <c r="J67" s="754">
        <v>3</v>
      </c>
      <c r="K67" s="757"/>
      <c r="L67" s="754">
        <v>0.3</v>
      </c>
      <c r="M67" s="755"/>
    </row>
    <row r="68" spans="1:14">
      <c r="A68" s="128" t="s">
        <v>186</v>
      </c>
      <c r="C68" s="758" t="str">
        <f>Translation!B145</f>
        <v>Collector</v>
      </c>
      <c r="D68" s="759"/>
      <c r="E68" s="754" t="str">
        <f>Translation!B150</f>
        <v>High</v>
      </c>
      <c r="F68" s="757"/>
      <c r="G68" s="232">
        <v>8</v>
      </c>
      <c r="H68" s="232">
        <v>12</v>
      </c>
      <c r="I68" s="232">
        <v>10</v>
      </c>
      <c r="J68" s="754">
        <v>4</v>
      </c>
      <c r="K68" s="757"/>
      <c r="L68" s="754">
        <v>0.4</v>
      </c>
      <c r="M68" s="755"/>
    </row>
    <row r="69" spans="1:14">
      <c r="A69" s="128" t="s">
        <v>186</v>
      </c>
      <c r="C69" s="760"/>
      <c r="D69" s="761"/>
      <c r="E69" s="754" t="str">
        <f>Translation!B288</f>
        <v>Medium</v>
      </c>
      <c r="F69" s="757"/>
      <c r="G69" s="232">
        <v>6</v>
      </c>
      <c r="H69" s="232">
        <v>9</v>
      </c>
      <c r="I69" s="232">
        <v>8</v>
      </c>
      <c r="J69" s="754">
        <v>4</v>
      </c>
      <c r="K69" s="757"/>
      <c r="L69" s="754">
        <v>0.4</v>
      </c>
      <c r="M69" s="755"/>
    </row>
    <row r="70" spans="1:14">
      <c r="A70" s="128" t="s">
        <v>186</v>
      </c>
      <c r="C70" s="802"/>
      <c r="D70" s="803"/>
      <c r="E70" s="754" t="str">
        <f>Translation!B160</f>
        <v>Low</v>
      </c>
      <c r="F70" s="757"/>
      <c r="G70" s="232">
        <v>4</v>
      </c>
      <c r="H70" s="232">
        <v>6</v>
      </c>
      <c r="I70" s="232">
        <v>5</v>
      </c>
      <c r="J70" s="754">
        <v>4</v>
      </c>
      <c r="K70" s="757"/>
      <c r="L70" s="754">
        <v>0.4</v>
      </c>
      <c r="M70" s="755"/>
    </row>
    <row r="71" spans="1:14">
      <c r="A71" s="128" t="s">
        <v>186</v>
      </c>
      <c r="C71" s="758" t="str">
        <f>Translation!B159</f>
        <v>Local</v>
      </c>
      <c r="D71" s="759"/>
      <c r="E71" s="754" t="str">
        <f>Translation!B150</f>
        <v>High</v>
      </c>
      <c r="F71" s="757"/>
      <c r="G71" s="232">
        <v>6</v>
      </c>
      <c r="H71" s="232">
        <v>9</v>
      </c>
      <c r="I71" s="232">
        <v>8</v>
      </c>
      <c r="J71" s="754">
        <v>6</v>
      </c>
      <c r="K71" s="757"/>
      <c r="L71" s="754">
        <v>0.4</v>
      </c>
      <c r="M71" s="755"/>
    </row>
    <row r="72" spans="1:14">
      <c r="A72" s="128" t="s">
        <v>186</v>
      </c>
      <c r="C72" s="760"/>
      <c r="D72" s="761"/>
      <c r="E72" s="754" t="str">
        <f>Translation!B288</f>
        <v>Medium</v>
      </c>
      <c r="F72" s="757"/>
      <c r="G72" s="232">
        <v>5</v>
      </c>
      <c r="H72" s="232">
        <v>7</v>
      </c>
      <c r="I72" s="232">
        <v>6</v>
      </c>
      <c r="J72" s="754">
        <v>6</v>
      </c>
      <c r="K72" s="757"/>
      <c r="L72" s="754">
        <v>0.4</v>
      </c>
      <c r="M72" s="755"/>
    </row>
    <row r="73" spans="1:14" ht="15.75" thickBot="1">
      <c r="A73" s="128" t="s">
        <v>186</v>
      </c>
      <c r="C73" s="762"/>
      <c r="D73" s="763"/>
      <c r="E73" s="764" t="str">
        <f>Translation!B160</f>
        <v>Low</v>
      </c>
      <c r="F73" s="765"/>
      <c r="G73" s="233">
        <v>3</v>
      </c>
      <c r="H73" s="233">
        <v>4</v>
      </c>
      <c r="I73" s="233">
        <v>4</v>
      </c>
      <c r="J73" s="764">
        <v>6</v>
      </c>
      <c r="K73" s="765"/>
      <c r="L73" s="764">
        <v>0.4</v>
      </c>
      <c r="M73" s="753"/>
    </row>
    <row r="74" spans="1:14" ht="15.75" thickBot="1">
      <c r="A74" s="128" t="s">
        <v>186</v>
      </c>
    </row>
    <row r="75" spans="1:14" ht="15" customHeight="1" thickBot="1">
      <c r="A75" s="128" t="s">
        <v>186</v>
      </c>
      <c r="C75" s="772" t="str">
        <f>Translation!B287</f>
        <v>Table 2: IESNA Luminance Method - Recommended Values</v>
      </c>
      <c r="D75" s="773"/>
      <c r="E75" s="773"/>
      <c r="F75" s="773"/>
      <c r="G75" s="773"/>
      <c r="H75" s="773"/>
      <c r="I75" s="773"/>
      <c r="J75" s="773"/>
      <c r="K75" s="773"/>
      <c r="L75" s="773"/>
      <c r="M75" s="773"/>
      <c r="N75" s="774"/>
    </row>
    <row r="76" spans="1:14" ht="15" customHeight="1">
      <c r="A76" s="128" t="s">
        <v>186</v>
      </c>
      <c r="C76" s="810" t="str">
        <f>Translation!B184</f>
        <v>Road and Pedestrian Conflict Area</v>
      </c>
      <c r="D76" s="811"/>
      <c r="E76" s="811"/>
      <c r="F76" s="812"/>
      <c r="G76" s="867" t="s">
        <v>346</v>
      </c>
      <c r="H76" s="812"/>
      <c r="I76" s="841" t="s">
        <v>347</v>
      </c>
      <c r="J76" s="842"/>
      <c r="K76" s="870" t="s">
        <v>348</v>
      </c>
      <c r="L76" s="871"/>
      <c r="M76" s="847" t="s">
        <v>349</v>
      </c>
      <c r="N76" s="848"/>
    </row>
    <row r="77" spans="1:14">
      <c r="A77" s="128" t="s">
        <v>186</v>
      </c>
      <c r="C77" s="813"/>
      <c r="D77" s="814"/>
      <c r="E77" s="814"/>
      <c r="F77" s="815"/>
      <c r="G77" s="868"/>
      <c r="H77" s="815"/>
      <c r="I77" s="843"/>
      <c r="J77" s="844"/>
      <c r="K77" s="872"/>
      <c r="L77" s="873"/>
      <c r="M77" s="849"/>
      <c r="N77" s="850"/>
    </row>
    <row r="78" spans="1:14" ht="15" customHeight="1">
      <c r="A78" s="128" t="s">
        <v>186</v>
      </c>
      <c r="C78" s="816"/>
      <c r="D78" s="817"/>
      <c r="E78" s="817"/>
      <c r="F78" s="818"/>
      <c r="G78" s="868"/>
      <c r="H78" s="815"/>
      <c r="I78" s="843"/>
      <c r="J78" s="844"/>
      <c r="K78" s="872"/>
      <c r="L78" s="873"/>
      <c r="M78" s="849"/>
      <c r="N78" s="850"/>
    </row>
    <row r="79" spans="1:14" ht="15" customHeight="1">
      <c r="A79" s="128" t="s">
        <v>186</v>
      </c>
      <c r="C79" s="829" t="str">
        <f>Translation!B183</f>
        <v>Road</v>
      </c>
      <c r="D79" s="830"/>
      <c r="E79" s="823" t="str">
        <f>Translation!B180</f>
        <v>Pedestrian Conflict Areas</v>
      </c>
      <c r="F79" s="824"/>
      <c r="G79" s="868"/>
      <c r="H79" s="815"/>
      <c r="I79" s="843"/>
      <c r="J79" s="844"/>
      <c r="K79" s="872"/>
      <c r="L79" s="873"/>
      <c r="M79" s="849"/>
      <c r="N79" s="850"/>
    </row>
    <row r="80" spans="1:14" ht="15.75" thickBot="1">
      <c r="A80" s="128" t="s">
        <v>186</v>
      </c>
      <c r="C80" s="831"/>
      <c r="D80" s="832"/>
      <c r="E80" s="825"/>
      <c r="F80" s="826"/>
      <c r="G80" s="869"/>
      <c r="H80" s="832"/>
      <c r="I80" s="845"/>
      <c r="J80" s="846"/>
      <c r="K80" s="874"/>
      <c r="L80" s="875"/>
      <c r="M80" s="851"/>
      <c r="N80" s="852"/>
    </row>
    <row r="81" spans="1:14">
      <c r="A81" s="128" t="s">
        <v>186</v>
      </c>
      <c r="C81" s="827" t="str">
        <f>Translation!B148</f>
        <v>Freeway Class A</v>
      </c>
      <c r="D81" s="828"/>
      <c r="E81" s="781"/>
      <c r="F81" s="783"/>
      <c r="G81" s="781">
        <v>0.6</v>
      </c>
      <c r="H81" s="783"/>
      <c r="I81" s="781">
        <v>3.5</v>
      </c>
      <c r="J81" s="783"/>
      <c r="K81" s="781">
        <v>6</v>
      </c>
      <c r="L81" s="820"/>
      <c r="M81" s="819">
        <v>0.3</v>
      </c>
      <c r="N81" s="820"/>
    </row>
    <row r="82" spans="1:14">
      <c r="A82" s="128" t="s">
        <v>186</v>
      </c>
      <c r="C82" s="821" t="str">
        <f>Translation!B149</f>
        <v>Freeway Class B</v>
      </c>
      <c r="D82" s="822"/>
      <c r="E82" s="754"/>
      <c r="F82" s="757"/>
      <c r="G82" s="754">
        <v>0.4</v>
      </c>
      <c r="H82" s="757"/>
      <c r="I82" s="754">
        <v>3.5</v>
      </c>
      <c r="J82" s="757"/>
      <c r="K82" s="754">
        <v>6</v>
      </c>
      <c r="L82" s="755"/>
      <c r="M82" s="756">
        <v>0.3</v>
      </c>
      <c r="N82" s="755"/>
    </row>
    <row r="83" spans="1:14">
      <c r="A83" s="128" t="s">
        <v>186</v>
      </c>
      <c r="C83" s="758" t="str">
        <f>Translation!B147</f>
        <v>Expressway</v>
      </c>
      <c r="D83" s="759"/>
      <c r="E83" s="754" t="str">
        <f>Translation!B150</f>
        <v>High</v>
      </c>
      <c r="F83" s="757"/>
      <c r="G83" s="754">
        <v>1</v>
      </c>
      <c r="H83" s="757"/>
      <c r="I83" s="754">
        <v>3</v>
      </c>
      <c r="J83" s="757"/>
      <c r="K83" s="754">
        <v>5</v>
      </c>
      <c r="L83" s="755"/>
      <c r="M83" s="756">
        <v>0.3</v>
      </c>
      <c r="N83" s="755"/>
    </row>
    <row r="84" spans="1:14">
      <c r="A84" s="128" t="s">
        <v>186</v>
      </c>
      <c r="C84" s="760"/>
      <c r="D84" s="761"/>
      <c r="E84" s="754" t="str">
        <f>Translation!B288</f>
        <v>Medium</v>
      </c>
      <c r="F84" s="757"/>
      <c r="G84" s="754">
        <v>0.8</v>
      </c>
      <c r="H84" s="757"/>
      <c r="I84" s="754">
        <v>3</v>
      </c>
      <c r="J84" s="757"/>
      <c r="K84" s="754">
        <v>5</v>
      </c>
      <c r="L84" s="755"/>
      <c r="M84" s="756">
        <v>0.3</v>
      </c>
      <c r="N84" s="755"/>
    </row>
    <row r="85" spans="1:14">
      <c r="A85" s="128" t="s">
        <v>186</v>
      </c>
      <c r="C85" s="802"/>
      <c r="D85" s="803"/>
      <c r="E85" s="754" t="str">
        <f>Translation!B160</f>
        <v>Low</v>
      </c>
      <c r="F85" s="757"/>
      <c r="G85" s="754">
        <v>0.6</v>
      </c>
      <c r="H85" s="757"/>
      <c r="I85" s="754">
        <v>3.5</v>
      </c>
      <c r="J85" s="757"/>
      <c r="K85" s="754">
        <v>6</v>
      </c>
      <c r="L85" s="755"/>
      <c r="M85" s="756">
        <v>0.3</v>
      </c>
      <c r="N85" s="755"/>
    </row>
    <row r="86" spans="1:14">
      <c r="A86" s="128" t="s">
        <v>186</v>
      </c>
      <c r="C86" s="758" t="str">
        <f>Translation!B165</f>
        <v>Major</v>
      </c>
      <c r="D86" s="759"/>
      <c r="E86" s="754" t="str">
        <f>Translation!B150</f>
        <v>High</v>
      </c>
      <c r="F86" s="757"/>
      <c r="G86" s="754">
        <v>1.2</v>
      </c>
      <c r="H86" s="757"/>
      <c r="I86" s="754">
        <v>3</v>
      </c>
      <c r="J86" s="757"/>
      <c r="K86" s="754">
        <v>5</v>
      </c>
      <c r="L86" s="755"/>
      <c r="M86" s="756">
        <v>0.3</v>
      </c>
      <c r="N86" s="755"/>
    </row>
    <row r="87" spans="1:14">
      <c r="A87" s="128" t="s">
        <v>186</v>
      </c>
      <c r="C87" s="760"/>
      <c r="D87" s="761"/>
      <c r="E87" s="754" t="str">
        <f>Translation!B288</f>
        <v>Medium</v>
      </c>
      <c r="F87" s="757"/>
      <c r="G87" s="754">
        <v>0.9</v>
      </c>
      <c r="H87" s="757"/>
      <c r="I87" s="754">
        <v>3</v>
      </c>
      <c r="J87" s="757"/>
      <c r="K87" s="754">
        <v>5</v>
      </c>
      <c r="L87" s="755"/>
      <c r="M87" s="756">
        <v>0.3</v>
      </c>
      <c r="N87" s="755"/>
    </row>
    <row r="88" spans="1:14">
      <c r="A88" s="128" t="s">
        <v>186</v>
      </c>
      <c r="C88" s="802"/>
      <c r="D88" s="803"/>
      <c r="E88" s="754" t="str">
        <f>Translation!B160</f>
        <v>Low</v>
      </c>
      <c r="F88" s="757"/>
      <c r="G88" s="754">
        <v>0.6</v>
      </c>
      <c r="H88" s="757"/>
      <c r="I88" s="754">
        <v>3.5</v>
      </c>
      <c r="J88" s="757"/>
      <c r="K88" s="754">
        <v>6</v>
      </c>
      <c r="L88" s="755"/>
      <c r="M88" s="756">
        <v>0.3</v>
      </c>
      <c r="N88" s="755"/>
    </row>
    <row r="89" spans="1:14">
      <c r="A89" s="128" t="s">
        <v>186</v>
      </c>
      <c r="C89" s="758" t="str">
        <f>Translation!B145</f>
        <v>Collector</v>
      </c>
      <c r="D89" s="759"/>
      <c r="E89" s="754" t="str">
        <f>Translation!B150</f>
        <v>High</v>
      </c>
      <c r="F89" s="757"/>
      <c r="G89" s="754">
        <v>0.8</v>
      </c>
      <c r="H89" s="757"/>
      <c r="I89" s="754">
        <v>3</v>
      </c>
      <c r="J89" s="757"/>
      <c r="K89" s="754">
        <v>5</v>
      </c>
      <c r="L89" s="755"/>
      <c r="M89" s="756">
        <v>0.4</v>
      </c>
      <c r="N89" s="755"/>
    </row>
    <row r="90" spans="1:14">
      <c r="A90" s="128" t="s">
        <v>186</v>
      </c>
      <c r="C90" s="760"/>
      <c r="D90" s="761"/>
      <c r="E90" s="754" t="str">
        <f>Translation!B288</f>
        <v>Medium</v>
      </c>
      <c r="F90" s="757"/>
      <c r="G90" s="754">
        <v>0.6</v>
      </c>
      <c r="H90" s="757"/>
      <c r="I90" s="754">
        <v>3.5</v>
      </c>
      <c r="J90" s="757"/>
      <c r="K90" s="754">
        <v>6</v>
      </c>
      <c r="L90" s="755"/>
      <c r="M90" s="756">
        <v>0.4</v>
      </c>
      <c r="N90" s="755"/>
    </row>
    <row r="91" spans="1:14">
      <c r="A91" s="128" t="s">
        <v>186</v>
      </c>
      <c r="C91" s="802"/>
      <c r="D91" s="803"/>
      <c r="E91" s="754" t="str">
        <f>Translation!B160</f>
        <v>Low</v>
      </c>
      <c r="F91" s="757"/>
      <c r="G91" s="754">
        <v>0.4</v>
      </c>
      <c r="H91" s="757"/>
      <c r="I91" s="754">
        <v>4</v>
      </c>
      <c r="J91" s="757"/>
      <c r="K91" s="754">
        <v>8</v>
      </c>
      <c r="L91" s="755"/>
      <c r="M91" s="756">
        <v>0.4</v>
      </c>
      <c r="N91" s="755"/>
    </row>
    <row r="92" spans="1:14">
      <c r="A92" s="128" t="s">
        <v>186</v>
      </c>
      <c r="C92" s="758" t="str">
        <f>Translation!B159</f>
        <v>Local</v>
      </c>
      <c r="D92" s="759"/>
      <c r="E92" s="754" t="str">
        <f>Translation!B150</f>
        <v>High</v>
      </c>
      <c r="F92" s="757"/>
      <c r="G92" s="754">
        <v>0.6</v>
      </c>
      <c r="H92" s="757"/>
      <c r="I92" s="754">
        <v>6</v>
      </c>
      <c r="J92" s="757"/>
      <c r="K92" s="754">
        <v>10</v>
      </c>
      <c r="L92" s="755"/>
      <c r="M92" s="756">
        <v>0.4</v>
      </c>
      <c r="N92" s="755"/>
    </row>
    <row r="93" spans="1:14">
      <c r="A93" s="128" t="s">
        <v>186</v>
      </c>
      <c r="C93" s="760"/>
      <c r="D93" s="761"/>
      <c r="E93" s="754" t="str">
        <f>Translation!B288</f>
        <v>Medium</v>
      </c>
      <c r="F93" s="757"/>
      <c r="G93" s="754">
        <v>0.5</v>
      </c>
      <c r="H93" s="757"/>
      <c r="I93" s="754">
        <v>6</v>
      </c>
      <c r="J93" s="757"/>
      <c r="K93" s="754">
        <v>10</v>
      </c>
      <c r="L93" s="755"/>
      <c r="M93" s="756">
        <v>0.4</v>
      </c>
      <c r="N93" s="755"/>
    </row>
    <row r="94" spans="1:14" ht="15.75" thickBot="1">
      <c r="A94" s="128" t="s">
        <v>186</v>
      </c>
      <c r="C94" s="762"/>
      <c r="D94" s="763"/>
      <c r="E94" s="764" t="str">
        <f>Translation!B160</f>
        <v>Low</v>
      </c>
      <c r="F94" s="765"/>
      <c r="G94" s="764">
        <v>0.3</v>
      </c>
      <c r="H94" s="765"/>
      <c r="I94" s="764">
        <v>6</v>
      </c>
      <c r="J94" s="765"/>
      <c r="K94" s="764">
        <v>10</v>
      </c>
      <c r="L94" s="753"/>
      <c r="M94" s="752">
        <v>0.4</v>
      </c>
      <c r="N94" s="753"/>
    </row>
    <row r="95" spans="1:14">
      <c r="A95" s="128" t="s">
        <v>186</v>
      </c>
    </row>
    <row r="96" spans="1:14" ht="15" customHeight="1">
      <c r="A96" s="128" t="s">
        <v>186</v>
      </c>
      <c r="C96" s="884"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885"/>
      <c r="E96" s="885"/>
      <c r="F96" s="885"/>
      <c r="G96" s="885"/>
      <c r="H96" s="885"/>
      <c r="I96" s="885"/>
      <c r="J96" s="885"/>
      <c r="K96" s="885"/>
      <c r="L96" s="885"/>
      <c r="M96" s="886"/>
    </row>
    <row r="97" spans="1:13">
      <c r="A97" s="128" t="s">
        <v>186</v>
      </c>
      <c r="C97" s="887"/>
      <c r="D97" s="888"/>
      <c r="E97" s="888"/>
      <c r="F97" s="888"/>
      <c r="G97" s="888"/>
      <c r="H97" s="888"/>
      <c r="I97" s="888"/>
      <c r="J97" s="888"/>
      <c r="K97" s="888"/>
      <c r="L97" s="888"/>
      <c r="M97" s="889"/>
    </row>
    <row r="98" spans="1:13">
      <c r="A98" s="128" t="s">
        <v>186</v>
      </c>
      <c r="C98" s="887"/>
      <c r="D98" s="888"/>
      <c r="E98" s="888"/>
      <c r="F98" s="888"/>
      <c r="G98" s="888"/>
      <c r="H98" s="888"/>
      <c r="I98" s="888"/>
      <c r="J98" s="888"/>
      <c r="K98" s="888"/>
      <c r="L98" s="888"/>
      <c r="M98" s="889"/>
    </row>
    <row r="99" spans="1:13">
      <c r="A99" s="128" t="s">
        <v>186</v>
      </c>
      <c r="C99" s="887"/>
      <c r="D99" s="888"/>
      <c r="E99" s="888"/>
      <c r="F99" s="888"/>
      <c r="G99" s="888"/>
      <c r="H99" s="888"/>
      <c r="I99" s="888"/>
      <c r="J99" s="888"/>
      <c r="K99" s="888"/>
      <c r="L99" s="888"/>
      <c r="M99" s="889"/>
    </row>
    <row r="100" spans="1:13">
      <c r="A100" s="128" t="s">
        <v>186</v>
      </c>
      <c r="C100" s="887"/>
      <c r="D100" s="888"/>
      <c r="E100" s="888"/>
      <c r="F100" s="888"/>
      <c r="G100" s="888"/>
      <c r="H100" s="888"/>
      <c r="I100" s="888"/>
      <c r="J100" s="888"/>
      <c r="K100" s="888"/>
      <c r="L100" s="888"/>
      <c r="M100" s="889"/>
    </row>
    <row r="101" spans="1:13">
      <c r="A101" s="128" t="s">
        <v>186</v>
      </c>
      <c r="C101" s="887"/>
      <c r="D101" s="888"/>
      <c r="E101" s="888"/>
      <c r="F101" s="888"/>
      <c r="G101" s="888"/>
      <c r="H101" s="888"/>
      <c r="I101" s="888"/>
      <c r="J101" s="888"/>
      <c r="K101" s="888"/>
      <c r="L101" s="888"/>
      <c r="M101" s="889"/>
    </row>
    <row r="102" spans="1:13">
      <c r="A102" s="128" t="s">
        <v>186</v>
      </c>
      <c r="C102" s="887"/>
      <c r="D102" s="888"/>
      <c r="E102" s="888"/>
      <c r="F102" s="888"/>
      <c r="G102" s="888"/>
      <c r="H102" s="888"/>
      <c r="I102" s="888"/>
      <c r="J102" s="888"/>
      <c r="K102" s="888"/>
      <c r="L102" s="888"/>
      <c r="M102" s="889"/>
    </row>
    <row r="103" spans="1:13">
      <c r="A103" s="128" t="s">
        <v>186</v>
      </c>
      <c r="C103" s="887"/>
      <c r="D103" s="888"/>
      <c r="E103" s="888"/>
      <c r="F103" s="888"/>
      <c r="G103" s="888"/>
      <c r="H103" s="888"/>
      <c r="I103" s="888"/>
      <c r="J103" s="888"/>
      <c r="K103" s="888"/>
      <c r="L103" s="888"/>
      <c r="M103" s="889"/>
    </row>
    <row r="104" spans="1:13">
      <c r="A104" s="128" t="s">
        <v>186</v>
      </c>
      <c r="C104" s="887"/>
      <c r="D104" s="888"/>
      <c r="E104" s="888"/>
      <c r="F104" s="888"/>
      <c r="G104" s="888"/>
      <c r="H104" s="888"/>
      <c r="I104" s="888"/>
      <c r="J104" s="888"/>
      <c r="K104" s="888"/>
      <c r="L104" s="888"/>
      <c r="M104" s="889"/>
    </row>
    <row r="105" spans="1:13">
      <c r="A105" s="128" t="s">
        <v>186</v>
      </c>
      <c r="C105" s="887"/>
      <c r="D105" s="888"/>
      <c r="E105" s="888"/>
      <c r="F105" s="888"/>
      <c r="G105" s="888"/>
      <c r="H105" s="888"/>
      <c r="I105" s="888"/>
      <c r="J105" s="888"/>
      <c r="K105" s="888"/>
      <c r="L105" s="888"/>
      <c r="M105" s="889"/>
    </row>
    <row r="106" spans="1:13">
      <c r="A106" s="128" t="s">
        <v>186</v>
      </c>
      <c r="C106" s="887"/>
      <c r="D106" s="888"/>
      <c r="E106" s="888"/>
      <c r="F106" s="888"/>
      <c r="G106" s="888"/>
      <c r="H106" s="888"/>
      <c r="I106" s="888"/>
      <c r="J106" s="888"/>
      <c r="K106" s="888"/>
      <c r="L106" s="888"/>
      <c r="M106" s="889"/>
    </row>
    <row r="107" spans="1:13">
      <c r="A107" s="128" t="s">
        <v>186</v>
      </c>
      <c r="C107" s="887"/>
      <c r="D107" s="888"/>
      <c r="E107" s="888"/>
      <c r="F107" s="888"/>
      <c r="G107" s="888"/>
      <c r="H107" s="888"/>
      <c r="I107" s="888"/>
      <c r="J107" s="888"/>
      <c r="K107" s="888"/>
      <c r="L107" s="888"/>
      <c r="M107" s="889"/>
    </row>
    <row r="108" spans="1:13">
      <c r="A108" s="128" t="s">
        <v>186</v>
      </c>
      <c r="C108" s="887"/>
      <c r="D108" s="888"/>
      <c r="E108" s="888"/>
      <c r="F108" s="888"/>
      <c r="G108" s="888"/>
      <c r="H108" s="888"/>
      <c r="I108" s="888"/>
      <c r="J108" s="888"/>
      <c r="K108" s="888"/>
      <c r="L108" s="888"/>
      <c r="M108" s="889"/>
    </row>
    <row r="109" spans="1:13">
      <c r="A109" s="128" t="s">
        <v>186</v>
      </c>
      <c r="C109" s="887"/>
      <c r="D109" s="888"/>
      <c r="E109" s="888"/>
      <c r="F109" s="888"/>
      <c r="G109" s="888"/>
      <c r="H109" s="888"/>
      <c r="I109" s="888"/>
      <c r="J109" s="888"/>
      <c r="K109" s="888"/>
      <c r="L109" s="888"/>
      <c r="M109" s="889"/>
    </row>
    <row r="110" spans="1:13">
      <c r="A110" s="128" t="s">
        <v>186</v>
      </c>
      <c r="C110" s="887"/>
      <c r="D110" s="888"/>
      <c r="E110" s="888"/>
      <c r="F110" s="888"/>
      <c r="G110" s="888"/>
      <c r="H110" s="888"/>
      <c r="I110" s="888"/>
      <c r="J110" s="888"/>
      <c r="K110" s="888"/>
      <c r="L110" s="888"/>
      <c r="M110" s="889"/>
    </row>
    <row r="111" spans="1:13">
      <c r="A111" s="128" t="s">
        <v>186</v>
      </c>
      <c r="C111" s="887"/>
      <c r="D111" s="888"/>
      <c r="E111" s="888"/>
      <c r="F111" s="888"/>
      <c r="G111" s="888"/>
      <c r="H111" s="888"/>
      <c r="I111" s="888"/>
      <c r="J111" s="888"/>
      <c r="K111" s="888"/>
      <c r="L111" s="888"/>
      <c r="M111" s="889"/>
    </row>
    <row r="112" spans="1:13">
      <c r="A112" s="128" t="s">
        <v>186</v>
      </c>
      <c r="C112" s="887"/>
      <c r="D112" s="888"/>
      <c r="E112" s="888"/>
      <c r="F112" s="888"/>
      <c r="G112" s="888"/>
      <c r="H112" s="888"/>
      <c r="I112" s="888"/>
      <c r="J112" s="888"/>
      <c r="K112" s="888"/>
      <c r="L112" s="888"/>
      <c r="M112" s="889"/>
    </row>
    <row r="113" spans="1:13">
      <c r="A113" s="128" t="s">
        <v>186</v>
      </c>
      <c r="C113" s="887"/>
      <c r="D113" s="888"/>
      <c r="E113" s="888"/>
      <c r="F113" s="888"/>
      <c r="G113" s="888"/>
      <c r="H113" s="888"/>
      <c r="I113" s="888"/>
      <c r="J113" s="888"/>
      <c r="K113" s="888"/>
      <c r="L113" s="888"/>
      <c r="M113" s="889"/>
    </row>
    <row r="114" spans="1:13">
      <c r="A114" s="128" t="s">
        <v>186</v>
      </c>
      <c r="C114" s="887"/>
      <c r="D114" s="888"/>
      <c r="E114" s="888"/>
      <c r="F114" s="888"/>
      <c r="G114" s="888"/>
      <c r="H114" s="888"/>
      <c r="I114" s="888"/>
      <c r="J114" s="888"/>
      <c r="K114" s="888"/>
      <c r="L114" s="888"/>
      <c r="M114" s="889"/>
    </row>
    <row r="115" spans="1:13">
      <c r="A115" s="128" t="s">
        <v>186</v>
      </c>
      <c r="C115" s="887"/>
      <c r="D115" s="888"/>
      <c r="E115" s="888"/>
      <c r="F115" s="888"/>
      <c r="G115" s="888"/>
      <c r="H115" s="888"/>
      <c r="I115" s="888"/>
      <c r="J115" s="888"/>
      <c r="K115" s="888"/>
      <c r="L115" s="888"/>
      <c r="M115" s="889"/>
    </row>
    <row r="116" spans="1:13">
      <c r="A116" s="128" t="s">
        <v>186</v>
      </c>
      <c r="C116" s="887"/>
      <c r="D116" s="888"/>
      <c r="E116" s="888"/>
      <c r="F116" s="888"/>
      <c r="G116" s="888"/>
      <c r="H116" s="888"/>
      <c r="I116" s="888"/>
      <c r="J116" s="888"/>
      <c r="K116" s="888"/>
      <c r="L116" s="888"/>
      <c r="M116" s="889"/>
    </row>
    <row r="117" spans="1:13">
      <c r="A117" s="128" t="s">
        <v>186</v>
      </c>
      <c r="C117" s="887"/>
      <c r="D117" s="888"/>
      <c r="E117" s="888"/>
      <c r="F117" s="888"/>
      <c r="G117" s="888"/>
      <c r="H117" s="888"/>
      <c r="I117" s="888"/>
      <c r="J117" s="888"/>
      <c r="K117" s="888"/>
      <c r="L117" s="888"/>
      <c r="M117" s="889"/>
    </row>
    <row r="118" spans="1:13">
      <c r="A118" s="128" t="s">
        <v>186</v>
      </c>
      <c r="C118" s="887"/>
      <c r="D118" s="888"/>
      <c r="E118" s="888"/>
      <c r="F118" s="888"/>
      <c r="G118" s="888"/>
      <c r="H118" s="888"/>
      <c r="I118" s="888"/>
      <c r="J118" s="888"/>
      <c r="K118" s="888"/>
      <c r="L118" s="888"/>
      <c r="M118" s="889"/>
    </row>
    <row r="119" spans="1:13">
      <c r="A119" s="128" t="s">
        <v>186</v>
      </c>
      <c r="C119" s="887"/>
      <c r="D119" s="888"/>
      <c r="E119" s="888"/>
      <c r="F119" s="888"/>
      <c r="G119" s="888"/>
      <c r="H119" s="888"/>
      <c r="I119" s="888"/>
      <c r="J119" s="888"/>
      <c r="K119" s="888"/>
      <c r="L119" s="888"/>
      <c r="M119" s="889"/>
    </row>
    <row r="120" spans="1:13">
      <c r="A120" s="128" t="s">
        <v>186</v>
      </c>
      <c r="C120" s="887"/>
      <c r="D120" s="888"/>
      <c r="E120" s="888"/>
      <c r="F120" s="888"/>
      <c r="G120" s="888"/>
      <c r="H120" s="888"/>
      <c r="I120" s="888"/>
      <c r="J120" s="888"/>
      <c r="K120" s="888"/>
      <c r="L120" s="888"/>
      <c r="M120" s="889"/>
    </row>
    <row r="121" spans="1:13">
      <c r="A121" s="128" t="s">
        <v>186</v>
      </c>
      <c r="C121" s="887"/>
      <c r="D121" s="888"/>
      <c r="E121" s="888"/>
      <c r="F121" s="888"/>
      <c r="G121" s="888"/>
      <c r="H121" s="888"/>
      <c r="I121" s="888"/>
      <c r="J121" s="888"/>
      <c r="K121" s="888"/>
      <c r="L121" s="888"/>
      <c r="M121" s="889"/>
    </row>
    <row r="122" spans="1:13" ht="45.75" customHeight="1">
      <c r="A122" s="128" t="s">
        <v>186</v>
      </c>
      <c r="B122" s="524" t="str">
        <f>Translation!B126</f>
        <v>Go back</v>
      </c>
      <c r="C122" s="887"/>
      <c r="D122" s="888"/>
      <c r="E122" s="888"/>
      <c r="F122" s="888"/>
      <c r="G122" s="888"/>
      <c r="H122" s="888"/>
      <c r="I122" s="888"/>
      <c r="J122" s="888"/>
      <c r="K122" s="888"/>
      <c r="L122" s="888"/>
      <c r="M122" s="889"/>
    </row>
    <row r="123" spans="1:13">
      <c r="A123" s="128" t="s">
        <v>186</v>
      </c>
      <c r="C123" s="887"/>
      <c r="D123" s="888"/>
      <c r="E123" s="888"/>
      <c r="F123" s="888"/>
      <c r="G123" s="888"/>
      <c r="H123" s="888"/>
      <c r="I123" s="888"/>
      <c r="J123" s="888"/>
      <c r="K123" s="888"/>
      <c r="L123" s="888"/>
      <c r="M123" s="889"/>
    </row>
    <row r="124" spans="1:13">
      <c r="A124" s="128" t="s">
        <v>186</v>
      </c>
      <c r="C124" s="887"/>
      <c r="D124" s="888"/>
      <c r="E124" s="888"/>
      <c r="F124" s="888"/>
      <c r="G124" s="888"/>
      <c r="H124" s="888"/>
      <c r="I124" s="888"/>
      <c r="J124" s="888"/>
      <c r="K124" s="888"/>
      <c r="L124" s="888"/>
      <c r="M124" s="889"/>
    </row>
    <row r="125" spans="1:13" ht="31.5" customHeight="1">
      <c r="A125" s="128" t="s">
        <v>186</v>
      </c>
      <c r="B125" s="296" t="str">
        <f>Translation!B186</f>
        <v>Road Surface Type</v>
      </c>
      <c r="C125" s="887"/>
      <c r="D125" s="888"/>
      <c r="E125" s="888"/>
      <c r="F125" s="888"/>
      <c r="G125" s="888"/>
      <c r="H125" s="888"/>
      <c r="I125" s="888"/>
      <c r="J125" s="888"/>
      <c r="K125" s="888"/>
      <c r="L125" s="888"/>
      <c r="M125" s="889"/>
    </row>
    <row r="126" spans="1:13">
      <c r="A126" s="128" t="s">
        <v>186</v>
      </c>
      <c r="C126" s="887"/>
      <c r="D126" s="888"/>
      <c r="E126" s="888"/>
      <c r="F126" s="888"/>
      <c r="G126" s="888"/>
      <c r="H126" s="888"/>
      <c r="I126" s="888"/>
      <c r="J126" s="888"/>
      <c r="K126" s="888"/>
      <c r="L126" s="888"/>
      <c r="M126" s="889"/>
    </row>
    <row r="127" spans="1:13">
      <c r="A127" s="128" t="s">
        <v>186</v>
      </c>
      <c r="C127" s="887"/>
      <c r="D127" s="888"/>
      <c r="E127" s="888"/>
      <c r="F127" s="888"/>
      <c r="G127" s="888"/>
      <c r="H127" s="888"/>
      <c r="I127" s="888"/>
      <c r="J127" s="888"/>
      <c r="K127" s="888"/>
      <c r="L127" s="888"/>
      <c r="M127" s="889"/>
    </row>
    <row r="128" spans="1:13">
      <c r="A128" s="128" t="s">
        <v>186</v>
      </c>
      <c r="C128" s="887"/>
      <c r="D128" s="888"/>
      <c r="E128" s="888"/>
      <c r="F128" s="888"/>
      <c r="G128" s="888"/>
      <c r="H128" s="888"/>
      <c r="I128" s="888"/>
      <c r="J128" s="888"/>
      <c r="K128" s="888"/>
      <c r="L128" s="888"/>
      <c r="M128" s="889"/>
    </row>
    <row r="129" spans="1:13">
      <c r="A129" s="128" t="s">
        <v>186</v>
      </c>
      <c r="C129" s="887"/>
      <c r="D129" s="888"/>
      <c r="E129" s="888"/>
      <c r="F129" s="888"/>
      <c r="G129" s="888"/>
      <c r="H129" s="888"/>
      <c r="I129" s="888"/>
      <c r="J129" s="888"/>
      <c r="K129" s="888"/>
      <c r="L129" s="888"/>
      <c r="M129" s="889"/>
    </row>
    <row r="130" spans="1:13">
      <c r="A130" s="128" t="s">
        <v>186</v>
      </c>
      <c r="C130" s="887"/>
      <c r="D130" s="888"/>
      <c r="E130" s="888"/>
      <c r="F130" s="888"/>
      <c r="G130" s="888"/>
      <c r="H130" s="888"/>
      <c r="I130" s="888"/>
      <c r="J130" s="888"/>
      <c r="K130" s="888"/>
      <c r="L130" s="888"/>
      <c r="M130" s="889"/>
    </row>
    <row r="131" spans="1:13">
      <c r="A131" s="128" t="s">
        <v>186</v>
      </c>
      <c r="C131" s="887"/>
      <c r="D131" s="888"/>
      <c r="E131" s="888"/>
      <c r="F131" s="888"/>
      <c r="G131" s="888"/>
      <c r="H131" s="888"/>
      <c r="I131" s="888"/>
      <c r="J131" s="888"/>
      <c r="K131" s="888"/>
      <c r="L131" s="888"/>
      <c r="M131" s="889"/>
    </row>
    <row r="132" spans="1:13">
      <c r="A132" s="128" t="s">
        <v>186</v>
      </c>
      <c r="C132" s="887"/>
      <c r="D132" s="888"/>
      <c r="E132" s="888"/>
      <c r="F132" s="888"/>
      <c r="G132" s="888"/>
      <c r="H132" s="888"/>
      <c r="I132" s="888"/>
      <c r="J132" s="888"/>
      <c r="K132" s="888"/>
      <c r="L132" s="888"/>
      <c r="M132" s="889"/>
    </row>
    <row r="133" spans="1:13">
      <c r="A133" s="128" t="s">
        <v>186</v>
      </c>
      <c r="C133" s="887"/>
      <c r="D133" s="888"/>
      <c r="E133" s="888"/>
      <c r="F133" s="888"/>
      <c r="G133" s="888"/>
      <c r="H133" s="888"/>
      <c r="I133" s="888"/>
      <c r="J133" s="888"/>
      <c r="K133" s="888"/>
      <c r="L133" s="888"/>
      <c r="M133" s="889"/>
    </row>
    <row r="134" spans="1:13">
      <c r="A134" s="128" t="s">
        <v>186</v>
      </c>
      <c r="C134" s="887"/>
      <c r="D134" s="888"/>
      <c r="E134" s="888"/>
      <c r="F134" s="888"/>
      <c r="G134" s="888"/>
      <c r="H134" s="888"/>
      <c r="I134" s="888"/>
      <c r="J134" s="888"/>
      <c r="K134" s="888"/>
      <c r="L134" s="888"/>
      <c r="M134" s="889"/>
    </row>
    <row r="135" spans="1:13">
      <c r="A135" s="128" t="s">
        <v>186</v>
      </c>
      <c r="C135" s="890"/>
      <c r="D135" s="891"/>
      <c r="E135" s="891"/>
      <c r="F135" s="891"/>
      <c r="G135" s="891"/>
      <c r="H135" s="891"/>
      <c r="I135" s="891"/>
      <c r="J135" s="891"/>
      <c r="K135" s="891"/>
      <c r="L135" s="891"/>
      <c r="M135" s="892"/>
    </row>
    <row r="136" spans="1:13" ht="21" customHeight="1">
      <c r="A136" s="128" t="s">
        <v>186</v>
      </c>
      <c r="C136" s="861" t="str">
        <f>Translation!B211</f>
        <v xml:space="preserve">Design Criteria  Illuminance </v>
      </c>
      <c r="D136" s="862"/>
      <c r="E136" s="862"/>
      <c r="F136" s="862"/>
      <c r="G136" s="862"/>
      <c r="H136" s="862"/>
      <c r="I136" s="862"/>
      <c r="J136" s="862"/>
      <c r="K136" s="862"/>
      <c r="L136" s="862"/>
      <c r="M136" s="863"/>
    </row>
    <row r="137" spans="1:13" ht="15" customHeight="1">
      <c r="A137" s="128" t="s">
        <v>186</v>
      </c>
      <c r="C137" s="858"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59"/>
      <c r="E137" s="859"/>
      <c r="F137" s="859"/>
      <c r="G137" s="859"/>
      <c r="H137" s="859"/>
      <c r="I137" s="859"/>
      <c r="J137" s="859"/>
      <c r="K137" s="859"/>
      <c r="L137" s="859"/>
      <c r="M137" s="860"/>
    </row>
    <row r="138" spans="1:13">
      <c r="A138" s="128" t="s">
        <v>186</v>
      </c>
      <c r="C138" s="858"/>
      <c r="D138" s="859"/>
      <c r="E138" s="859"/>
      <c r="F138" s="859"/>
      <c r="G138" s="859"/>
      <c r="H138" s="859"/>
      <c r="I138" s="859"/>
      <c r="J138" s="859"/>
      <c r="K138" s="859"/>
      <c r="L138" s="859"/>
      <c r="M138" s="860"/>
    </row>
    <row r="139" spans="1:13">
      <c r="A139" s="128" t="s">
        <v>186</v>
      </c>
      <c r="C139" s="858"/>
      <c r="D139" s="859"/>
      <c r="E139" s="859"/>
      <c r="F139" s="859"/>
      <c r="G139" s="859"/>
      <c r="H139" s="859"/>
      <c r="I139" s="859"/>
      <c r="J139" s="859"/>
      <c r="K139" s="859"/>
      <c r="L139" s="859"/>
      <c r="M139" s="860"/>
    </row>
    <row r="140" spans="1:13">
      <c r="A140" s="128" t="s">
        <v>186</v>
      </c>
      <c r="C140" s="858"/>
      <c r="D140" s="859"/>
      <c r="E140" s="859"/>
      <c r="F140" s="859"/>
      <c r="G140" s="859"/>
      <c r="H140" s="859"/>
      <c r="I140" s="859"/>
      <c r="J140" s="859"/>
      <c r="K140" s="859"/>
      <c r="L140" s="859"/>
      <c r="M140" s="860"/>
    </row>
    <row r="141" spans="1:13">
      <c r="A141" s="128" t="s">
        <v>186</v>
      </c>
      <c r="C141" s="858"/>
      <c r="D141" s="859"/>
      <c r="E141" s="859"/>
      <c r="F141" s="859"/>
      <c r="G141" s="859"/>
      <c r="H141" s="859"/>
      <c r="I141" s="859"/>
      <c r="J141" s="859"/>
      <c r="K141" s="859"/>
      <c r="L141" s="859"/>
      <c r="M141" s="860"/>
    </row>
    <row r="142" spans="1:13">
      <c r="A142" s="128" t="s">
        <v>186</v>
      </c>
      <c r="C142" s="858"/>
      <c r="D142" s="859"/>
      <c r="E142" s="859"/>
      <c r="F142" s="859"/>
      <c r="G142" s="859"/>
      <c r="H142" s="859"/>
      <c r="I142" s="859"/>
      <c r="J142" s="859"/>
      <c r="K142" s="859"/>
      <c r="L142" s="859"/>
      <c r="M142" s="860"/>
    </row>
    <row r="143" spans="1:13">
      <c r="A143" s="128" t="s">
        <v>186</v>
      </c>
      <c r="C143" s="858"/>
      <c r="D143" s="859"/>
      <c r="E143" s="859"/>
      <c r="F143" s="859"/>
      <c r="G143" s="859"/>
      <c r="H143" s="859"/>
      <c r="I143" s="859"/>
      <c r="J143" s="859"/>
      <c r="K143" s="859"/>
      <c r="L143" s="859"/>
      <c r="M143" s="860"/>
    </row>
    <row r="144" spans="1:13">
      <c r="A144" s="128" t="s">
        <v>186</v>
      </c>
      <c r="C144" s="858"/>
      <c r="D144" s="859"/>
      <c r="E144" s="859"/>
      <c r="F144" s="859"/>
      <c r="G144" s="859"/>
      <c r="H144" s="859"/>
      <c r="I144" s="859"/>
      <c r="J144" s="859"/>
      <c r="K144" s="859"/>
      <c r="L144" s="859"/>
      <c r="M144" s="860"/>
    </row>
    <row r="145" spans="1:13" ht="15" customHeight="1">
      <c r="A145" s="128" t="s">
        <v>186</v>
      </c>
      <c r="C145" s="858"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59"/>
      <c r="E145" s="859"/>
      <c r="F145" s="859"/>
      <c r="G145" s="859"/>
      <c r="H145" s="859"/>
      <c r="I145" s="859"/>
      <c r="J145" s="859"/>
      <c r="K145" s="859"/>
      <c r="L145" s="859"/>
      <c r="M145" s="860"/>
    </row>
    <row r="146" spans="1:13">
      <c r="A146" s="128" t="s">
        <v>186</v>
      </c>
      <c r="C146" s="858"/>
      <c r="D146" s="859"/>
      <c r="E146" s="859"/>
      <c r="F146" s="859"/>
      <c r="G146" s="859"/>
      <c r="H146" s="859"/>
      <c r="I146" s="859"/>
      <c r="J146" s="859"/>
      <c r="K146" s="859"/>
      <c r="L146" s="859"/>
      <c r="M146" s="860"/>
    </row>
    <row r="147" spans="1:13">
      <c r="A147" s="128" t="s">
        <v>186</v>
      </c>
      <c r="C147" s="858"/>
      <c r="D147" s="859"/>
      <c r="E147" s="859"/>
      <c r="F147" s="859"/>
      <c r="G147" s="859"/>
      <c r="H147" s="859"/>
      <c r="I147" s="859"/>
      <c r="J147" s="859"/>
      <c r="K147" s="859"/>
      <c r="L147" s="859"/>
      <c r="M147" s="860"/>
    </row>
    <row r="148" spans="1:13">
      <c r="A148" s="128" t="s">
        <v>186</v>
      </c>
      <c r="C148" s="858"/>
      <c r="D148" s="859"/>
      <c r="E148" s="859"/>
      <c r="F148" s="859"/>
      <c r="G148" s="859"/>
      <c r="H148" s="859"/>
      <c r="I148" s="859"/>
      <c r="J148" s="859"/>
      <c r="K148" s="859"/>
      <c r="L148" s="859"/>
      <c r="M148" s="860"/>
    </row>
    <row r="149" spans="1:13">
      <c r="A149" s="128" t="s">
        <v>186</v>
      </c>
      <c r="C149" s="858"/>
      <c r="D149" s="859"/>
      <c r="E149" s="859"/>
      <c r="F149" s="859"/>
      <c r="G149" s="859"/>
      <c r="H149" s="859"/>
      <c r="I149" s="859"/>
      <c r="J149" s="859"/>
      <c r="K149" s="859"/>
      <c r="L149" s="859"/>
      <c r="M149" s="860"/>
    </row>
    <row r="150" spans="1:13">
      <c r="A150" s="128" t="s">
        <v>186</v>
      </c>
      <c r="C150" s="858"/>
      <c r="D150" s="859"/>
      <c r="E150" s="859"/>
      <c r="F150" s="859"/>
      <c r="G150" s="859"/>
      <c r="H150" s="859"/>
      <c r="I150" s="859"/>
      <c r="J150" s="859"/>
      <c r="K150" s="859"/>
      <c r="L150" s="859"/>
      <c r="M150" s="860"/>
    </row>
    <row r="151" spans="1:13">
      <c r="A151" s="128" t="s">
        <v>186</v>
      </c>
      <c r="C151" s="864"/>
      <c r="D151" s="865"/>
      <c r="E151" s="865"/>
      <c r="F151" s="865"/>
      <c r="G151" s="865"/>
      <c r="H151" s="865"/>
      <c r="I151" s="865"/>
      <c r="J151" s="865"/>
      <c r="K151" s="865"/>
      <c r="L151" s="865"/>
      <c r="M151" s="866"/>
    </row>
    <row r="152" spans="1:13">
      <c r="A152" s="128" t="s">
        <v>186</v>
      </c>
    </row>
    <row r="153" spans="1:13">
      <c r="A153" s="128" t="s">
        <v>181</v>
      </c>
    </row>
    <row r="154" spans="1:13" ht="18.75" customHeight="1">
      <c r="A154" s="128" t="s">
        <v>181</v>
      </c>
      <c r="B154" s="737" t="str">
        <f>Translation!B155</f>
        <v>International Commission on Illumination (CIE)</v>
      </c>
      <c r="C154" s="738"/>
      <c r="D154" s="738"/>
      <c r="E154" s="738"/>
      <c r="F154" s="738"/>
      <c r="G154" s="738"/>
      <c r="H154" s="738"/>
      <c r="I154" s="738"/>
      <c r="J154" s="738"/>
      <c r="K154" s="738"/>
      <c r="L154" s="738"/>
      <c r="M154" s="738"/>
    </row>
    <row r="155" spans="1:13">
      <c r="A155" s="128" t="s">
        <v>181</v>
      </c>
    </row>
    <row r="156" spans="1:13" ht="15" customHeight="1">
      <c r="A156" s="128" t="s">
        <v>181</v>
      </c>
      <c r="C156" s="884"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885"/>
      <c r="E156" s="885"/>
      <c r="F156" s="885"/>
      <c r="G156" s="885"/>
      <c r="H156" s="885"/>
      <c r="I156" s="885"/>
      <c r="J156" s="885"/>
      <c r="K156" s="885"/>
      <c r="L156" s="885"/>
      <c r="M156" s="886"/>
    </row>
    <row r="157" spans="1:13" ht="15" customHeight="1">
      <c r="A157" s="128" t="s">
        <v>181</v>
      </c>
      <c r="C157" s="887"/>
      <c r="D157" s="888"/>
      <c r="E157" s="888"/>
      <c r="F157" s="888"/>
      <c r="G157" s="888"/>
      <c r="H157" s="888"/>
      <c r="I157" s="888"/>
      <c r="J157" s="888"/>
      <c r="K157" s="888"/>
      <c r="L157" s="888"/>
      <c r="M157" s="889"/>
    </row>
    <row r="158" spans="1:13" ht="15" customHeight="1">
      <c r="A158" s="128" t="s">
        <v>181</v>
      </c>
      <c r="C158" s="887"/>
      <c r="D158" s="888"/>
      <c r="E158" s="888"/>
      <c r="F158" s="888"/>
      <c r="G158" s="888"/>
      <c r="H158" s="888"/>
      <c r="I158" s="888"/>
      <c r="J158" s="888"/>
      <c r="K158" s="888"/>
      <c r="L158" s="888"/>
      <c r="M158" s="889"/>
    </row>
    <row r="159" spans="1:13" ht="15" customHeight="1">
      <c r="A159" s="128" t="s">
        <v>181</v>
      </c>
      <c r="C159" s="887"/>
      <c r="D159" s="888"/>
      <c r="E159" s="888"/>
      <c r="F159" s="888"/>
      <c r="G159" s="888"/>
      <c r="H159" s="888"/>
      <c r="I159" s="888"/>
      <c r="J159" s="888"/>
      <c r="K159" s="888"/>
      <c r="L159" s="888"/>
      <c r="M159" s="889"/>
    </row>
    <row r="160" spans="1:13" ht="15" customHeight="1">
      <c r="A160" s="128" t="s">
        <v>181</v>
      </c>
      <c r="C160" s="887"/>
      <c r="D160" s="888"/>
      <c r="E160" s="888"/>
      <c r="F160" s="888"/>
      <c r="G160" s="888"/>
      <c r="H160" s="888"/>
      <c r="I160" s="888"/>
      <c r="J160" s="888"/>
      <c r="K160" s="888"/>
      <c r="L160" s="888"/>
      <c r="M160" s="889"/>
    </row>
    <row r="161" spans="1:13" ht="15" customHeight="1">
      <c r="A161" s="128" t="s">
        <v>181</v>
      </c>
      <c r="C161" s="887"/>
      <c r="D161" s="888"/>
      <c r="E161" s="888"/>
      <c r="F161" s="888"/>
      <c r="G161" s="888"/>
      <c r="H161" s="888"/>
      <c r="I161" s="888"/>
      <c r="J161" s="888"/>
      <c r="K161" s="888"/>
      <c r="L161" s="888"/>
      <c r="M161" s="889"/>
    </row>
    <row r="162" spans="1:13" ht="15" customHeight="1">
      <c r="A162" s="128" t="s">
        <v>181</v>
      </c>
      <c r="C162" s="887"/>
      <c r="D162" s="888"/>
      <c r="E162" s="888"/>
      <c r="F162" s="888"/>
      <c r="G162" s="888"/>
      <c r="H162" s="888"/>
      <c r="I162" s="888"/>
      <c r="J162" s="888"/>
      <c r="K162" s="888"/>
      <c r="L162" s="888"/>
      <c r="M162" s="889"/>
    </row>
    <row r="163" spans="1:13" ht="15" customHeight="1">
      <c r="A163" s="128" t="s">
        <v>181</v>
      </c>
      <c r="C163" s="887"/>
      <c r="D163" s="888"/>
      <c r="E163" s="888"/>
      <c r="F163" s="888"/>
      <c r="G163" s="888"/>
      <c r="H163" s="888"/>
      <c r="I163" s="888"/>
      <c r="J163" s="888"/>
      <c r="K163" s="888"/>
      <c r="L163" s="888"/>
      <c r="M163" s="889"/>
    </row>
    <row r="164" spans="1:13" ht="15" customHeight="1">
      <c r="A164" s="128" t="s">
        <v>181</v>
      </c>
      <c r="C164" s="887"/>
      <c r="D164" s="888"/>
      <c r="E164" s="888"/>
      <c r="F164" s="888"/>
      <c r="G164" s="888"/>
      <c r="H164" s="888"/>
      <c r="I164" s="888"/>
      <c r="J164" s="888"/>
      <c r="K164" s="888"/>
      <c r="L164" s="888"/>
      <c r="M164" s="889"/>
    </row>
    <row r="165" spans="1:13" ht="15" customHeight="1">
      <c r="A165" s="128" t="s">
        <v>181</v>
      </c>
      <c r="C165" s="887"/>
      <c r="D165" s="888"/>
      <c r="E165" s="888"/>
      <c r="F165" s="888"/>
      <c r="G165" s="888"/>
      <c r="H165" s="888"/>
      <c r="I165" s="888"/>
      <c r="J165" s="888"/>
      <c r="K165" s="888"/>
      <c r="L165" s="888"/>
      <c r="M165" s="889"/>
    </row>
    <row r="166" spans="1:13" ht="15" customHeight="1">
      <c r="A166" s="128" t="s">
        <v>181</v>
      </c>
      <c r="C166" s="890"/>
      <c r="D166" s="891"/>
      <c r="E166" s="891"/>
      <c r="F166" s="891"/>
      <c r="G166" s="891"/>
      <c r="H166" s="891"/>
      <c r="I166" s="891"/>
      <c r="J166" s="891"/>
      <c r="K166" s="891"/>
      <c r="L166" s="891"/>
      <c r="M166" s="892"/>
    </row>
    <row r="167" spans="1:13">
      <c r="A167" s="128" t="s">
        <v>181</v>
      </c>
    </row>
    <row r="168" spans="1:13" ht="15.75" thickBot="1">
      <c r="A168" s="128" t="s">
        <v>181</v>
      </c>
    </row>
    <row r="169" spans="1:13" ht="15.75" customHeight="1" thickBot="1">
      <c r="A169" s="128" t="s">
        <v>181</v>
      </c>
      <c r="C169" s="772" t="str">
        <f>Translation!B192</f>
        <v>Table 2: CIE Parameters for the Selection of M Lighting Class</v>
      </c>
      <c r="D169" s="773"/>
      <c r="E169" s="773"/>
      <c r="F169" s="773"/>
      <c r="G169" s="773"/>
      <c r="H169" s="773"/>
      <c r="I169" s="774"/>
    </row>
    <row r="170" spans="1:13" ht="15" customHeight="1">
      <c r="A170" s="128" t="s">
        <v>181</v>
      </c>
      <c r="C170" s="854" t="str">
        <f>Translation!B177</f>
        <v>Parameter</v>
      </c>
      <c r="D170" s="799"/>
      <c r="E170" s="797" t="str">
        <f>Translation!B174</f>
        <v>Options</v>
      </c>
      <c r="F170" s="798"/>
      <c r="G170" s="799"/>
      <c r="H170" s="879" t="str">
        <f>Translation!B207</f>
        <v>Weighting Value Vw</v>
      </c>
      <c r="I170" s="795" t="str">
        <f>Translation!B206</f>
        <v>Vw Selected</v>
      </c>
    </row>
    <row r="171" spans="1:13" ht="15.75" customHeight="1" thickBot="1">
      <c r="A171" s="128" t="s">
        <v>181</v>
      </c>
      <c r="C171" s="762"/>
      <c r="D171" s="763"/>
      <c r="E171" s="800"/>
      <c r="F171" s="801"/>
      <c r="G171" s="763"/>
      <c r="H171" s="880"/>
      <c r="I171" s="796"/>
    </row>
    <row r="172" spans="1:13" ht="15" customHeight="1">
      <c r="A172" s="128" t="s">
        <v>181</v>
      </c>
      <c r="C172" s="775" t="str">
        <f>Translation!B188</f>
        <v>Speed</v>
      </c>
      <c r="D172" s="776"/>
      <c r="E172" s="855" t="str">
        <f>Translation!B202</f>
        <v>Very High</v>
      </c>
      <c r="F172" s="856"/>
      <c r="G172" s="857"/>
      <c r="H172" s="234">
        <v>1</v>
      </c>
      <c r="I172" s="769"/>
    </row>
    <row r="173" spans="1:13" ht="15" customHeight="1">
      <c r="A173" s="128" t="s">
        <v>181</v>
      </c>
      <c r="C173" s="777"/>
      <c r="D173" s="778"/>
      <c r="E173" s="754" t="str">
        <f>Translation!B150</f>
        <v>High</v>
      </c>
      <c r="F173" s="853"/>
      <c r="G173" s="757"/>
      <c r="H173" s="235">
        <v>0.5</v>
      </c>
      <c r="I173" s="770"/>
    </row>
    <row r="174" spans="1:13" ht="15.75" customHeight="1" thickBot="1">
      <c r="A174" s="128" t="s">
        <v>181</v>
      </c>
      <c r="C174" s="779"/>
      <c r="D174" s="780"/>
      <c r="E174" s="764" t="str">
        <f>Translation!B168</f>
        <v>Moderate</v>
      </c>
      <c r="F174" s="794"/>
      <c r="G174" s="765"/>
      <c r="H174" s="236">
        <v>0</v>
      </c>
      <c r="I174" s="771"/>
    </row>
    <row r="175" spans="1:13" ht="15" customHeight="1">
      <c r="A175" s="128" t="s">
        <v>181</v>
      </c>
      <c r="C175" s="775" t="str">
        <f>Translation!B198</f>
        <v>Traffic Volume</v>
      </c>
      <c r="D175" s="776"/>
      <c r="E175" s="781" t="s">
        <v>138</v>
      </c>
      <c r="F175" s="782"/>
      <c r="G175" s="783"/>
      <c r="H175" s="234">
        <v>1</v>
      </c>
      <c r="I175" s="769"/>
    </row>
    <row r="176" spans="1:13" ht="15" customHeight="1">
      <c r="A176" s="128" t="s">
        <v>181</v>
      </c>
      <c r="C176" s="777"/>
      <c r="D176" s="778"/>
      <c r="E176" s="754" t="str">
        <f>Translation!B150</f>
        <v>High</v>
      </c>
      <c r="F176" s="853"/>
      <c r="G176" s="757"/>
      <c r="H176" s="235">
        <v>0.5</v>
      </c>
      <c r="I176" s="770"/>
    </row>
    <row r="177" spans="1:9" ht="15" customHeight="1">
      <c r="A177" s="128" t="s">
        <v>181</v>
      </c>
      <c r="C177" s="777"/>
      <c r="D177" s="778"/>
      <c r="E177" s="754" t="str">
        <f>Translation!B168</f>
        <v>Moderate</v>
      </c>
      <c r="F177" s="853"/>
      <c r="G177" s="757"/>
      <c r="H177" s="235">
        <v>0</v>
      </c>
      <c r="I177" s="770"/>
    </row>
    <row r="178" spans="1:9" ht="15" customHeight="1">
      <c r="A178" s="128" t="s">
        <v>181</v>
      </c>
      <c r="C178" s="777"/>
      <c r="D178" s="778"/>
      <c r="E178" s="754" t="str">
        <f>Translation!B160</f>
        <v>Low</v>
      </c>
      <c r="F178" s="853"/>
      <c r="G178" s="757"/>
      <c r="H178" s="235">
        <v>-0.5</v>
      </c>
      <c r="I178" s="770"/>
    </row>
    <row r="179" spans="1:9" ht="15.75" customHeight="1" thickBot="1">
      <c r="A179" s="128" t="s">
        <v>181</v>
      </c>
      <c r="C179" s="779"/>
      <c r="D179" s="780"/>
      <c r="E179" s="764" t="str">
        <f>Translation!B203</f>
        <v>Very Low</v>
      </c>
      <c r="F179" s="794"/>
      <c r="G179" s="765"/>
      <c r="H179" s="236">
        <v>-1</v>
      </c>
      <c r="I179" s="771"/>
    </row>
    <row r="180" spans="1:9" ht="15" customHeight="1">
      <c r="A180" s="128" t="s">
        <v>181</v>
      </c>
      <c r="C180" s="775" t="str">
        <f>Translation!B197</f>
        <v>Traffic Composition</v>
      </c>
      <c r="D180" s="776"/>
      <c r="E180" s="876" t="str">
        <f>Translation!B167</f>
        <v>Mixed with high % non motorized</v>
      </c>
      <c r="F180" s="877"/>
      <c r="G180" s="878"/>
      <c r="H180" s="234">
        <v>2</v>
      </c>
      <c r="I180" s="769"/>
    </row>
    <row r="181" spans="1:9" ht="15" customHeight="1">
      <c r="A181" s="128" t="s">
        <v>181</v>
      </c>
      <c r="C181" s="777"/>
      <c r="D181" s="778"/>
      <c r="E181" s="754" t="str">
        <f>Translation!B166</f>
        <v>Mixed</v>
      </c>
      <c r="F181" s="853"/>
      <c r="G181" s="757"/>
      <c r="H181" s="235">
        <v>1</v>
      </c>
      <c r="I181" s="770"/>
    </row>
    <row r="182" spans="1:9" ht="15.75" customHeight="1" thickBot="1">
      <c r="A182" s="128" t="s">
        <v>181</v>
      </c>
      <c r="C182" s="779"/>
      <c r="D182" s="780"/>
      <c r="E182" s="764" t="str">
        <f>Translation!B170</f>
        <v>Motorized only</v>
      </c>
      <c r="F182" s="794"/>
      <c r="G182" s="765"/>
      <c r="H182" s="236">
        <v>0</v>
      </c>
      <c r="I182" s="771"/>
    </row>
    <row r="183" spans="1:9" ht="15" customHeight="1">
      <c r="A183" s="128" t="s">
        <v>181</v>
      </c>
      <c r="C183" s="847" t="str">
        <f>Translation!B187</f>
        <v xml:space="preserve">Separation of carriageways
</v>
      </c>
      <c r="D183" s="842"/>
      <c r="E183" s="781" t="str">
        <f>Translation!B171</f>
        <v>No</v>
      </c>
      <c r="F183" s="782"/>
      <c r="G183" s="783"/>
      <c r="H183" s="234">
        <v>1</v>
      </c>
      <c r="I183" s="769"/>
    </row>
    <row r="184" spans="1:9" ht="15.75" customHeight="1" thickBot="1">
      <c r="A184" s="128" t="s">
        <v>181</v>
      </c>
      <c r="C184" s="851"/>
      <c r="D184" s="846"/>
      <c r="E184" s="764" t="str">
        <f>Translation!B209</f>
        <v>Yes</v>
      </c>
      <c r="F184" s="794"/>
      <c r="G184" s="765"/>
      <c r="H184" s="236">
        <v>0</v>
      </c>
      <c r="I184" s="771"/>
    </row>
    <row r="185" spans="1:9" ht="15" customHeight="1">
      <c r="A185" s="128" t="s">
        <v>181</v>
      </c>
      <c r="C185" s="775" t="str">
        <f>Translation!B157</f>
        <v>Intersection density</v>
      </c>
      <c r="D185" s="776"/>
      <c r="E185" s="781" t="str">
        <f>Translation!B150</f>
        <v>High</v>
      </c>
      <c r="F185" s="782"/>
      <c r="G185" s="783"/>
      <c r="H185" s="234">
        <v>1</v>
      </c>
      <c r="I185" s="769"/>
    </row>
    <row r="186" spans="1:9" ht="15.75" customHeight="1" thickBot="1">
      <c r="A186" s="128" t="s">
        <v>181</v>
      </c>
      <c r="C186" s="779"/>
      <c r="D186" s="780"/>
      <c r="E186" s="764" t="str">
        <f>Translation!B168</f>
        <v>Moderate</v>
      </c>
      <c r="F186" s="794"/>
      <c r="G186" s="765"/>
      <c r="H186" s="236">
        <v>0</v>
      </c>
      <c r="I186" s="771"/>
    </row>
    <row r="187" spans="1:9" ht="15" customHeight="1">
      <c r="A187" s="128" t="s">
        <v>181</v>
      </c>
      <c r="C187" s="775" t="str">
        <f>Translation!B178</f>
        <v>Parked Vehicles</v>
      </c>
      <c r="D187" s="776"/>
      <c r="E187" s="781" t="str">
        <f>Translation!B182</f>
        <v>Present</v>
      </c>
      <c r="F187" s="782"/>
      <c r="G187" s="783"/>
      <c r="H187" s="237">
        <v>0.5</v>
      </c>
      <c r="I187" s="769"/>
    </row>
    <row r="188" spans="1:9" ht="15.75" customHeight="1" thickBot="1">
      <c r="A188" s="128" t="s">
        <v>181</v>
      </c>
      <c r="C188" s="779"/>
      <c r="D188" s="780"/>
      <c r="E188" s="764" t="str">
        <f>Translation!B172</f>
        <v>Not present</v>
      </c>
      <c r="F188" s="794"/>
      <c r="G188" s="765"/>
      <c r="H188" s="238">
        <v>0</v>
      </c>
      <c r="I188" s="771"/>
    </row>
    <row r="189" spans="1:9" ht="15" customHeight="1">
      <c r="A189" s="128" t="s">
        <v>181</v>
      </c>
      <c r="C189" s="775" t="str">
        <f>Translation!B139</f>
        <v>Ambient luminance</v>
      </c>
      <c r="D189" s="776"/>
      <c r="E189" s="781" t="str">
        <f>Translation!B150</f>
        <v>High</v>
      </c>
      <c r="F189" s="782"/>
      <c r="G189" s="783"/>
      <c r="H189" s="234">
        <v>1</v>
      </c>
      <c r="I189" s="769"/>
    </row>
    <row r="190" spans="1:9" ht="15" customHeight="1">
      <c r="A190" s="128" t="s">
        <v>181</v>
      </c>
      <c r="C190" s="777"/>
      <c r="D190" s="778"/>
      <c r="E190" s="754" t="str">
        <f>Translation!B168</f>
        <v>Moderate</v>
      </c>
      <c r="F190" s="853"/>
      <c r="G190" s="757"/>
      <c r="H190" s="235">
        <v>0</v>
      </c>
      <c r="I190" s="770"/>
    </row>
    <row r="191" spans="1:9" ht="15.75" customHeight="1" thickBot="1">
      <c r="A191" s="128" t="s">
        <v>181</v>
      </c>
      <c r="C191" s="779"/>
      <c r="D191" s="780"/>
      <c r="E191" s="764" t="str">
        <f>Translation!B160</f>
        <v>Low</v>
      </c>
      <c r="F191" s="794"/>
      <c r="G191" s="765"/>
      <c r="H191" s="236">
        <v>-1</v>
      </c>
      <c r="I191" s="771"/>
    </row>
    <row r="192" spans="1:9" ht="15" customHeight="1">
      <c r="A192" s="128" t="s">
        <v>181</v>
      </c>
      <c r="C192" s="790" t="str">
        <f>Translation!B205</f>
        <v>Visual guidance/ traffic control</v>
      </c>
      <c r="D192" s="791"/>
      <c r="E192" s="781" t="str">
        <f>Translation!B181</f>
        <v>Poor</v>
      </c>
      <c r="F192" s="782"/>
      <c r="G192" s="783"/>
      <c r="H192" s="234">
        <v>0.5</v>
      </c>
      <c r="I192" s="769"/>
    </row>
    <row r="193" spans="1:14" ht="15.75" customHeight="1" thickBot="1">
      <c r="A193" s="128" t="s">
        <v>181</v>
      </c>
      <c r="C193" s="792"/>
      <c r="D193" s="793"/>
      <c r="E193" s="764" t="str">
        <f>Translation!B169</f>
        <v>Moderate or Good</v>
      </c>
      <c r="F193" s="794"/>
      <c r="G193" s="765"/>
      <c r="H193" s="236">
        <v>0</v>
      </c>
      <c r="I193" s="771"/>
      <c r="K193" s="884" t="str">
        <f>Translation!B195</f>
        <v xml:space="preserve">The lighting class is calculated as: 
M = 6 - Vws
This calculation will result in a class number between 1 and 6.  If the result is not a whole number, use the next lower whole number.  
</v>
      </c>
      <c r="L193" s="885"/>
      <c r="M193" s="885"/>
      <c r="N193" s="886"/>
    </row>
    <row r="194" spans="1:14" ht="15" customHeight="1">
      <c r="A194" s="128" t="s">
        <v>181</v>
      </c>
      <c r="H194" s="895" t="str">
        <f>Translation!B291</f>
        <v>Sum of Weighting Values (Vws)</v>
      </c>
      <c r="I194" s="898">
        <f>SUM(I172:I193)</f>
        <v>0</v>
      </c>
      <c r="K194" s="887"/>
      <c r="L194" s="888"/>
      <c r="M194" s="888"/>
      <c r="N194" s="889"/>
    </row>
    <row r="195" spans="1:14" ht="15" customHeight="1">
      <c r="A195" s="128" t="s">
        <v>181</v>
      </c>
      <c r="H195" s="896"/>
      <c r="I195" s="899"/>
      <c r="K195" s="887"/>
      <c r="L195" s="888"/>
      <c r="M195" s="888"/>
      <c r="N195" s="889"/>
    </row>
    <row r="196" spans="1:14" ht="15" customHeight="1">
      <c r="A196" s="128" t="s">
        <v>181</v>
      </c>
      <c r="H196" s="896"/>
      <c r="I196" s="899"/>
      <c r="K196" s="887"/>
      <c r="L196" s="888"/>
      <c r="M196" s="888"/>
      <c r="N196" s="889"/>
    </row>
    <row r="197" spans="1:14" ht="15" customHeight="1">
      <c r="A197" s="128" t="s">
        <v>181</v>
      </c>
      <c r="H197" s="897"/>
      <c r="I197" s="900"/>
      <c r="K197" s="887"/>
      <c r="L197" s="888"/>
      <c r="M197" s="888"/>
      <c r="N197" s="889"/>
    </row>
    <row r="198" spans="1:14" ht="15.75" customHeight="1" thickBot="1">
      <c r="A198" s="128" t="s">
        <v>181</v>
      </c>
      <c r="H198" s="239" t="str">
        <f>Translation!B290</f>
        <v>Class</v>
      </c>
      <c r="I198" s="653" t="str">
        <f>"M"&amp;FLOOR(6-I194,1)</f>
        <v>M6</v>
      </c>
      <c r="K198" s="890"/>
      <c r="L198" s="891"/>
      <c r="M198" s="891"/>
      <c r="N198" s="892"/>
    </row>
    <row r="199" spans="1:14">
      <c r="A199" s="128" t="s">
        <v>181</v>
      </c>
    </row>
    <row r="200" spans="1:14" ht="15.75" thickBot="1">
      <c r="A200" s="128" t="s">
        <v>181</v>
      </c>
    </row>
    <row r="201" spans="1:14" ht="15.75" customHeight="1" thickBot="1">
      <c r="A201" s="128" t="s">
        <v>181</v>
      </c>
      <c r="C201" s="784" t="str">
        <f>Translation!B193</f>
        <v>Table 3: CIE Lighting classes for motorized traffic</v>
      </c>
      <c r="D201" s="785"/>
      <c r="E201" s="785"/>
      <c r="F201" s="785"/>
      <c r="G201" s="785"/>
      <c r="H201" s="785"/>
      <c r="I201" s="786"/>
    </row>
    <row r="202" spans="1:14" ht="15.75" customHeight="1" thickBot="1">
      <c r="A202" s="128" t="s">
        <v>181</v>
      </c>
      <c r="C202" s="787" t="str">
        <f>Translation!B158</f>
        <v>Lighting class</v>
      </c>
      <c r="D202" s="901" t="str">
        <f>Translation!B185</f>
        <v>Road Surface</v>
      </c>
      <c r="E202" s="902"/>
      <c r="F202" s="902"/>
      <c r="G202" s="903"/>
      <c r="H202" s="904" t="str">
        <f>Translation!B196</f>
        <v>Threshold increment</v>
      </c>
      <c r="I202" s="904" t="str">
        <f>Translation!B190</f>
        <v>Surround ratio</v>
      </c>
    </row>
    <row r="203" spans="1:14" ht="15.75" customHeight="1" thickBot="1">
      <c r="A203" s="128" t="s">
        <v>181</v>
      </c>
      <c r="C203" s="788"/>
      <c r="D203" s="901" t="str">
        <f>Translation!B146</f>
        <v>Dry</v>
      </c>
      <c r="E203" s="902"/>
      <c r="F203" s="903"/>
      <c r="G203" s="595" t="str">
        <f>Translation!B208</f>
        <v>Wet*</v>
      </c>
      <c r="H203" s="905"/>
      <c r="I203" s="905"/>
    </row>
    <row r="204" spans="1:14" ht="15" customHeight="1">
      <c r="A204" s="128" t="s">
        <v>181</v>
      </c>
      <c r="C204" s="788"/>
      <c r="D204" s="908" t="s">
        <v>184</v>
      </c>
      <c r="E204" s="910" t="s">
        <v>1788</v>
      </c>
      <c r="F204" s="912" t="s">
        <v>169</v>
      </c>
      <c r="G204" s="914" t="s">
        <v>168</v>
      </c>
      <c r="H204" s="893" t="s">
        <v>170</v>
      </c>
      <c r="I204" s="893" t="s">
        <v>171</v>
      </c>
    </row>
    <row r="205" spans="1:14" ht="15.75" customHeight="1" thickBot="1">
      <c r="A205" s="128" t="s">
        <v>181</v>
      </c>
      <c r="C205" s="789"/>
      <c r="D205" s="909"/>
      <c r="E205" s="911"/>
      <c r="F205" s="913"/>
      <c r="G205" s="915"/>
      <c r="H205" s="894"/>
      <c r="I205" s="894"/>
    </row>
    <row r="206" spans="1:14">
      <c r="A206" s="128" t="s">
        <v>181</v>
      </c>
      <c r="C206" s="240" t="s">
        <v>172</v>
      </c>
      <c r="D206" s="241">
        <v>2</v>
      </c>
      <c r="E206" s="242">
        <v>0.4</v>
      </c>
      <c r="F206" s="243">
        <v>0.7</v>
      </c>
      <c r="G206" s="596">
        <v>0.15</v>
      </c>
      <c r="H206" s="244">
        <v>10</v>
      </c>
      <c r="I206" s="244">
        <v>0.5</v>
      </c>
    </row>
    <row r="207" spans="1:14">
      <c r="A207" s="128" t="s">
        <v>181</v>
      </c>
      <c r="C207" s="240" t="s">
        <v>173</v>
      </c>
      <c r="D207" s="245">
        <v>1.5</v>
      </c>
      <c r="E207" s="242">
        <v>0.4</v>
      </c>
      <c r="F207" s="243">
        <v>0.7</v>
      </c>
      <c r="G207" s="597">
        <v>0.15</v>
      </c>
      <c r="H207" s="244">
        <v>10</v>
      </c>
      <c r="I207" s="244">
        <v>0.5</v>
      </c>
    </row>
    <row r="208" spans="1:14">
      <c r="A208" s="128" t="s">
        <v>181</v>
      </c>
      <c r="C208" s="240" t="s">
        <v>174</v>
      </c>
      <c r="D208" s="245">
        <v>1</v>
      </c>
      <c r="E208" s="242">
        <v>0.4</v>
      </c>
      <c r="F208" s="246">
        <v>0.6</v>
      </c>
      <c r="G208" s="597">
        <v>0.15</v>
      </c>
      <c r="H208" s="244">
        <v>15</v>
      </c>
      <c r="I208" s="244">
        <v>0.5</v>
      </c>
    </row>
    <row r="209" spans="1:9">
      <c r="A209" s="128" t="s">
        <v>181</v>
      </c>
      <c r="C209" s="240" t="s">
        <v>175</v>
      </c>
      <c r="D209" s="245">
        <v>0.75</v>
      </c>
      <c r="E209" s="242">
        <v>0.4</v>
      </c>
      <c r="F209" s="246">
        <v>0.6</v>
      </c>
      <c r="G209" s="597">
        <v>0.15</v>
      </c>
      <c r="H209" s="244">
        <v>15</v>
      </c>
      <c r="I209" s="244">
        <v>0.5</v>
      </c>
    </row>
    <row r="210" spans="1:9">
      <c r="A210" s="128" t="s">
        <v>181</v>
      </c>
      <c r="C210" s="240" t="s">
        <v>176</v>
      </c>
      <c r="D210" s="245">
        <v>0.5</v>
      </c>
      <c r="E210" s="247">
        <v>0.35</v>
      </c>
      <c r="F210" s="246">
        <v>0.4</v>
      </c>
      <c r="G210" s="598">
        <v>0.15</v>
      </c>
      <c r="H210" s="244">
        <v>15</v>
      </c>
      <c r="I210" s="244">
        <v>0.5</v>
      </c>
    </row>
    <row r="211" spans="1:9" ht="15.75" thickBot="1">
      <c r="A211" s="128" t="s">
        <v>181</v>
      </c>
      <c r="C211" s="248" t="s">
        <v>177</v>
      </c>
      <c r="D211" s="249">
        <v>0.3</v>
      </c>
      <c r="E211" s="250">
        <v>0.35</v>
      </c>
      <c r="F211" s="251">
        <v>0.4</v>
      </c>
      <c r="G211" s="599">
        <v>0.15</v>
      </c>
      <c r="H211" s="252">
        <v>20</v>
      </c>
      <c r="I211" s="252">
        <v>0.5</v>
      </c>
    </row>
    <row r="212" spans="1:9">
      <c r="A212" s="128" t="s">
        <v>181</v>
      </c>
    </row>
    <row r="213" spans="1:9">
      <c r="A213" s="128" t="s">
        <v>181</v>
      </c>
    </row>
    <row r="214" spans="1:9">
      <c r="A214" s="128" t="s">
        <v>181</v>
      </c>
      <c r="C214" s="743" t="str">
        <f>Translation!B214</f>
        <v>CIE Classification Definitions</v>
      </c>
      <c r="D214" s="744"/>
      <c r="E214" s="744"/>
      <c r="F214" s="744"/>
      <c r="G214" s="744"/>
      <c r="H214" s="744"/>
      <c r="I214" s="745"/>
    </row>
    <row r="215" spans="1:9">
      <c r="A215" s="128" t="s">
        <v>181</v>
      </c>
      <c r="C215" s="746" t="str">
        <f>Translation!B215</f>
        <v>Average Luminance of the Road Surface (Lav)</v>
      </c>
      <c r="D215" s="747"/>
      <c r="E215" s="747"/>
      <c r="F215" s="747"/>
      <c r="G215" s="747"/>
      <c r="H215" s="747"/>
      <c r="I215" s="748"/>
    </row>
    <row r="216" spans="1:9" ht="61.5" customHeight="1">
      <c r="A216" s="128" t="s">
        <v>181</v>
      </c>
      <c r="C216" s="739"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740"/>
      <c r="E216" s="740"/>
      <c r="F216" s="740"/>
      <c r="G216" s="740"/>
      <c r="H216" s="740"/>
      <c r="I216" s="741"/>
    </row>
    <row r="217" spans="1:9" ht="61.5" customHeight="1">
      <c r="A217" s="128" t="s">
        <v>181</v>
      </c>
      <c r="C217" s="739" t="str">
        <f>Translation!B217</f>
        <v>The calculation of the average luminance of the road surface should be carried out in accordance with CIE 140-2000.</v>
      </c>
      <c r="D217" s="740"/>
      <c r="E217" s="740"/>
      <c r="F217" s="740"/>
      <c r="G217" s="740"/>
      <c r="H217" s="740"/>
      <c r="I217" s="741"/>
    </row>
    <row r="218" spans="1:9">
      <c r="A218" s="128" t="s">
        <v>181</v>
      </c>
      <c r="C218" s="746" t="str">
        <f>Translation!B218</f>
        <v xml:space="preserve">Overall uniformity of Road Luminance (U0) </v>
      </c>
      <c r="D218" s="747"/>
      <c r="E218" s="747"/>
      <c r="F218" s="747"/>
      <c r="G218" s="747"/>
      <c r="H218" s="747"/>
      <c r="I218" s="748"/>
    </row>
    <row r="219" spans="1:9" ht="85.5" customHeight="1">
      <c r="A219" s="128" t="s">
        <v>181</v>
      </c>
      <c r="C219" s="749"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750"/>
      <c r="E219" s="750"/>
      <c r="F219" s="750"/>
      <c r="G219" s="750"/>
      <c r="H219" s="750"/>
      <c r="I219" s="751"/>
    </row>
    <row r="220" spans="1:9">
      <c r="A220" s="128" t="s">
        <v>181</v>
      </c>
      <c r="C220" s="746" t="str">
        <f>Translation!B220</f>
        <v xml:space="preserve">Longitudinal Uniformity of Road Surface Luminance (Ul): </v>
      </c>
      <c r="D220" s="747"/>
      <c r="E220" s="747"/>
      <c r="F220" s="747"/>
      <c r="G220" s="747"/>
      <c r="H220" s="747"/>
      <c r="I220" s="748"/>
    </row>
    <row r="221" spans="1:9" ht="105.75" customHeight="1">
      <c r="A221" s="128" t="s">
        <v>181</v>
      </c>
      <c r="C221" s="739"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740"/>
      <c r="E221" s="740"/>
      <c r="F221" s="740"/>
      <c r="G221" s="740"/>
      <c r="H221" s="740"/>
      <c r="I221" s="741"/>
    </row>
    <row r="222" spans="1:9">
      <c r="A222" s="128" t="s">
        <v>181</v>
      </c>
      <c r="C222" s="746" t="str">
        <f>Translation!B222</f>
        <v>Threshold Increment TI (fTI)</v>
      </c>
      <c r="D222" s="747"/>
      <c r="E222" s="747"/>
      <c r="F222" s="747"/>
      <c r="G222" s="747"/>
      <c r="H222" s="747"/>
      <c r="I222" s="748"/>
    </row>
    <row r="223" spans="1:9" ht="58.5" customHeight="1">
      <c r="A223" s="128" t="s">
        <v>181</v>
      </c>
      <c r="C223" s="739" t="str">
        <f>Translation!B223</f>
        <v>TI is a measure of the loss of visibility caused by the disability glare from the road lighting luminaires.  The formula from which it is calculated is given in CIE 140-2000.</v>
      </c>
      <c r="D223" s="740"/>
      <c r="E223" s="740"/>
      <c r="F223" s="740"/>
      <c r="G223" s="740"/>
      <c r="H223" s="740"/>
      <c r="I223" s="741"/>
    </row>
    <row r="224" spans="1:9">
      <c r="A224" s="128" t="s">
        <v>181</v>
      </c>
      <c r="C224" s="746" t="str">
        <f>Translation!B224</f>
        <v>Surround Ratio SR (Rs)</v>
      </c>
      <c r="D224" s="747"/>
      <c r="E224" s="747"/>
      <c r="F224" s="747"/>
      <c r="G224" s="747"/>
      <c r="H224" s="747"/>
      <c r="I224" s="748"/>
    </row>
    <row r="225" spans="1:9" ht="58.5" customHeight="1">
      <c r="A225" s="128" t="s">
        <v>181</v>
      </c>
      <c r="C225" s="739"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740"/>
      <c r="E225" s="740"/>
      <c r="F225" s="740"/>
      <c r="G225" s="740"/>
      <c r="H225" s="740"/>
      <c r="I225" s="741"/>
    </row>
    <row r="226" spans="1:9" ht="30.75" customHeight="1">
      <c r="A226" s="128" t="s">
        <v>181</v>
      </c>
      <c r="C226" s="766" t="str">
        <f>Translation!B226</f>
        <v>Surround ratio is defined in CIE 140-2000.</v>
      </c>
      <c r="D226" s="767"/>
      <c r="E226" s="767"/>
      <c r="F226" s="767"/>
      <c r="G226" s="767"/>
      <c r="H226" s="767"/>
      <c r="I226" s="768"/>
    </row>
    <row r="227" spans="1:9">
      <c r="A227" s="128" t="s">
        <v>181</v>
      </c>
    </row>
    <row r="228" spans="1:9">
      <c r="A228" s="128" t="s">
        <v>181</v>
      </c>
    </row>
    <row r="229" spans="1:9">
      <c r="A229" s="128" t="s">
        <v>181</v>
      </c>
    </row>
    <row r="230" spans="1:9">
      <c r="A230" s="128" t="s">
        <v>181</v>
      </c>
    </row>
    <row r="231" spans="1:9">
      <c r="A231" s="128" t="s">
        <v>181</v>
      </c>
    </row>
    <row r="232" spans="1:9">
      <c r="A232" s="128" t="s">
        <v>181</v>
      </c>
    </row>
    <row r="233" spans="1:9">
      <c r="A233" s="128" t="s">
        <v>181</v>
      </c>
    </row>
    <row r="234" spans="1:9">
      <c r="A234" s="128" t="s">
        <v>181</v>
      </c>
    </row>
    <row r="235" spans="1:9">
      <c r="A235" s="128" t="s">
        <v>181</v>
      </c>
    </row>
    <row r="236" spans="1:9">
      <c r="A236" s="128" t="s">
        <v>181</v>
      </c>
    </row>
    <row r="237" spans="1:9">
      <c r="A237" s="128" t="s">
        <v>181</v>
      </c>
    </row>
    <row r="238" spans="1:9">
      <c r="A238" s="128" t="s">
        <v>181</v>
      </c>
    </row>
    <row r="239" spans="1:9">
      <c r="A239" s="128" t="s">
        <v>181</v>
      </c>
    </row>
    <row r="240" spans="1:9">
      <c r="A240" s="128" t="s">
        <v>181</v>
      </c>
    </row>
    <row r="241" spans="1:1">
      <c r="A241" s="128" t="s">
        <v>181</v>
      </c>
    </row>
    <row r="242" spans="1:1">
      <c r="A242" s="128" t="s">
        <v>181</v>
      </c>
    </row>
    <row r="243" spans="1:1">
      <c r="A243" s="128" t="s">
        <v>181</v>
      </c>
    </row>
  </sheetData>
  <mergeCells count="228">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 ref="E83:F83"/>
    <mergeCell ref="E182:G182"/>
    <mergeCell ref="C71:D73"/>
    <mergeCell ref="E188:G188"/>
    <mergeCell ref="C189:D191"/>
    <mergeCell ref="E189:G189"/>
    <mergeCell ref="E186:G186"/>
    <mergeCell ref="E177:G177"/>
    <mergeCell ref="E183:G183"/>
    <mergeCell ref="E184:G184"/>
    <mergeCell ref="E190:G190"/>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I83:J83"/>
    <mergeCell ref="K83:L83"/>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L55:M59"/>
    <mergeCell ref="J55:K59"/>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E62:F62"/>
    <mergeCell ref="G82:H82"/>
    <mergeCell ref="I82:J82"/>
    <mergeCell ref="K82:L82"/>
    <mergeCell ref="M82:N82"/>
    <mergeCell ref="L70:M70"/>
    <mergeCell ref="L71:M71"/>
    <mergeCell ref="L60:M60"/>
    <mergeCell ref="L65:M65"/>
    <mergeCell ref="L64:M64"/>
    <mergeCell ref="J70:K70"/>
    <mergeCell ref="J68:K68"/>
    <mergeCell ref="J64:K64"/>
    <mergeCell ref="J69:K69"/>
    <mergeCell ref="L69:M69"/>
    <mergeCell ref="E61:F61"/>
    <mergeCell ref="E65:F65"/>
    <mergeCell ref="E60:F60"/>
    <mergeCell ref="G58:G59"/>
    <mergeCell ref="H58:H59"/>
    <mergeCell ref="I58:I59"/>
    <mergeCell ref="J60:K60"/>
    <mergeCell ref="J63:K63"/>
    <mergeCell ref="J62:K62"/>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58:F59"/>
    <mergeCell ref="C60:D60"/>
    <mergeCell ref="E66:F66"/>
    <mergeCell ref="E64:F64"/>
    <mergeCell ref="C58:D59"/>
    <mergeCell ref="C61:D61"/>
    <mergeCell ref="E84:F84"/>
    <mergeCell ref="G84:H84"/>
    <mergeCell ref="I84:J84"/>
    <mergeCell ref="K84:L84"/>
    <mergeCell ref="M84:N84"/>
    <mergeCell ref="E85:F85"/>
    <mergeCell ref="G85:H85"/>
    <mergeCell ref="I85:J85"/>
    <mergeCell ref="K85:L85"/>
    <mergeCell ref="M85:N85"/>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I170:I171"/>
    <mergeCell ref="E170:G171"/>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80"/>
  <sheetViews>
    <sheetView showGridLines="0" topLeftCell="J23" zoomScale="85" zoomScaleNormal="85" workbookViewId="0">
      <selection activeCell="Y69" sqref="Y69"/>
    </sheetView>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MAX(IF(LEN(C39:C63135)&gt;0,ROW(C39:C63135),0))-ROW($C$36)</f>
        <v>44</v>
      </c>
      <c r="F1" s="256"/>
      <c r="G1" s="256"/>
      <c r="H1" s="256"/>
      <c r="I1" s="256"/>
      <c r="J1" s="256"/>
    </row>
    <row r="2" spans="1:27" s="123" customFormat="1" ht="15.75" customHeight="1"/>
    <row r="3" spans="1:27" s="126" customFormat="1" ht="50.25" customHeight="1">
      <c r="A3" s="127"/>
      <c r="C3" s="127" t="str">
        <f>Start!$D$2</f>
        <v>SEAD Street Lighting Tool v1.7.8</v>
      </c>
    </row>
    <row r="4" spans="1:27" s="136" customFormat="1" ht="125.25" customHeight="1">
      <c r="A4" s="218"/>
      <c r="B4" s="218"/>
    </row>
    <row r="5" spans="1:27" ht="18.75" customHeight="1"/>
    <row r="6" spans="1:27" ht="96" customHeight="1">
      <c r="B6" s="736"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36"/>
      <c r="D6" s="736"/>
      <c r="E6" s="736"/>
      <c r="F6" s="736"/>
      <c r="G6" s="736"/>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21" t="str">
        <f>Translation!B548</f>
        <v>Select one of the fixtures from the list below. To edit the fixture assumptions, find the fixture in the table below</v>
      </c>
      <c r="C14" s="921"/>
      <c r="E14" s="920" t="str">
        <f>Translation!B549</f>
        <v>Baseline Fixture Summary</v>
      </c>
      <c r="F14" s="920"/>
      <c r="G14" s="920"/>
    </row>
    <row r="15" spans="1:27" ht="27" customHeight="1">
      <c r="B15" s="922"/>
      <c r="C15" s="922"/>
    </row>
    <row r="16" spans="1:27" ht="18.75" customHeight="1">
      <c r="B16" s="299" t="str">
        <f>tBaseline</f>
        <v>Baseline</v>
      </c>
      <c r="C16" s="634"/>
      <c r="E16" s="530" t="str">
        <f>Translation!$B$111</f>
        <v>Fixture Name</v>
      </c>
      <c r="F16" s="532" t="str">
        <f>FixtureData!$B$18</f>
        <v>ATB2_60B_LED_E70_XXXXX_R2.ies</v>
      </c>
    </row>
    <row r="17" spans="2:11" ht="18.75" customHeight="1">
      <c r="B17" s="636"/>
      <c r="C17" s="637"/>
      <c r="E17" s="530" t="str">
        <f>Translation!$B$234</f>
        <v>Manufacturer</v>
      </c>
      <c r="F17" s="532" t="str">
        <f>INDEX(FixtureManuf,FixtureData!$C$18)</f>
        <v>American Electric Lighting</v>
      </c>
    </row>
    <row r="18" spans="2:11" ht="18.75" customHeight="1">
      <c r="B18" s="638"/>
      <c r="C18" s="639"/>
      <c r="E18" s="530" t="str">
        <f>Translation!$B$101</f>
        <v>Type</v>
      </c>
      <c r="F18" s="532" t="str">
        <f>INDEX(FixtureType,FixtureData!$C$18)</f>
        <v>LED</v>
      </c>
    </row>
    <row r="19" spans="2:11" ht="18.75" customHeight="1">
      <c r="B19" s="638"/>
      <c r="C19" s="639"/>
      <c r="E19" s="530" t="str">
        <f>Translation!$B$235</f>
        <v>Model #</v>
      </c>
      <c r="F19" s="532" t="str">
        <f>INDEX(FixtureModel,FixtureData!$C$18)</f>
        <v>ATB2 60B LED E70 XXXXX R2</v>
      </c>
    </row>
    <row r="20" spans="2:11" ht="21.75" customHeight="1">
      <c r="B20" s="638"/>
      <c r="C20" s="639"/>
      <c r="E20" s="530" t="str">
        <f>Translation!$B$230</f>
        <v>Distribution Type</v>
      </c>
      <c r="F20" s="532" t="str">
        <f>INDEX(FixtureDist,FixtureData!$C$18)</f>
        <v>TYPE II, MEDIUM, BUG RATING: B2 - U0 - G3</v>
      </c>
    </row>
    <row r="21" spans="2:11" ht="18.75" customHeight="1">
      <c r="B21" s="638"/>
      <c r="C21" s="639"/>
      <c r="E21" s="530" t="str">
        <f>Translation!$B$229</f>
        <v>Comments</v>
      </c>
      <c r="F21" s="532" t="str">
        <f>IF(ISBLANK(INDEX(FixtureComments,FixtureData!$C$18)),"",INDEX(FixtureComments,FixtureData!$C$18))</f>
        <v/>
      </c>
    </row>
    <row r="22" spans="2:11" ht="17.25" customHeight="1">
      <c r="B22" s="529" t="str">
        <f>Translation!B579</f>
        <v>Set installation cost to zero?</v>
      </c>
      <c r="C22" s="640"/>
      <c r="E22" s="530" t="str">
        <f>Translation!$B$102</f>
        <v>Watts</v>
      </c>
      <c r="F22" s="532">
        <f>FixtureData!G18</f>
        <v>134</v>
      </c>
    </row>
    <row r="23" spans="2:11" ht="18.75" customHeight="1">
      <c r="B23" s="36" t="s">
        <v>3340</v>
      </c>
      <c r="C23" s="527" t="str">
        <f>Translation!B395</f>
        <v>Fixture already installed (mark with 'x')</v>
      </c>
      <c r="E23" s="530" t="str">
        <f>Translation!$B$352</f>
        <v>Equipment Cost ($/fixture)</v>
      </c>
      <c r="F23" s="668">
        <f>FixtureData!K18</f>
        <v>0</v>
      </c>
    </row>
    <row r="24" spans="2:11" ht="24.75" customHeight="1">
      <c r="B24" s="916" t="str">
        <f>Translation!B394</f>
        <v xml:space="preserve">If the fixture is already installed, installation cost will be zero. Instead of editing this in the large table below, you can override the values for just the baseline fixture here. </v>
      </c>
      <c r="C24" s="917"/>
      <c r="E24" s="530" t="str">
        <f>Translation!$B$324</f>
        <v>Installation Cost ($/fixture)</v>
      </c>
      <c r="F24" s="668">
        <f>FixtureData!L18</f>
        <v>0</v>
      </c>
    </row>
    <row r="25" spans="2:11" ht="24.75" customHeight="1">
      <c r="B25" s="916"/>
      <c r="C25" s="917"/>
      <c r="E25" s="530" t="str">
        <f>Translation!$B$354</f>
        <v>One-time Rebate or Subsidy ($/fixture)</v>
      </c>
      <c r="F25" s="668">
        <f>FixtureData!M18</f>
        <v>0</v>
      </c>
      <c r="H25" s="641"/>
      <c r="I25" s="642"/>
      <c r="J25" s="643"/>
      <c r="K25" s="643"/>
    </row>
    <row r="26" spans="2:11" ht="24.75" customHeight="1">
      <c r="B26" s="918"/>
      <c r="C26" s="919"/>
      <c r="E26" s="531" t="str">
        <f>Translation!$B$356</f>
        <v>Annual Maintenance Cost ($/year)</v>
      </c>
      <c r="F26" s="668">
        <f>FixtureData!N18</f>
        <v>25</v>
      </c>
      <c r="H26" s="641"/>
      <c r="I26" s="642"/>
      <c r="J26" s="643"/>
      <c r="K26" s="643"/>
    </row>
    <row r="27" spans="2:11" ht="18.75" customHeight="1">
      <c r="E27" s="530" t="str">
        <f>Translation!$B$358</f>
        <v>Maintenance inflation rate (%/year)</v>
      </c>
      <c r="F27" s="533">
        <f>FixtureData!O18</f>
        <v>0.02</v>
      </c>
      <c r="H27" s="641"/>
      <c r="I27" s="641"/>
      <c r="J27" s="641"/>
      <c r="K27" s="641"/>
    </row>
    <row r="28" spans="2:11" ht="18.75" customHeight="1">
      <c r="E28" s="531" t="str">
        <f>Translation!$B$95</f>
        <v>Total Light Loss Factor</v>
      </c>
      <c r="F28" s="534">
        <f>FixtureData!H18</f>
        <v>0.66</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COUNTA($B$38:$B$65516)</f>
        <v>3</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MAX(IF(LEN(C39:C63140)&gt;0,ROW(C39:C63140),0))-ROW(C36)</f>
        <v>44</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4" t="str">
        <f>Translation!$B$232</f>
        <v>Include?</v>
      </c>
      <c r="C36" s="684" t="str">
        <f>Translation!$B$111</f>
        <v>Fixture Name</v>
      </c>
      <c r="D36" s="684" t="str">
        <f>Translation!$B$231</f>
        <v>Fixture Data Row</v>
      </c>
      <c r="E36" s="684" t="str">
        <f>Translation!$B$234</f>
        <v>Manufacturer</v>
      </c>
      <c r="F36" s="684" t="str">
        <f>Translation!$B$101</f>
        <v>Type</v>
      </c>
      <c r="G36" s="684" t="str">
        <f>Translation!$B$235</f>
        <v>Model #</v>
      </c>
      <c r="H36" s="684" t="str">
        <f>Translation!$B$230</f>
        <v>Distribution Type</v>
      </c>
      <c r="I36" s="684" t="str">
        <f>Translation!$B$229</f>
        <v>Comments</v>
      </c>
      <c r="J36" s="685" t="str">
        <f>Translation!$B$102</f>
        <v>Watts</v>
      </c>
      <c r="K36" s="685" t="str">
        <f>Translation!$B$352</f>
        <v>Equipment Cost ($/fixture)</v>
      </c>
      <c r="L36" s="685" t="str">
        <f>Translation!$B$324</f>
        <v>Installation Cost ($/fixture)</v>
      </c>
      <c r="M36" s="685" t="str">
        <f>Translation!$B$354</f>
        <v>One-time Rebate or Subsidy ($/fixture)</v>
      </c>
      <c r="N36" s="685" t="str">
        <f>Translation!$B$356</f>
        <v>Annual Maintenance Cost ($/year)</v>
      </c>
      <c r="O36" s="685" t="str">
        <f>Translation!$B$358</f>
        <v>Maintenance inflation rate (%/year)</v>
      </c>
      <c r="P36" s="685" t="str">
        <f>Translation!$B$233</f>
        <v>Lamp Lumen Depreciation</v>
      </c>
      <c r="Q36" s="685" t="str">
        <f>Translation!$B$362</f>
        <v>Luminaire Dirt Depreciation (design year)</v>
      </c>
      <c r="R36" s="684" t="str">
        <f>Translation!$B$88</f>
        <v>Ballast Factor</v>
      </c>
      <c r="S36" s="685" t="str">
        <f>Translation!$B$95</f>
        <v>Total Light Loss Factor</v>
      </c>
      <c r="T36" s="695" t="str">
        <f>Translation!B578</f>
        <v>Tilt (degrees)</v>
      </c>
      <c r="U36" s="710" t="s">
        <v>3355</v>
      </c>
      <c r="V36" s="710" t="s">
        <v>3356</v>
      </c>
    </row>
    <row r="37" spans="1:40" s="349" customFormat="1" ht="19.5" customHeight="1">
      <c r="B37" s="226"/>
      <c r="C37" s="226"/>
      <c r="D37" s="226"/>
      <c r="E37" s="226"/>
      <c r="F37" s="92" t="s">
        <v>216</v>
      </c>
      <c r="G37" s="226"/>
      <c r="H37" s="226"/>
      <c r="I37" s="226"/>
      <c r="J37" s="92" t="s">
        <v>216</v>
      </c>
      <c r="K37" s="92" t="s">
        <v>216</v>
      </c>
      <c r="L37" s="92" t="s">
        <v>216</v>
      </c>
      <c r="M37" s="92" t="s">
        <v>216</v>
      </c>
      <c r="N37" s="92" t="s">
        <v>216</v>
      </c>
      <c r="O37" s="92" t="s">
        <v>216</v>
      </c>
      <c r="P37" s="92" t="s">
        <v>216</v>
      </c>
      <c r="Q37" s="92" t="s">
        <v>216</v>
      </c>
      <c r="R37" s="92" t="s">
        <v>216</v>
      </c>
      <c r="S37" s="92" t="s">
        <v>216</v>
      </c>
      <c r="T37" s="694"/>
      <c r="U37" s="694"/>
      <c r="V37" s="694"/>
    </row>
    <row r="38" spans="1:40">
      <c r="A38" s="349"/>
      <c r="B38" s="301"/>
      <c r="C38" s="647" t="s">
        <v>116</v>
      </c>
      <c r="D38" s="648"/>
      <c r="E38" s="273" t="s">
        <v>117</v>
      </c>
      <c r="F38" s="273" t="s">
        <v>0</v>
      </c>
      <c r="G38" s="273">
        <v>0</v>
      </c>
      <c r="H38" s="273">
        <v>0</v>
      </c>
      <c r="I38" s="273">
        <v>0</v>
      </c>
      <c r="J38" s="273">
        <v>0</v>
      </c>
      <c r="K38" s="666">
        <v>0</v>
      </c>
      <c r="L38" s="666">
        <v>100</v>
      </c>
      <c r="M38" s="666"/>
      <c r="N38" s="666">
        <v>0</v>
      </c>
      <c r="O38" s="271"/>
      <c r="P38" s="272">
        <v>0</v>
      </c>
      <c r="Q38" s="272"/>
      <c r="R38" s="272">
        <v>1</v>
      </c>
      <c r="S38" s="282">
        <f>Q38*P38*R38</f>
        <v>0</v>
      </c>
      <c r="T38" s="272">
        <v>0</v>
      </c>
      <c r="U38" s="272"/>
      <c r="V38" s="272"/>
    </row>
    <row r="39" spans="1:40">
      <c r="A39" s="349"/>
      <c r="B39" s="36"/>
      <c r="C39" s="647" t="s">
        <v>549</v>
      </c>
      <c r="D39" s="648">
        <f t="shared" ref="D39:D69" si="0">MATCH(C39,FxLib_names,0)-1</f>
        <v>1</v>
      </c>
      <c r="E39" s="273" t="s">
        <v>524</v>
      </c>
      <c r="F39" s="273" t="s">
        <v>0</v>
      </c>
      <c r="G39" s="273" t="s">
        <v>315</v>
      </c>
      <c r="H39" s="273"/>
      <c r="I39" s="295"/>
      <c r="J39" s="295">
        <v>70</v>
      </c>
      <c r="K39" s="667">
        <v>300</v>
      </c>
      <c r="L39" s="667">
        <v>100</v>
      </c>
      <c r="M39" s="667"/>
      <c r="N39" s="667">
        <v>50</v>
      </c>
      <c r="O39" s="283">
        <v>0.02</v>
      </c>
      <c r="P39" s="62">
        <v>0.73</v>
      </c>
      <c r="Q39" s="62">
        <v>0.88</v>
      </c>
      <c r="R39" s="62">
        <v>1</v>
      </c>
      <c r="S39" s="282">
        <f>Q39*P39*R39</f>
        <v>0.64239999999999997</v>
      </c>
      <c r="T39" s="696">
        <v>0</v>
      </c>
      <c r="U39" s="696">
        <v>1</v>
      </c>
      <c r="V39" s="696">
        <v>0</v>
      </c>
    </row>
    <row r="40" spans="1:40">
      <c r="A40" s="349"/>
      <c r="B40" s="36"/>
      <c r="C40" s="647" t="s">
        <v>550</v>
      </c>
      <c r="D40" s="648">
        <f t="shared" si="0"/>
        <v>35</v>
      </c>
      <c r="E40" s="273" t="s">
        <v>524</v>
      </c>
      <c r="F40" s="273" t="s">
        <v>0</v>
      </c>
      <c r="G40" s="273" t="s">
        <v>315</v>
      </c>
      <c r="H40" s="273" t="s">
        <v>113</v>
      </c>
      <c r="I40" s="295"/>
      <c r="J40" s="295">
        <v>115</v>
      </c>
      <c r="K40" s="667">
        <v>300</v>
      </c>
      <c r="L40" s="667">
        <v>100</v>
      </c>
      <c r="M40" s="667"/>
      <c r="N40" s="667">
        <v>50</v>
      </c>
      <c r="O40" s="283">
        <v>0.02</v>
      </c>
      <c r="P40" s="62">
        <v>0.73</v>
      </c>
      <c r="Q40" s="62">
        <v>0.88</v>
      </c>
      <c r="R40" s="62">
        <v>1</v>
      </c>
      <c r="S40" s="282">
        <f t="shared" ref="S40:S74" si="1">Q40*P40*R40</f>
        <v>0.64239999999999997</v>
      </c>
      <c r="T40" s="696">
        <v>0</v>
      </c>
      <c r="U40" s="696">
        <v>1</v>
      </c>
      <c r="V40" s="696">
        <v>0</v>
      </c>
    </row>
    <row r="41" spans="1:40">
      <c r="A41" s="349"/>
      <c r="B41" s="36"/>
      <c r="C41" s="647" t="s">
        <v>551</v>
      </c>
      <c r="D41" s="648">
        <f t="shared" si="0"/>
        <v>118</v>
      </c>
      <c r="E41" s="273" t="s">
        <v>524</v>
      </c>
      <c r="F41" s="273" t="s">
        <v>0</v>
      </c>
      <c r="G41" s="273" t="s">
        <v>315</v>
      </c>
      <c r="H41" s="273" t="s">
        <v>114</v>
      </c>
      <c r="I41" s="295"/>
      <c r="J41" s="295">
        <v>130</v>
      </c>
      <c r="K41" s="667">
        <v>300</v>
      </c>
      <c r="L41" s="667">
        <v>100</v>
      </c>
      <c r="M41" s="667"/>
      <c r="N41" s="667">
        <v>50</v>
      </c>
      <c r="O41" s="283">
        <v>0.02</v>
      </c>
      <c r="P41" s="62">
        <v>0.73</v>
      </c>
      <c r="Q41" s="62">
        <v>0.88</v>
      </c>
      <c r="R41" s="62">
        <v>1</v>
      </c>
      <c r="S41" s="282">
        <f t="shared" si="1"/>
        <v>0.64239999999999997</v>
      </c>
      <c r="T41" s="696">
        <v>0</v>
      </c>
      <c r="U41" s="696">
        <v>1</v>
      </c>
      <c r="V41" s="696">
        <v>0</v>
      </c>
    </row>
    <row r="42" spans="1:40">
      <c r="A42" s="349"/>
      <c r="B42" s="36"/>
      <c r="C42" s="647" t="s">
        <v>552</v>
      </c>
      <c r="D42" s="648">
        <f t="shared" si="0"/>
        <v>201</v>
      </c>
      <c r="E42" s="273" t="s">
        <v>524</v>
      </c>
      <c r="F42" s="273" t="s">
        <v>0</v>
      </c>
      <c r="G42" s="273" t="s">
        <v>315</v>
      </c>
      <c r="H42" s="273" t="s">
        <v>334</v>
      </c>
      <c r="I42" s="295"/>
      <c r="J42" s="295">
        <v>189</v>
      </c>
      <c r="K42" s="667">
        <v>300</v>
      </c>
      <c r="L42" s="667">
        <v>100</v>
      </c>
      <c r="M42" s="667"/>
      <c r="N42" s="667">
        <v>50</v>
      </c>
      <c r="O42" s="283">
        <v>0.02</v>
      </c>
      <c r="P42" s="62">
        <v>0.73</v>
      </c>
      <c r="Q42" s="62">
        <v>0.88</v>
      </c>
      <c r="R42" s="62">
        <v>1</v>
      </c>
      <c r="S42" s="282">
        <f t="shared" si="1"/>
        <v>0.64239999999999997</v>
      </c>
      <c r="T42" s="696">
        <v>0</v>
      </c>
      <c r="U42" s="696">
        <v>1</v>
      </c>
      <c r="V42" s="696">
        <v>0</v>
      </c>
    </row>
    <row r="43" spans="1:40">
      <c r="A43" s="349"/>
      <c r="B43" s="36"/>
      <c r="C43" s="647" t="s">
        <v>553</v>
      </c>
      <c r="D43" s="648">
        <f t="shared" si="0"/>
        <v>284</v>
      </c>
      <c r="E43" s="273" t="s">
        <v>524</v>
      </c>
      <c r="F43" s="273" t="s">
        <v>0</v>
      </c>
      <c r="G43" s="273" t="s">
        <v>315</v>
      </c>
      <c r="H43" s="273"/>
      <c r="I43" s="295"/>
      <c r="J43" s="295">
        <v>150</v>
      </c>
      <c r="K43" s="667">
        <v>300</v>
      </c>
      <c r="L43" s="667">
        <v>100</v>
      </c>
      <c r="M43" s="667"/>
      <c r="N43" s="667">
        <v>50</v>
      </c>
      <c r="O43" s="283">
        <v>0.02</v>
      </c>
      <c r="P43" s="62">
        <v>0.73</v>
      </c>
      <c r="Q43" s="62">
        <v>0.88</v>
      </c>
      <c r="R43" s="62">
        <v>1</v>
      </c>
      <c r="S43" s="282">
        <f t="shared" si="1"/>
        <v>0.64239999999999997</v>
      </c>
      <c r="T43" s="696">
        <v>0</v>
      </c>
      <c r="U43" s="696">
        <v>1</v>
      </c>
      <c r="V43" s="696">
        <v>0</v>
      </c>
    </row>
    <row r="44" spans="1:40">
      <c r="A44" s="349"/>
      <c r="B44" s="36"/>
      <c r="C44" s="647" t="s">
        <v>554</v>
      </c>
      <c r="D44" s="648">
        <f t="shared" si="0"/>
        <v>316</v>
      </c>
      <c r="E44" s="273" t="s">
        <v>524</v>
      </c>
      <c r="F44" s="273" t="s">
        <v>0</v>
      </c>
      <c r="G44" s="273" t="s">
        <v>315</v>
      </c>
      <c r="H44" s="273" t="s">
        <v>336</v>
      </c>
      <c r="I44" s="295"/>
      <c r="J44" s="295">
        <v>183</v>
      </c>
      <c r="K44" s="667">
        <v>300</v>
      </c>
      <c r="L44" s="667">
        <v>100</v>
      </c>
      <c r="M44" s="667"/>
      <c r="N44" s="667">
        <v>50</v>
      </c>
      <c r="O44" s="283">
        <v>0.02</v>
      </c>
      <c r="P44" s="62">
        <v>0.73</v>
      </c>
      <c r="Q44" s="62">
        <v>0.88</v>
      </c>
      <c r="R44" s="62">
        <v>1</v>
      </c>
      <c r="S44" s="282">
        <f t="shared" si="1"/>
        <v>0.64239999999999997</v>
      </c>
      <c r="T44" s="696">
        <v>0</v>
      </c>
      <c r="U44" s="696">
        <v>1</v>
      </c>
      <c r="V44" s="696">
        <v>0</v>
      </c>
    </row>
    <row r="45" spans="1:40">
      <c r="A45" s="349"/>
      <c r="B45" s="36"/>
      <c r="C45" s="647" t="s">
        <v>555</v>
      </c>
      <c r="D45" s="648">
        <f t="shared" si="0"/>
        <v>362</v>
      </c>
      <c r="E45" s="273" t="s">
        <v>524</v>
      </c>
      <c r="F45" s="273" t="s">
        <v>0</v>
      </c>
      <c r="G45" s="273" t="s">
        <v>315</v>
      </c>
      <c r="H45" s="273" t="s">
        <v>337</v>
      </c>
      <c r="I45" s="295"/>
      <c r="J45" s="295">
        <v>188</v>
      </c>
      <c r="K45" s="667">
        <v>300</v>
      </c>
      <c r="L45" s="667">
        <v>100</v>
      </c>
      <c r="M45" s="667"/>
      <c r="N45" s="667">
        <v>50</v>
      </c>
      <c r="O45" s="283">
        <v>0.02</v>
      </c>
      <c r="P45" s="62">
        <v>0.73</v>
      </c>
      <c r="Q45" s="62">
        <v>0.88</v>
      </c>
      <c r="R45" s="62">
        <v>1</v>
      </c>
      <c r="S45" s="282">
        <f t="shared" si="1"/>
        <v>0.64239999999999997</v>
      </c>
      <c r="T45" s="696">
        <v>0</v>
      </c>
      <c r="U45" s="696">
        <v>1</v>
      </c>
      <c r="V45" s="696">
        <v>0</v>
      </c>
    </row>
    <row r="46" spans="1:40">
      <c r="A46" s="349"/>
      <c r="B46" s="36"/>
      <c r="C46" s="647" t="s">
        <v>556</v>
      </c>
      <c r="D46" s="648">
        <f t="shared" si="0"/>
        <v>402</v>
      </c>
      <c r="E46" s="273" t="s">
        <v>524</v>
      </c>
      <c r="F46" s="273" t="s">
        <v>0</v>
      </c>
      <c r="G46" s="273" t="s">
        <v>315</v>
      </c>
      <c r="H46" s="273" t="s">
        <v>338</v>
      </c>
      <c r="I46" s="295"/>
      <c r="J46" s="295">
        <v>310</v>
      </c>
      <c r="K46" s="667">
        <v>300</v>
      </c>
      <c r="L46" s="667">
        <v>100</v>
      </c>
      <c r="M46" s="667"/>
      <c r="N46" s="667">
        <v>50</v>
      </c>
      <c r="O46" s="283">
        <v>0.02</v>
      </c>
      <c r="P46" s="62">
        <v>0.73</v>
      </c>
      <c r="Q46" s="62">
        <v>0.88</v>
      </c>
      <c r="R46" s="62">
        <v>1</v>
      </c>
      <c r="S46" s="282">
        <f t="shared" si="1"/>
        <v>0.64239999999999997</v>
      </c>
      <c r="T46" s="696">
        <v>0</v>
      </c>
      <c r="U46" s="696">
        <v>1</v>
      </c>
      <c r="V46" s="696">
        <v>0</v>
      </c>
    </row>
    <row r="47" spans="1:40">
      <c r="A47" s="349"/>
      <c r="B47" s="36"/>
      <c r="C47" s="647" t="s">
        <v>557</v>
      </c>
      <c r="D47" s="648">
        <f t="shared" si="0"/>
        <v>485</v>
      </c>
      <c r="E47" s="273" t="s">
        <v>524</v>
      </c>
      <c r="F47" s="273" t="s">
        <v>0</v>
      </c>
      <c r="G47" s="273" t="s">
        <v>315</v>
      </c>
      <c r="H47" s="273" t="s">
        <v>338</v>
      </c>
      <c r="I47" s="295"/>
      <c r="J47" s="295">
        <v>289</v>
      </c>
      <c r="K47" s="667">
        <v>300</v>
      </c>
      <c r="L47" s="667">
        <v>100</v>
      </c>
      <c r="M47" s="667"/>
      <c r="N47" s="667">
        <v>50</v>
      </c>
      <c r="O47" s="283">
        <v>0.02</v>
      </c>
      <c r="P47" s="62">
        <v>0.73</v>
      </c>
      <c r="Q47" s="62">
        <v>0.88</v>
      </c>
      <c r="R47" s="62">
        <v>1</v>
      </c>
      <c r="S47" s="282">
        <f t="shared" si="1"/>
        <v>0.64239999999999997</v>
      </c>
      <c r="T47" s="696">
        <v>0</v>
      </c>
      <c r="U47" s="696">
        <v>1</v>
      </c>
      <c r="V47" s="696">
        <v>0</v>
      </c>
    </row>
    <row r="48" spans="1:40">
      <c r="A48" s="349"/>
      <c r="B48" s="36"/>
      <c r="C48" s="647" t="s">
        <v>558</v>
      </c>
      <c r="D48" s="648">
        <f t="shared" si="0"/>
        <v>525</v>
      </c>
      <c r="E48" s="273" t="s">
        <v>524</v>
      </c>
      <c r="F48" s="273" t="s">
        <v>0</v>
      </c>
      <c r="G48" s="273" t="s">
        <v>315</v>
      </c>
      <c r="H48" s="273"/>
      <c r="I48" s="295"/>
      <c r="J48" s="295">
        <v>250</v>
      </c>
      <c r="K48" s="667">
        <v>300</v>
      </c>
      <c r="L48" s="667">
        <v>100</v>
      </c>
      <c r="M48" s="667"/>
      <c r="N48" s="667">
        <v>50</v>
      </c>
      <c r="O48" s="283">
        <v>0.02</v>
      </c>
      <c r="P48" s="62">
        <v>0.73</v>
      </c>
      <c r="Q48" s="62">
        <v>0.88</v>
      </c>
      <c r="R48" s="62">
        <v>1</v>
      </c>
      <c r="S48" s="282">
        <f t="shared" si="1"/>
        <v>0.64239999999999997</v>
      </c>
      <c r="T48" s="696">
        <v>0</v>
      </c>
      <c r="U48" s="696">
        <v>1</v>
      </c>
      <c r="V48" s="696">
        <v>0</v>
      </c>
    </row>
    <row r="49" spans="1:22">
      <c r="A49" s="349"/>
      <c r="B49" s="36"/>
      <c r="C49" s="647" t="s">
        <v>559</v>
      </c>
      <c r="D49" s="648">
        <f t="shared" si="0"/>
        <v>559</v>
      </c>
      <c r="E49" s="273" t="s">
        <v>524</v>
      </c>
      <c r="F49" s="273" t="s">
        <v>0</v>
      </c>
      <c r="G49" s="273" t="s">
        <v>315</v>
      </c>
      <c r="H49" s="273" t="s">
        <v>115</v>
      </c>
      <c r="I49" s="295"/>
      <c r="J49" s="295">
        <v>297</v>
      </c>
      <c r="K49" s="667">
        <v>300</v>
      </c>
      <c r="L49" s="667">
        <v>100</v>
      </c>
      <c r="M49" s="667"/>
      <c r="N49" s="667">
        <v>50</v>
      </c>
      <c r="O49" s="283">
        <v>0.02</v>
      </c>
      <c r="P49" s="62">
        <v>0.73</v>
      </c>
      <c r="Q49" s="62">
        <v>0.88</v>
      </c>
      <c r="R49" s="62">
        <v>1</v>
      </c>
      <c r="S49" s="282">
        <f t="shared" si="1"/>
        <v>0.64239999999999997</v>
      </c>
      <c r="T49" s="696">
        <v>0</v>
      </c>
      <c r="U49" s="696">
        <v>1</v>
      </c>
      <c r="V49" s="696">
        <v>0</v>
      </c>
    </row>
    <row r="50" spans="1:22">
      <c r="A50" s="349"/>
      <c r="B50" s="36"/>
      <c r="C50" s="647" t="s">
        <v>560</v>
      </c>
      <c r="D50" s="648">
        <f t="shared" si="0"/>
        <v>591</v>
      </c>
      <c r="E50" s="273" t="s">
        <v>524</v>
      </c>
      <c r="F50" s="273" t="s">
        <v>0</v>
      </c>
      <c r="G50" s="273" t="s">
        <v>315</v>
      </c>
      <c r="H50" s="273"/>
      <c r="I50" s="295"/>
      <c r="J50" s="295">
        <v>400</v>
      </c>
      <c r="K50" s="667">
        <v>300</v>
      </c>
      <c r="L50" s="667">
        <v>100</v>
      </c>
      <c r="M50" s="667"/>
      <c r="N50" s="667">
        <v>50</v>
      </c>
      <c r="O50" s="283">
        <v>0.02</v>
      </c>
      <c r="P50" s="62">
        <v>0.73</v>
      </c>
      <c r="Q50" s="62">
        <v>0.88</v>
      </c>
      <c r="R50" s="62">
        <v>1</v>
      </c>
      <c r="S50" s="282">
        <f t="shared" si="1"/>
        <v>0.64239999999999997</v>
      </c>
      <c r="T50" s="696">
        <v>0</v>
      </c>
      <c r="U50" s="696">
        <v>1</v>
      </c>
      <c r="V50" s="696">
        <v>0</v>
      </c>
    </row>
    <row r="51" spans="1:22">
      <c r="A51" s="349"/>
      <c r="B51" s="36"/>
      <c r="C51" s="647" t="s">
        <v>561</v>
      </c>
      <c r="D51" s="648">
        <f t="shared" si="0"/>
        <v>623</v>
      </c>
      <c r="E51" s="273" t="s">
        <v>524</v>
      </c>
      <c r="F51" s="273" t="s">
        <v>0</v>
      </c>
      <c r="G51" s="273" t="s">
        <v>315</v>
      </c>
      <c r="H51" s="273" t="s">
        <v>114</v>
      </c>
      <c r="I51" s="295"/>
      <c r="J51" s="295">
        <v>465</v>
      </c>
      <c r="K51" s="667">
        <v>300</v>
      </c>
      <c r="L51" s="667">
        <v>100</v>
      </c>
      <c r="M51" s="667"/>
      <c r="N51" s="667">
        <v>50</v>
      </c>
      <c r="O51" s="283">
        <v>0.02</v>
      </c>
      <c r="P51" s="62">
        <v>0.73</v>
      </c>
      <c r="Q51" s="62">
        <v>0.88</v>
      </c>
      <c r="R51" s="62">
        <v>1</v>
      </c>
      <c r="S51" s="282">
        <f t="shared" si="1"/>
        <v>0.64239999999999997</v>
      </c>
      <c r="T51" s="696">
        <v>0</v>
      </c>
      <c r="U51" s="696">
        <v>1</v>
      </c>
      <c r="V51" s="696">
        <v>0</v>
      </c>
    </row>
    <row r="52" spans="1:22">
      <c r="A52" s="349"/>
      <c r="B52" s="36"/>
      <c r="C52" s="647" t="s">
        <v>562</v>
      </c>
      <c r="D52" s="648">
        <f t="shared" si="0"/>
        <v>706</v>
      </c>
      <c r="E52" s="273" t="s">
        <v>524</v>
      </c>
      <c r="F52" s="273" t="s">
        <v>330</v>
      </c>
      <c r="G52" s="273" t="s">
        <v>315</v>
      </c>
      <c r="H52" s="273"/>
      <c r="I52" s="295"/>
      <c r="J52" s="295">
        <v>84</v>
      </c>
      <c r="K52" s="667">
        <v>300</v>
      </c>
      <c r="L52" s="667">
        <v>100</v>
      </c>
      <c r="M52" s="667"/>
      <c r="N52" s="667">
        <v>50</v>
      </c>
      <c r="O52" s="283">
        <v>0.02</v>
      </c>
      <c r="P52" s="62">
        <v>0.73</v>
      </c>
      <c r="Q52" s="62">
        <v>0.88</v>
      </c>
      <c r="R52" s="62">
        <v>1</v>
      </c>
      <c r="S52" s="282">
        <f t="shared" si="1"/>
        <v>0.64239999999999997</v>
      </c>
      <c r="T52" s="696">
        <v>0</v>
      </c>
      <c r="U52" s="696">
        <v>1</v>
      </c>
      <c r="V52" s="696">
        <v>0</v>
      </c>
    </row>
    <row r="53" spans="1:22">
      <c r="A53" s="349"/>
      <c r="B53" s="36"/>
      <c r="C53" s="647" t="s">
        <v>563</v>
      </c>
      <c r="D53" s="648">
        <f t="shared" si="0"/>
        <v>735</v>
      </c>
      <c r="E53" s="273" t="s">
        <v>524</v>
      </c>
      <c r="F53" s="273" t="s">
        <v>330</v>
      </c>
      <c r="G53" s="273" t="s">
        <v>315</v>
      </c>
      <c r="H53" s="273" t="s">
        <v>113</v>
      </c>
      <c r="I53" s="295"/>
      <c r="J53" s="295">
        <v>98</v>
      </c>
      <c r="K53" s="667">
        <v>300</v>
      </c>
      <c r="L53" s="667">
        <v>100</v>
      </c>
      <c r="M53" s="667"/>
      <c r="N53" s="667">
        <v>50</v>
      </c>
      <c r="O53" s="283">
        <v>0.02</v>
      </c>
      <c r="P53" s="62">
        <v>0.73</v>
      </c>
      <c r="Q53" s="62">
        <v>0.88</v>
      </c>
      <c r="R53" s="62">
        <v>1</v>
      </c>
      <c r="S53" s="282">
        <f t="shared" si="1"/>
        <v>0.64239999999999997</v>
      </c>
      <c r="T53" s="696">
        <v>0</v>
      </c>
      <c r="U53" s="696">
        <v>1</v>
      </c>
      <c r="V53" s="696">
        <v>0</v>
      </c>
    </row>
    <row r="54" spans="1:22">
      <c r="A54" s="349"/>
      <c r="B54" s="36"/>
      <c r="C54" s="647" t="s">
        <v>564</v>
      </c>
      <c r="D54" s="648">
        <f t="shared" si="0"/>
        <v>775</v>
      </c>
      <c r="E54" s="273" t="s">
        <v>524</v>
      </c>
      <c r="F54" s="273" t="s">
        <v>330</v>
      </c>
      <c r="G54" s="273" t="s">
        <v>315</v>
      </c>
      <c r="H54" s="273" t="s">
        <v>335</v>
      </c>
      <c r="I54" s="295"/>
      <c r="J54" s="295">
        <v>154</v>
      </c>
      <c r="K54" s="667">
        <v>300</v>
      </c>
      <c r="L54" s="667">
        <v>100</v>
      </c>
      <c r="M54" s="667"/>
      <c r="N54" s="667">
        <v>50</v>
      </c>
      <c r="O54" s="283">
        <v>0.02</v>
      </c>
      <c r="P54" s="62">
        <v>0.73</v>
      </c>
      <c r="Q54" s="62">
        <v>0.88</v>
      </c>
      <c r="R54" s="62">
        <v>1</v>
      </c>
      <c r="S54" s="282">
        <f t="shared" si="1"/>
        <v>0.64239999999999997</v>
      </c>
      <c r="T54" s="696">
        <v>0</v>
      </c>
      <c r="U54" s="696">
        <v>1</v>
      </c>
      <c r="V54" s="696">
        <v>0</v>
      </c>
    </row>
    <row r="55" spans="1:22">
      <c r="A55" s="349"/>
      <c r="B55" s="36"/>
      <c r="C55" s="647" t="s">
        <v>565</v>
      </c>
      <c r="D55" s="648">
        <f t="shared" si="0"/>
        <v>815</v>
      </c>
      <c r="E55" s="273" t="s">
        <v>524</v>
      </c>
      <c r="F55" s="273" t="s">
        <v>330</v>
      </c>
      <c r="G55" s="273" t="s">
        <v>315</v>
      </c>
      <c r="H55" s="273"/>
      <c r="I55" s="295"/>
      <c r="J55" s="295">
        <v>168</v>
      </c>
      <c r="K55" s="667">
        <v>300</v>
      </c>
      <c r="L55" s="667">
        <v>100</v>
      </c>
      <c r="M55" s="667"/>
      <c r="N55" s="667">
        <v>50</v>
      </c>
      <c r="O55" s="283">
        <v>0.02</v>
      </c>
      <c r="P55" s="62">
        <v>0.73</v>
      </c>
      <c r="Q55" s="62">
        <v>0.88</v>
      </c>
      <c r="R55" s="62">
        <v>1</v>
      </c>
      <c r="S55" s="282">
        <f t="shared" si="1"/>
        <v>0.64239999999999997</v>
      </c>
      <c r="T55" s="696">
        <v>0</v>
      </c>
      <c r="U55" s="696">
        <v>1</v>
      </c>
      <c r="V55" s="696">
        <v>0</v>
      </c>
    </row>
    <row r="56" spans="1:22">
      <c r="A56" s="349"/>
      <c r="B56" s="36"/>
      <c r="C56" s="647" t="s">
        <v>566</v>
      </c>
      <c r="D56" s="648">
        <f t="shared" si="0"/>
        <v>844</v>
      </c>
      <c r="E56" s="273" t="s">
        <v>524</v>
      </c>
      <c r="F56" s="273" t="s">
        <v>330</v>
      </c>
      <c r="G56" s="273" t="s">
        <v>315</v>
      </c>
      <c r="H56" s="273"/>
      <c r="I56" s="295"/>
      <c r="J56" s="295">
        <v>185</v>
      </c>
      <c r="K56" s="667">
        <v>300</v>
      </c>
      <c r="L56" s="667">
        <v>100</v>
      </c>
      <c r="M56" s="667"/>
      <c r="N56" s="667">
        <v>50</v>
      </c>
      <c r="O56" s="283">
        <v>0.02</v>
      </c>
      <c r="P56" s="62">
        <v>0.73</v>
      </c>
      <c r="Q56" s="62">
        <v>0.88</v>
      </c>
      <c r="R56" s="62">
        <v>1</v>
      </c>
      <c r="S56" s="282">
        <f t="shared" si="1"/>
        <v>0.64239999999999997</v>
      </c>
      <c r="T56" s="696">
        <v>0</v>
      </c>
      <c r="U56" s="696">
        <v>1</v>
      </c>
      <c r="V56" s="696">
        <v>0</v>
      </c>
    </row>
    <row r="57" spans="1:22">
      <c r="A57" s="349"/>
      <c r="B57" s="36"/>
      <c r="C57" s="647" t="s">
        <v>567</v>
      </c>
      <c r="D57" s="648">
        <f t="shared" si="0"/>
        <v>876</v>
      </c>
      <c r="E57" s="273" t="s">
        <v>524</v>
      </c>
      <c r="F57" s="273" t="s">
        <v>330</v>
      </c>
      <c r="G57" s="273" t="s">
        <v>315</v>
      </c>
      <c r="H57" s="273"/>
      <c r="I57" s="295"/>
      <c r="J57" s="295">
        <v>185</v>
      </c>
      <c r="K57" s="667">
        <v>300</v>
      </c>
      <c r="L57" s="667">
        <v>100</v>
      </c>
      <c r="M57" s="667"/>
      <c r="N57" s="667">
        <v>50</v>
      </c>
      <c r="O57" s="283">
        <v>0.02</v>
      </c>
      <c r="P57" s="62">
        <v>0.73</v>
      </c>
      <c r="Q57" s="62">
        <v>0.88</v>
      </c>
      <c r="R57" s="62">
        <v>1</v>
      </c>
      <c r="S57" s="282">
        <f t="shared" si="1"/>
        <v>0.64239999999999997</v>
      </c>
      <c r="T57" s="696">
        <v>0</v>
      </c>
      <c r="U57" s="696">
        <v>1</v>
      </c>
      <c r="V57" s="696">
        <v>0</v>
      </c>
    </row>
    <row r="58" spans="1:22">
      <c r="A58" s="349"/>
      <c r="B58" s="36"/>
      <c r="C58" s="647" t="s">
        <v>568</v>
      </c>
      <c r="D58" s="648">
        <f t="shared" si="0"/>
        <v>908</v>
      </c>
      <c r="E58" s="273" t="s">
        <v>524</v>
      </c>
      <c r="F58" s="273" t="s">
        <v>330</v>
      </c>
      <c r="G58" s="273" t="s">
        <v>315</v>
      </c>
      <c r="H58" s="273" t="s">
        <v>338</v>
      </c>
      <c r="I58" s="295"/>
      <c r="J58" s="295">
        <v>282</v>
      </c>
      <c r="K58" s="667">
        <v>300</v>
      </c>
      <c r="L58" s="667">
        <v>100</v>
      </c>
      <c r="M58" s="667"/>
      <c r="N58" s="667">
        <v>50</v>
      </c>
      <c r="O58" s="283">
        <v>0.02</v>
      </c>
      <c r="P58" s="62">
        <v>0.73</v>
      </c>
      <c r="Q58" s="62">
        <v>0.88</v>
      </c>
      <c r="R58" s="62">
        <v>1</v>
      </c>
      <c r="S58" s="282">
        <f t="shared" si="1"/>
        <v>0.64239999999999997</v>
      </c>
      <c r="T58" s="696">
        <v>0</v>
      </c>
      <c r="U58" s="696">
        <v>1</v>
      </c>
      <c r="V58" s="696">
        <v>0</v>
      </c>
    </row>
    <row r="59" spans="1:22">
      <c r="A59" s="349"/>
      <c r="B59" s="36"/>
      <c r="C59" s="647" t="s">
        <v>569</v>
      </c>
      <c r="D59" s="648">
        <f t="shared" si="0"/>
        <v>948</v>
      </c>
      <c r="E59" s="273" t="s">
        <v>524</v>
      </c>
      <c r="F59" s="273" t="s">
        <v>330</v>
      </c>
      <c r="G59" s="273" t="s">
        <v>315</v>
      </c>
      <c r="H59" s="273" t="s">
        <v>333</v>
      </c>
      <c r="I59" s="295"/>
      <c r="J59" s="295">
        <v>214</v>
      </c>
      <c r="K59" s="667">
        <v>300</v>
      </c>
      <c r="L59" s="667">
        <v>100</v>
      </c>
      <c r="M59" s="667"/>
      <c r="N59" s="667">
        <v>50</v>
      </c>
      <c r="O59" s="283">
        <v>0.02</v>
      </c>
      <c r="P59" s="62">
        <v>0.73</v>
      </c>
      <c r="Q59" s="62">
        <v>0.88</v>
      </c>
      <c r="R59" s="62">
        <v>1</v>
      </c>
      <c r="S59" s="282">
        <f t="shared" si="1"/>
        <v>0.64239999999999997</v>
      </c>
      <c r="T59" s="696">
        <v>0</v>
      </c>
      <c r="U59" s="696">
        <v>1</v>
      </c>
      <c r="V59" s="696">
        <v>0</v>
      </c>
    </row>
    <row r="60" spans="1:22">
      <c r="A60" s="349"/>
      <c r="B60" s="36"/>
      <c r="C60" s="647" t="s">
        <v>570</v>
      </c>
      <c r="D60" s="648">
        <f t="shared" si="0"/>
        <v>1031</v>
      </c>
      <c r="E60" s="273" t="s">
        <v>524</v>
      </c>
      <c r="F60" s="273" t="s">
        <v>330</v>
      </c>
      <c r="G60" s="273" t="s">
        <v>315</v>
      </c>
      <c r="H60" s="273"/>
      <c r="I60" s="295"/>
      <c r="J60" s="295">
        <v>175</v>
      </c>
      <c r="K60" s="667">
        <v>300</v>
      </c>
      <c r="L60" s="667">
        <v>100</v>
      </c>
      <c r="M60" s="667"/>
      <c r="N60" s="667">
        <v>50</v>
      </c>
      <c r="O60" s="283">
        <v>0.02</v>
      </c>
      <c r="P60" s="62">
        <v>0.73</v>
      </c>
      <c r="Q60" s="62">
        <v>0.88</v>
      </c>
      <c r="R60" s="62">
        <v>1</v>
      </c>
      <c r="S60" s="282">
        <f t="shared" si="1"/>
        <v>0.64239999999999997</v>
      </c>
      <c r="T60" s="696">
        <v>0</v>
      </c>
      <c r="U60" s="696">
        <v>1</v>
      </c>
      <c r="V60" s="696">
        <v>0</v>
      </c>
    </row>
    <row r="61" spans="1:22">
      <c r="A61" s="349"/>
      <c r="B61" s="36"/>
      <c r="C61" s="647" t="s">
        <v>571</v>
      </c>
      <c r="D61" s="648">
        <f t="shared" si="0"/>
        <v>1063</v>
      </c>
      <c r="E61" s="273" t="s">
        <v>524</v>
      </c>
      <c r="F61" s="273" t="s">
        <v>330</v>
      </c>
      <c r="G61" s="273" t="s">
        <v>315</v>
      </c>
      <c r="H61" s="273"/>
      <c r="I61" s="295"/>
      <c r="J61" s="295">
        <v>400</v>
      </c>
      <c r="K61" s="667">
        <v>300</v>
      </c>
      <c r="L61" s="667">
        <v>100</v>
      </c>
      <c r="M61" s="667"/>
      <c r="N61" s="667">
        <v>50</v>
      </c>
      <c r="O61" s="283">
        <v>0.02</v>
      </c>
      <c r="P61" s="62">
        <v>0.73</v>
      </c>
      <c r="Q61" s="62">
        <v>0.88</v>
      </c>
      <c r="R61" s="62">
        <v>1</v>
      </c>
      <c r="S61" s="282">
        <f t="shared" si="1"/>
        <v>0.64239999999999997</v>
      </c>
      <c r="T61" s="696">
        <v>0</v>
      </c>
      <c r="U61" s="696">
        <v>1</v>
      </c>
      <c r="V61" s="696">
        <v>0</v>
      </c>
    </row>
    <row r="62" spans="1:22">
      <c r="A62" s="349"/>
      <c r="B62" s="36"/>
      <c r="C62" s="647" t="s">
        <v>572</v>
      </c>
      <c r="D62" s="648">
        <f t="shared" si="0"/>
        <v>1095</v>
      </c>
      <c r="E62" s="273" t="s">
        <v>524</v>
      </c>
      <c r="F62" s="273" t="s">
        <v>330</v>
      </c>
      <c r="G62" s="273" t="s">
        <v>315</v>
      </c>
      <c r="H62" s="273" t="s">
        <v>112</v>
      </c>
      <c r="I62" s="295"/>
      <c r="J62" s="295">
        <v>442</v>
      </c>
      <c r="K62" s="667">
        <v>300</v>
      </c>
      <c r="L62" s="667">
        <v>100</v>
      </c>
      <c r="M62" s="667"/>
      <c r="N62" s="667">
        <v>50</v>
      </c>
      <c r="O62" s="283">
        <v>0.02</v>
      </c>
      <c r="P62" s="62">
        <v>0.73</v>
      </c>
      <c r="Q62" s="62">
        <v>0.88</v>
      </c>
      <c r="R62" s="62">
        <v>1</v>
      </c>
      <c r="S62" s="282">
        <f t="shared" si="1"/>
        <v>0.64239999999999997</v>
      </c>
      <c r="T62" s="696">
        <v>0</v>
      </c>
      <c r="U62" s="696">
        <v>1</v>
      </c>
      <c r="V62" s="696">
        <v>0</v>
      </c>
    </row>
    <row r="63" spans="1:22">
      <c r="A63" s="349"/>
      <c r="B63" s="36"/>
      <c r="C63" s="647" t="s">
        <v>573</v>
      </c>
      <c r="D63" s="648">
        <f t="shared" si="0"/>
        <v>1135</v>
      </c>
      <c r="E63" s="273" t="s">
        <v>524</v>
      </c>
      <c r="F63" s="273" t="s">
        <v>330</v>
      </c>
      <c r="G63" s="273" t="s">
        <v>315</v>
      </c>
      <c r="H63" s="273" t="s">
        <v>338</v>
      </c>
      <c r="I63" s="295"/>
      <c r="J63" s="295">
        <v>462</v>
      </c>
      <c r="K63" s="667">
        <v>300</v>
      </c>
      <c r="L63" s="667">
        <v>100</v>
      </c>
      <c r="M63" s="667"/>
      <c r="N63" s="667">
        <v>50</v>
      </c>
      <c r="O63" s="283">
        <v>0.02</v>
      </c>
      <c r="P63" s="62">
        <v>0.73</v>
      </c>
      <c r="Q63" s="62">
        <v>0.88</v>
      </c>
      <c r="R63" s="62">
        <v>1</v>
      </c>
      <c r="S63" s="282">
        <f t="shared" si="1"/>
        <v>0.64239999999999997</v>
      </c>
      <c r="T63" s="696">
        <v>0</v>
      </c>
      <c r="U63" s="696">
        <v>1</v>
      </c>
      <c r="V63" s="696">
        <v>0</v>
      </c>
    </row>
    <row r="64" spans="1:22">
      <c r="A64" s="349"/>
      <c r="B64" s="36"/>
      <c r="C64" s="647" t="s">
        <v>512</v>
      </c>
      <c r="D64" s="648">
        <f t="shared" si="0"/>
        <v>1301</v>
      </c>
      <c r="E64" s="273" t="s">
        <v>524</v>
      </c>
      <c r="F64" s="273" t="s">
        <v>65</v>
      </c>
      <c r="G64" s="273" t="s">
        <v>315</v>
      </c>
      <c r="H64" s="273" t="s">
        <v>340</v>
      </c>
      <c r="I64" s="295"/>
      <c r="J64" s="295">
        <v>41</v>
      </c>
      <c r="K64" s="667">
        <v>500</v>
      </c>
      <c r="L64" s="667">
        <v>100</v>
      </c>
      <c r="M64" s="667"/>
      <c r="N64" s="667">
        <v>25</v>
      </c>
      <c r="O64" s="283">
        <v>0.02</v>
      </c>
      <c r="P64" s="62">
        <v>0.7</v>
      </c>
      <c r="Q64" s="62">
        <v>0.88</v>
      </c>
      <c r="R64" s="62">
        <v>1</v>
      </c>
      <c r="S64" s="282">
        <f t="shared" si="1"/>
        <v>0.61599999999999999</v>
      </c>
      <c r="T64" s="696">
        <v>0</v>
      </c>
      <c r="U64" s="696">
        <v>1</v>
      </c>
      <c r="V64" s="696">
        <v>0</v>
      </c>
    </row>
    <row r="65" spans="1:22">
      <c r="A65" s="349"/>
      <c r="B65" s="36"/>
      <c r="C65" s="647" t="s">
        <v>513</v>
      </c>
      <c r="D65" s="648">
        <f t="shared" si="0"/>
        <v>1348</v>
      </c>
      <c r="E65" s="273" t="s">
        <v>524</v>
      </c>
      <c r="F65" s="273" t="s">
        <v>65</v>
      </c>
      <c r="G65" s="273" t="s">
        <v>315</v>
      </c>
      <c r="H65" s="273"/>
      <c r="I65" s="295"/>
      <c r="J65" s="295">
        <v>51</v>
      </c>
      <c r="K65" s="667">
        <v>500</v>
      </c>
      <c r="L65" s="667">
        <v>100</v>
      </c>
      <c r="M65" s="667"/>
      <c r="N65" s="667">
        <v>25</v>
      </c>
      <c r="O65" s="283">
        <v>0.02</v>
      </c>
      <c r="P65" s="62">
        <v>0.7</v>
      </c>
      <c r="Q65" s="62">
        <v>0.88</v>
      </c>
      <c r="R65" s="62">
        <v>1</v>
      </c>
      <c r="S65" s="282">
        <f t="shared" si="1"/>
        <v>0.61599999999999999</v>
      </c>
      <c r="T65" s="696">
        <v>0</v>
      </c>
      <c r="U65" s="696">
        <v>1</v>
      </c>
      <c r="V65" s="696">
        <v>0</v>
      </c>
    </row>
    <row r="66" spans="1:22">
      <c r="A66" s="349"/>
      <c r="B66" s="36"/>
      <c r="C66" s="647" t="s">
        <v>514</v>
      </c>
      <c r="D66" s="648">
        <f t="shared" si="0"/>
        <v>1379</v>
      </c>
      <c r="E66" s="273" t="s">
        <v>524</v>
      </c>
      <c r="F66" s="273" t="s">
        <v>65</v>
      </c>
      <c r="G66" s="273" t="s">
        <v>315</v>
      </c>
      <c r="H66" s="273"/>
      <c r="I66" s="295"/>
      <c r="J66" s="295">
        <v>54</v>
      </c>
      <c r="K66" s="667">
        <v>500</v>
      </c>
      <c r="L66" s="667">
        <v>100</v>
      </c>
      <c r="M66" s="667"/>
      <c r="N66" s="667">
        <v>25</v>
      </c>
      <c r="O66" s="283">
        <v>0.02</v>
      </c>
      <c r="P66" s="62">
        <v>0.7</v>
      </c>
      <c r="Q66" s="62">
        <v>0.88</v>
      </c>
      <c r="R66" s="62">
        <v>1</v>
      </c>
      <c r="S66" s="282">
        <f t="shared" si="1"/>
        <v>0.61599999999999999</v>
      </c>
      <c r="T66" s="696">
        <v>0</v>
      </c>
      <c r="U66" s="696">
        <v>1</v>
      </c>
      <c r="V66" s="696">
        <v>0</v>
      </c>
    </row>
    <row r="67" spans="1:22">
      <c r="A67" s="349"/>
      <c r="B67" s="36"/>
      <c r="C67" s="647" t="s">
        <v>515</v>
      </c>
      <c r="D67" s="648">
        <f t="shared" si="0"/>
        <v>1410</v>
      </c>
      <c r="E67" s="273" t="s">
        <v>524</v>
      </c>
      <c r="F67" s="273" t="s">
        <v>65</v>
      </c>
      <c r="G67" s="273" t="s">
        <v>315</v>
      </c>
      <c r="H67" s="273"/>
      <c r="I67" s="295"/>
      <c r="J67" s="295">
        <v>73</v>
      </c>
      <c r="K67" s="667">
        <v>500</v>
      </c>
      <c r="L67" s="667">
        <v>100</v>
      </c>
      <c r="M67" s="667"/>
      <c r="N67" s="667">
        <v>25</v>
      </c>
      <c r="O67" s="283">
        <v>0.02</v>
      </c>
      <c r="P67" s="62">
        <v>0.7</v>
      </c>
      <c r="Q67" s="62">
        <v>0.88</v>
      </c>
      <c r="R67" s="62">
        <v>1</v>
      </c>
      <c r="S67" s="282">
        <f t="shared" si="1"/>
        <v>0.61599999999999999</v>
      </c>
      <c r="T67" s="696">
        <v>0</v>
      </c>
      <c r="U67" s="696">
        <v>1</v>
      </c>
      <c r="V67" s="696">
        <v>0</v>
      </c>
    </row>
    <row r="68" spans="1:22">
      <c r="A68" s="349"/>
      <c r="B68" s="36"/>
      <c r="C68" s="647" t="s">
        <v>516</v>
      </c>
      <c r="D68" s="648">
        <f t="shared" si="0"/>
        <v>1442</v>
      </c>
      <c r="E68" s="273" t="s">
        <v>524</v>
      </c>
      <c r="F68" s="273" t="s">
        <v>65</v>
      </c>
      <c r="G68" s="273" t="s">
        <v>315</v>
      </c>
      <c r="H68" s="273"/>
      <c r="I68" s="295"/>
      <c r="J68" s="295">
        <v>77</v>
      </c>
      <c r="K68" s="667">
        <v>500</v>
      </c>
      <c r="L68" s="667">
        <v>100</v>
      </c>
      <c r="M68" s="667"/>
      <c r="N68" s="667">
        <v>25</v>
      </c>
      <c r="O68" s="283">
        <v>0.02</v>
      </c>
      <c r="P68" s="62">
        <v>0.7</v>
      </c>
      <c r="Q68" s="62">
        <v>0.88</v>
      </c>
      <c r="R68" s="62">
        <v>1</v>
      </c>
      <c r="S68" s="282">
        <f t="shared" si="1"/>
        <v>0.61599999999999999</v>
      </c>
      <c r="T68" s="696">
        <v>0</v>
      </c>
      <c r="U68" s="696">
        <v>1</v>
      </c>
      <c r="V68" s="696">
        <v>0</v>
      </c>
    </row>
    <row r="69" spans="1:22">
      <c r="A69" s="349"/>
      <c r="B69" s="36"/>
      <c r="C69" s="647" t="s">
        <v>518</v>
      </c>
      <c r="D69" s="648">
        <f t="shared" si="0"/>
        <v>1473</v>
      </c>
      <c r="E69" s="273" t="s">
        <v>524</v>
      </c>
      <c r="F69" s="273" t="s">
        <v>65</v>
      </c>
      <c r="G69" s="273" t="s">
        <v>315</v>
      </c>
      <c r="H69" s="273"/>
      <c r="I69" s="295"/>
      <c r="J69" s="295">
        <v>124</v>
      </c>
      <c r="K69" s="667">
        <v>500</v>
      </c>
      <c r="L69" s="667">
        <v>100</v>
      </c>
      <c r="M69" s="667"/>
      <c r="N69" s="667">
        <v>25</v>
      </c>
      <c r="O69" s="283">
        <v>0.02</v>
      </c>
      <c r="P69" s="62">
        <v>0.7</v>
      </c>
      <c r="Q69" s="62">
        <v>0.88</v>
      </c>
      <c r="R69" s="62">
        <v>1</v>
      </c>
      <c r="S69" s="282">
        <f t="shared" si="1"/>
        <v>0.61599999999999999</v>
      </c>
      <c r="T69" s="696">
        <v>0</v>
      </c>
      <c r="U69" s="696">
        <v>1</v>
      </c>
      <c r="V69" s="696">
        <v>0</v>
      </c>
    </row>
    <row r="70" spans="1:22">
      <c r="A70" s="349"/>
      <c r="B70" s="36"/>
      <c r="C70" s="647" t="s">
        <v>519</v>
      </c>
      <c r="D70" s="648">
        <f t="shared" ref="D70:D74" si="2">MATCH(C70,FxLib_names,0)-1</f>
        <v>1505</v>
      </c>
      <c r="E70" s="273" t="s">
        <v>524</v>
      </c>
      <c r="F70" s="273" t="s">
        <v>65</v>
      </c>
      <c r="G70" s="273" t="s">
        <v>315</v>
      </c>
      <c r="H70" s="273" t="s">
        <v>339</v>
      </c>
      <c r="I70" s="295"/>
      <c r="J70" s="295">
        <v>191</v>
      </c>
      <c r="K70" s="667">
        <v>500</v>
      </c>
      <c r="L70" s="667">
        <v>100</v>
      </c>
      <c r="M70" s="667"/>
      <c r="N70" s="667">
        <v>25</v>
      </c>
      <c r="O70" s="283">
        <v>0.02</v>
      </c>
      <c r="P70" s="62">
        <v>0.7</v>
      </c>
      <c r="Q70" s="62">
        <v>0.88</v>
      </c>
      <c r="R70" s="62">
        <v>1</v>
      </c>
      <c r="S70" s="282">
        <f t="shared" si="1"/>
        <v>0.61599999999999999</v>
      </c>
      <c r="T70" s="696">
        <v>0</v>
      </c>
      <c r="U70" s="696">
        <v>1</v>
      </c>
      <c r="V70" s="696">
        <v>0</v>
      </c>
    </row>
    <row r="71" spans="1:22">
      <c r="A71" s="349"/>
      <c r="B71" s="36"/>
      <c r="C71" s="647" t="s">
        <v>520</v>
      </c>
      <c r="D71" s="648">
        <f t="shared" si="2"/>
        <v>1552</v>
      </c>
      <c r="E71" s="273" t="s">
        <v>524</v>
      </c>
      <c r="F71" s="273" t="s">
        <v>65</v>
      </c>
      <c r="G71" s="273" t="s">
        <v>315</v>
      </c>
      <c r="H71" s="273" t="s">
        <v>339</v>
      </c>
      <c r="I71" s="295"/>
      <c r="J71" s="295">
        <v>196</v>
      </c>
      <c r="K71" s="667">
        <v>500</v>
      </c>
      <c r="L71" s="667">
        <v>100</v>
      </c>
      <c r="M71" s="667"/>
      <c r="N71" s="667">
        <v>25</v>
      </c>
      <c r="O71" s="283">
        <v>0.02</v>
      </c>
      <c r="P71" s="62">
        <v>0.7</v>
      </c>
      <c r="Q71" s="62">
        <v>0.88</v>
      </c>
      <c r="R71" s="62">
        <v>1</v>
      </c>
      <c r="S71" s="282">
        <f t="shared" si="1"/>
        <v>0.61599999999999999</v>
      </c>
      <c r="T71" s="696">
        <v>0</v>
      </c>
      <c r="U71" s="696">
        <v>1</v>
      </c>
      <c r="V71" s="696">
        <v>0</v>
      </c>
    </row>
    <row r="72" spans="1:22">
      <c r="A72" s="349"/>
      <c r="B72" s="36"/>
      <c r="C72" s="647" t="s">
        <v>521</v>
      </c>
      <c r="D72" s="648">
        <f t="shared" si="2"/>
        <v>1707</v>
      </c>
      <c r="E72" s="273" t="s">
        <v>524</v>
      </c>
      <c r="F72" s="273" t="s">
        <v>65</v>
      </c>
      <c r="G72" s="273" t="s">
        <v>315</v>
      </c>
      <c r="H72" s="273" t="s">
        <v>342</v>
      </c>
      <c r="I72" s="295"/>
      <c r="J72" s="295">
        <v>216</v>
      </c>
      <c r="K72" s="667">
        <v>500</v>
      </c>
      <c r="L72" s="667">
        <v>100</v>
      </c>
      <c r="M72" s="667"/>
      <c r="N72" s="667">
        <v>25</v>
      </c>
      <c r="O72" s="283">
        <v>0.02</v>
      </c>
      <c r="P72" s="62">
        <v>0.7</v>
      </c>
      <c r="Q72" s="62">
        <v>0.88</v>
      </c>
      <c r="R72" s="62">
        <v>1</v>
      </c>
      <c r="S72" s="282">
        <f t="shared" si="1"/>
        <v>0.61599999999999999</v>
      </c>
      <c r="T72" s="696">
        <v>0</v>
      </c>
      <c r="U72" s="696">
        <v>1</v>
      </c>
      <c r="V72" s="696">
        <v>0</v>
      </c>
    </row>
    <row r="73" spans="1:22">
      <c r="A73" s="349"/>
      <c r="B73" s="36"/>
      <c r="C73" s="647" t="s">
        <v>522</v>
      </c>
      <c r="D73" s="648">
        <f t="shared" si="2"/>
        <v>1754</v>
      </c>
      <c r="E73" s="273" t="s">
        <v>524</v>
      </c>
      <c r="F73" s="273" t="s">
        <v>65</v>
      </c>
      <c r="G73" s="273" t="s">
        <v>315</v>
      </c>
      <c r="H73" s="273" t="s">
        <v>342</v>
      </c>
      <c r="I73" s="295"/>
      <c r="J73" s="295">
        <v>217</v>
      </c>
      <c r="K73" s="667">
        <v>500</v>
      </c>
      <c r="L73" s="667">
        <v>100</v>
      </c>
      <c r="M73" s="667"/>
      <c r="N73" s="667">
        <v>25</v>
      </c>
      <c r="O73" s="283">
        <v>0.02</v>
      </c>
      <c r="P73" s="62">
        <v>0.7</v>
      </c>
      <c r="Q73" s="62">
        <v>0.88</v>
      </c>
      <c r="R73" s="62">
        <v>1</v>
      </c>
      <c r="S73" s="282">
        <f t="shared" si="1"/>
        <v>0.61599999999999999</v>
      </c>
      <c r="T73" s="696">
        <v>0</v>
      </c>
      <c r="U73" s="696">
        <v>1</v>
      </c>
      <c r="V73" s="696">
        <v>30</v>
      </c>
    </row>
    <row r="74" spans="1:22">
      <c r="A74" s="349"/>
      <c r="B74" s="36"/>
      <c r="C74" s="647" t="s">
        <v>523</v>
      </c>
      <c r="D74" s="648">
        <f t="shared" si="2"/>
        <v>1801</v>
      </c>
      <c r="E74" s="273" t="s">
        <v>524</v>
      </c>
      <c r="F74" s="273" t="s">
        <v>65</v>
      </c>
      <c r="G74" s="273" t="s">
        <v>315</v>
      </c>
      <c r="H74" s="273" t="s">
        <v>341</v>
      </c>
      <c r="I74" s="295"/>
      <c r="J74" s="295">
        <v>238</v>
      </c>
      <c r="K74" s="667">
        <v>500</v>
      </c>
      <c r="L74" s="667">
        <v>100</v>
      </c>
      <c r="M74" s="667"/>
      <c r="N74" s="667">
        <v>25</v>
      </c>
      <c r="O74" s="283">
        <v>0.02</v>
      </c>
      <c r="P74" s="62">
        <v>0.7</v>
      </c>
      <c r="Q74" s="62">
        <v>0.88</v>
      </c>
      <c r="R74" s="62">
        <v>1</v>
      </c>
      <c r="S74" s="282">
        <f t="shared" si="1"/>
        <v>0.61599999999999999</v>
      </c>
      <c r="T74" s="696">
        <v>10</v>
      </c>
      <c r="U74" s="696">
        <v>2</v>
      </c>
      <c r="V74" s="696">
        <v>30</v>
      </c>
    </row>
    <row r="75" spans="1:22">
      <c r="A75" s="349"/>
      <c r="B75" s="36"/>
      <c r="C75" s="647" t="s">
        <v>2777</v>
      </c>
      <c r="D75" s="648">
        <f t="shared" ref="D75" si="3">MATCH(C75,FxLib_names,0)-1</f>
        <v>1956</v>
      </c>
      <c r="E75" s="273" t="s">
        <v>3360</v>
      </c>
      <c r="F75" s="273" t="s">
        <v>65</v>
      </c>
      <c r="G75" s="273" t="s">
        <v>3361</v>
      </c>
      <c r="H75" s="273" t="s">
        <v>3362</v>
      </c>
      <c r="I75" s="295"/>
      <c r="J75" s="295">
        <v>34</v>
      </c>
      <c r="K75" s="667">
        <v>500</v>
      </c>
      <c r="L75" s="667">
        <v>100</v>
      </c>
      <c r="M75" s="667">
        <v>0</v>
      </c>
      <c r="N75" s="667">
        <v>25</v>
      </c>
      <c r="O75" s="283">
        <v>0.02</v>
      </c>
      <c r="P75" s="62">
        <v>0.7</v>
      </c>
      <c r="Q75" s="62">
        <v>0.88</v>
      </c>
      <c r="R75" s="62">
        <v>1</v>
      </c>
      <c r="S75" s="282">
        <f t="shared" ref="S75" si="4">Q75*P75*R75</f>
        <v>0.61599999999999999</v>
      </c>
      <c r="T75" s="696">
        <v>0</v>
      </c>
      <c r="U75" s="696">
        <v>1</v>
      </c>
      <c r="V75" s="696">
        <v>30</v>
      </c>
    </row>
    <row r="76" spans="1:22">
      <c r="A76" s="349"/>
      <c r="B76" s="36"/>
      <c r="C76" s="647" t="s">
        <v>3357</v>
      </c>
      <c r="D76" s="648">
        <f t="shared" ref="D76" si="5">MATCH(C76,FxLib_names,0)-1</f>
        <v>2003</v>
      </c>
      <c r="E76" s="273" t="s">
        <v>3360</v>
      </c>
      <c r="F76" s="273" t="s">
        <v>65</v>
      </c>
      <c r="G76" s="273" t="s">
        <v>3363</v>
      </c>
      <c r="H76" s="273" t="s">
        <v>3364</v>
      </c>
      <c r="I76" s="295"/>
      <c r="J76" s="295">
        <v>48</v>
      </c>
      <c r="K76" s="667">
        <v>500</v>
      </c>
      <c r="L76" s="667">
        <v>100</v>
      </c>
      <c r="M76" s="667">
        <v>0</v>
      </c>
      <c r="N76" s="667">
        <v>25</v>
      </c>
      <c r="O76" s="283">
        <v>0.02</v>
      </c>
      <c r="P76" s="62">
        <v>0.7</v>
      </c>
      <c r="Q76" s="62">
        <v>0.92</v>
      </c>
      <c r="R76" s="62">
        <v>1</v>
      </c>
      <c r="S76" s="282">
        <f t="shared" ref="S76" si="6">Q76*P76*R76</f>
        <v>0.64400000000000002</v>
      </c>
      <c r="T76" s="696">
        <v>0</v>
      </c>
      <c r="U76" s="696">
        <v>1</v>
      </c>
      <c r="V76" s="696">
        <v>30</v>
      </c>
    </row>
    <row r="77" spans="1:22">
      <c r="A77" s="349"/>
      <c r="B77" s="36"/>
      <c r="C77" s="647" t="s">
        <v>3339</v>
      </c>
      <c r="D77" s="648">
        <f t="shared" ref="D77" si="7">MATCH(C77,FxLib_names,0)-1</f>
        <v>2050</v>
      </c>
      <c r="E77" s="273" t="s">
        <v>3360</v>
      </c>
      <c r="F77" s="273" t="s">
        <v>65</v>
      </c>
      <c r="G77" s="273" t="s">
        <v>3365</v>
      </c>
      <c r="H77" s="273" t="s">
        <v>3366</v>
      </c>
      <c r="I77" s="295"/>
      <c r="J77" s="295">
        <v>91</v>
      </c>
      <c r="K77" s="667">
        <v>500</v>
      </c>
      <c r="L77" s="667">
        <v>100</v>
      </c>
      <c r="M77" s="667">
        <v>0</v>
      </c>
      <c r="N77" s="667">
        <v>25</v>
      </c>
      <c r="O77" s="283">
        <v>0.02</v>
      </c>
      <c r="P77" s="62">
        <v>0.75</v>
      </c>
      <c r="Q77" s="62">
        <v>0.92</v>
      </c>
      <c r="R77" s="62">
        <v>1</v>
      </c>
      <c r="S77" s="282">
        <f t="shared" ref="S77" si="8">Q77*P77*R77</f>
        <v>0.69000000000000006</v>
      </c>
      <c r="T77" s="696">
        <v>0</v>
      </c>
      <c r="U77" s="696">
        <v>1</v>
      </c>
      <c r="V77" s="696">
        <v>30</v>
      </c>
    </row>
    <row r="78" spans="1:22">
      <c r="A78" s="349"/>
      <c r="B78" s="36" t="s">
        <v>3340</v>
      </c>
      <c r="C78" s="647" t="s">
        <v>3359</v>
      </c>
      <c r="D78" s="648">
        <f t="shared" ref="D78" si="9">MATCH(C78,FxLib_names,0)-1</f>
        <v>2097</v>
      </c>
      <c r="E78" s="273" t="s">
        <v>3360</v>
      </c>
      <c r="F78" s="273" t="s">
        <v>65</v>
      </c>
      <c r="G78" s="273" t="s">
        <v>3367</v>
      </c>
      <c r="H78" s="273" t="s">
        <v>3368</v>
      </c>
      <c r="I78" s="295"/>
      <c r="J78" s="295">
        <v>134</v>
      </c>
      <c r="K78" s="667">
        <v>500</v>
      </c>
      <c r="L78" s="667">
        <v>100</v>
      </c>
      <c r="M78" s="667">
        <v>0</v>
      </c>
      <c r="N78" s="667">
        <v>25</v>
      </c>
      <c r="O78" s="283">
        <v>0.02</v>
      </c>
      <c r="P78" s="62">
        <v>0.75</v>
      </c>
      <c r="Q78" s="62">
        <v>0.88</v>
      </c>
      <c r="R78" s="62">
        <v>1</v>
      </c>
      <c r="S78" s="282">
        <f t="shared" ref="S78" si="10">Q78*P78*R78</f>
        <v>0.66</v>
      </c>
      <c r="T78" s="696">
        <v>0</v>
      </c>
      <c r="U78" s="696">
        <v>2</v>
      </c>
      <c r="V78" s="696">
        <v>0</v>
      </c>
    </row>
    <row r="79" spans="1:22">
      <c r="A79" s="349"/>
      <c r="B79" s="36" t="s">
        <v>3340</v>
      </c>
      <c r="C79" s="647" t="s">
        <v>3369</v>
      </c>
      <c r="D79" s="648">
        <f t="shared" ref="D79" si="11">MATCH(C79,FxLib_names,0)-1</f>
        <v>2180</v>
      </c>
      <c r="E79" s="273" t="s">
        <v>3360</v>
      </c>
      <c r="F79" s="273" t="s">
        <v>65</v>
      </c>
      <c r="G79" s="273" t="s">
        <v>3367</v>
      </c>
      <c r="H79" s="273" t="s">
        <v>3368</v>
      </c>
      <c r="I79" s="295"/>
      <c r="J79" s="295">
        <v>134</v>
      </c>
      <c r="K79" s="667">
        <v>500</v>
      </c>
      <c r="L79" s="667">
        <v>100</v>
      </c>
      <c r="M79" s="667">
        <v>0</v>
      </c>
      <c r="N79" s="667">
        <v>25</v>
      </c>
      <c r="O79" s="283">
        <v>0.02</v>
      </c>
      <c r="P79" s="62">
        <v>0.75</v>
      </c>
      <c r="Q79" s="62">
        <v>0.88</v>
      </c>
      <c r="R79" s="62">
        <v>1</v>
      </c>
      <c r="S79" s="282">
        <f t="shared" ref="S79" si="12">Q79*P79*R79</f>
        <v>0.66</v>
      </c>
      <c r="T79" s="696">
        <v>0</v>
      </c>
      <c r="U79" s="696">
        <v>1</v>
      </c>
      <c r="V79" s="696">
        <v>0</v>
      </c>
    </row>
    <row r="80" spans="1:22">
      <c r="A80" s="349"/>
      <c r="B80" s="36" t="s">
        <v>3340</v>
      </c>
      <c r="C80" s="647" t="s">
        <v>3393</v>
      </c>
      <c r="D80" s="648">
        <f t="shared" ref="D80" si="13">MATCH(C80,FxLib_names,0)-1</f>
        <v>2263</v>
      </c>
      <c r="E80" s="273" t="s">
        <v>3360</v>
      </c>
      <c r="F80" s="273" t="s">
        <v>65</v>
      </c>
      <c r="G80" s="273" t="s">
        <v>3367</v>
      </c>
      <c r="H80" s="273" t="s">
        <v>3368</v>
      </c>
      <c r="I80" s="295"/>
      <c r="J80" s="295">
        <v>134</v>
      </c>
      <c r="K80" s="667">
        <v>500</v>
      </c>
      <c r="L80" s="667">
        <v>100</v>
      </c>
      <c r="M80" s="667">
        <v>0</v>
      </c>
      <c r="N80" s="667">
        <v>25</v>
      </c>
      <c r="O80" s="283">
        <v>0.02</v>
      </c>
      <c r="P80" s="62">
        <v>0.75</v>
      </c>
      <c r="Q80" s="62">
        <v>0.88</v>
      </c>
      <c r="R80" s="62">
        <v>1</v>
      </c>
      <c r="S80" s="282">
        <f t="shared" ref="S80" si="14">Q80*P80*R80</f>
        <v>0.66</v>
      </c>
      <c r="T80" s="696">
        <v>0</v>
      </c>
      <c r="U80" s="696">
        <v>1</v>
      </c>
      <c r="V80" s="696">
        <v>0</v>
      </c>
    </row>
  </sheetData>
  <mergeCells count="4">
    <mergeCell ref="B6:G6"/>
    <mergeCell ref="B24:C26"/>
    <mergeCell ref="E14:G14"/>
    <mergeCell ref="B14:C15"/>
  </mergeCells>
  <conditionalFormatting sqref="C38:H74">
    <cfRule type="expression" dxfId="66" priority="2709" stopIfTrue="1">
      <formula>$B38="x"</formula>
    </cfRule>
  </conditionalFormatting>
  <conditionalFormatting sqref="K39:K74">
    <cfRule type="expression" dxfId="65" priority="1460" stopIfTrue="1">
      <formula>K39&lt;&gt;IF(F39="LED",LEDcost,IF(F39="HPS",HPScost,MHcost))</formula>
    </cfRule>
  </conditionalFormatting>
  <conditionalFormatting sqref="L39:L74">
    <cfRule type="expression" dxfId="64" priority="1459" stopIfTrue="1">
      <formula>L39&lt;&gt;IF($F39="LED",LEDinstcost,IF(OR($F39="HPS",$F39="SAP",$F39="SHP"),HPSinstcost,MHinstcost))</formula>
    </cfRule>
  </conditionalFormatting>
  <conditionalFormatting sqref="N39:N41 N43:N74">
    <cfRule type="expression" dxfId="63" priority="1457" stopIfTrue="1">
      <formula>N39&lt;&gt;IF($F39="LED",LEDmaintcost,IF($F39="HPS",HPSmaintcost,MHmaintcost))</formula>
    </cfRule>
  </conditionalFormatting>
  <conditionalFormatting sqref="O39:O41 O43:O74">
    <cfRule type="expression" dxfId="62" priority="1456" stopIfTrue="1">
      <formula>O39&lt;&gt;IF($F39="LED",LEDmaintinflate,IF($F39="HPS",HPSmaintinflate,MHmaintinflate))</formula>
    </cfRule>
  </conditionalFormatting>
  <conditionalFormatting sqref="P39:P74">
    <cfRule type="expression" dxfId="61" priority="1455" stopIfTrue="1">
      <formula>P39&lt;&gt;IF($F39="LED",LEDLLD,IF($F39="HPS",HPSLLD,MHLLD))</formula>
    </cfRule>
  </conditionalFormatting>
  <conditionalFormatting sqref="Q39:Q74">
    <cfRule type="expression" dxfId="60" priority="1454" stopIfTrue="1">
      <formula>Q39&lt;&gt;IF($F39="LED",LEDDD,IF($F39="HPS",HPSDD,MHDD))</formula>
    </cfRule>
  </conditionalFormatting>
  <conditionalFormatting sqref="R39:R74">
    <cfRule type="expression" dxfId="59" priority="1453" stopIfTrue="1">
      <formula>R39&lt;&gt;IF($F39="LED",LEDBF,IF($F39="HPS",HPSBF,MHBF))</formula>
    </cfRule>
  </conditionalFormatting>
  <conditionalFormatting sqref="N42">
    <cfRule type="expression" dxfId="58" priority="651" stopIfTrue="1">
      <formula>N42&lt;&gt;IF($F42="LED",LEDmaintcost,IF($F42="HPS",HPSmaintcost,MHmaintcost))</formula>
    </cfRule>
  </conditionalFormatting>
  <conditionalFormatting sqref="O42">
    <cfRule type="expression" dxfId="57" priority="650" stopIfTrue="1">
      <formula>O42&lt;&gt;IF($F42="LED",LEDmaintinflate,IF($F42="HPS",HPSmaintinflate,MHmaintinflate))</formula>
    </cfRule>
  </conditionalFormatting>
  <conditionalFormatting sqref="T39:T80">
    <cfRule type="expression" dxfId="56" priority="211" stopIfTrue="1">
      <formula>T39&lt;&gt;0</formula>
    </cfRule>
  </conditionalFormatting>
  <conditionalFormatting sqref="C75:H75">
    <cfRule type="expression" dxfId="55" priority="61" stopIfTrue="1">
      <formula>$B75="x"</formula>
    </cfRule>
  </conditionalFormatting>
  <conditionalFormatting sqref="K75">
    <cfRule type="expression" dxfId="54" priority="60" stopIfTrue="1">
      <formula>K75&lt;&gt;IF(F75="LED",LEDcost,IF(F75="HPS",HPScost,MHcost))</formula>
    </cfRule>
  </conditionalFormatting>
  <conditionalFormatting sqref="L75">
    <cfRule type="expression" dxfId="53" priority="59" stopIfTrue="1">
      <formula>L75&lt;&gt;IF($F75="LED",LEDinstcost,IF(OR($F75="HPS",$F75="SAP",$F75="SHP"),HPSinstcost,MHinstcost))</formula>
    </cfRule>
  </conditionalFormatting>
  <conditionalFormatting sqref="N75">
    <cfRule type="expression" dxfId="52" priority="58" stopIfTrue="1">
      <formula>N75&lt;&gt;IF($F75="LED",LEDmaintcost,IF($F75="HPS",HPSmaintcost,MHmaintcost))</formula>
    </cfRule>
  </conditionalFormatting>
  <conditionalFormatting sqref="O75">
    <cfRule type="expression" dxfId="51" priority="57" stopIfTrue="1">
      <formula>O75&lt;&gt;IF($F75="LED",LEDmaintinflate,IF($F75="HPS",HPSmaintinflate,MHmaintinflate))</formula>
    </cfRule>
  </conditionalFormatting>
  <conditionalFormatting sqref="P75">
    <cfRule type="expression" dxfId="50" priority="56" stopIfTrue="1">
      <formula>P75&lt;&gt;IF($F75="LED",LEDLLD,IF($F75="HPS",HPSLLD,MHLLD))</formula>
    </cfRule>
  </conditionalFormatting>
  <conditionalFormatting sqref="Q75">
    <cfRule type="expression" dxfId="49" priority="55" stopIfTrue="1">
      <formula>Q75&lt;&gt;IF($F75="LED",LEDDD,IF($F75="HPS",HPSDD,MHDD))</formula>
    </cfRule>
  </conditionalFormatting>
  <conditionalFormatting sqref="R75">
    <cfRule type="expression" dxfId="48" priority="54" stopIfTrue="1">
      <formula>R75&lt;&gt;IF($F75="LED",LEDBF,IF($F75="HPS",HPSBF,MHBF))</formula>
    </cfRule>
  </conditionalFormatting>
  <conditionalFormatting sqref="T75">
    <cfRule type="expression" dxfId="47" priority="53" stopIfTrue="1">
      <formula>T75&lt;&gt;0</formula>
    </cfRule>
  </conditionalFormatting>
  <conditionalFormatting sqref="C76:H76">
    <cfRule type="expression" dxfId="46" priority="51" stopIfTrue="1">
      <formula>$B76="x"</formula>
    </cfRule>
  </conditionalFormatting>
  <conditionalFormatting sqref="K76">
    <cfRule type="expression" dxfId="45" priority="50" stopIfTrue="1">
      <formula>K76&lt;&gt;IF(F76="LED",LEDcost,IF(F76="HPS",HPScost,MHcost))</formula>
    </cfRule>
  </conditionalFormatting>
  <conditionalFormatting sqref="L76">
    <cfRule type="expression" dxfId="44" priority="49" stopIfTrue="1">
      <formula>L76&lt;&gt;IF($F76="LED",LEDinstcost,IF(OR($F76="HPS",$F76="SAP",$F76="SHP"),HPSinstcost,MHinstcost))</formula>
    </cfRule>
  </conditionalFormatting>
  <conditionalFormatting sqref="N76">
    <cfRule type="expression" dxfId="43" priority="48" stopIfTrue="1">
      <formula>N76&lt;&gt;IF($F76="LED",LEDmaintcost,IF($F76="HPS",HPSmaintcost,MHmaintcost))</formula>
    </cfRule>
  </conditionalFormatting>
  <conditionalFormatting sqref="O76">
    <cfRule type="expression" dxfId="42" priority="47" stopIfTrue="1">
      <formula>O76&lt;&gt;IF($F76="LED",LEDmaintinflate,IF($F76="HPS",HPSmaintinflate,MHmaintinflate))</formula>
    </cfRule>
  </conditionalFormatting>
  <conditionalFormatting sqref="P76">
    <cfRule type="expression" dxfId="41" priority="46" stopIfTrue="1">
      <formula>P76&lt;&gt;IF($F76="LED",LEDLLD,IF($F76="HPS",HPSLLD,MHLLD))</formula>
    </cfRule>
  </conditionalFormatting>
  <conditionalFormatting sqref="Q76">
    <cfRule type="expression" dxfId="40" priority="45" stopIfTrue="1">
      <formula>Q76&lt;&gt;IF($F76="LED",LEDDD,IF($F76="HPS",HPSDD,MHDD))</formula>
    </cfRule>
  </conditionalFormatting>
  <conditionalFormatting sqref="R76">
    <cfRule type="expression" dxfId="39" priority="44" stopIfTrue="1">
      <formula>R76&lt;&gt;IF($F76="LED",LEDBF,IF($F76="HPS",HPSBF,MHBF))</formula>
    </cfRule>
  </conditionalFormatting>
  <conditionalFormatting sqref="T76">
    <cfRule type="expression" dxfId="38" priority="43" stopIfTrue="1">
      <formula>T76&lt;&gt;0</formula>
    </cfRule>
  </conditionalFormatting>
  <conditionalFormatting sqref="C77:H77">
    <cfRule type="expression" dxfId="37" priority="41" stopIfTrue="1">
      <formula>$B77="x"</formula>
    </cfRule>
  </conditionalFormatting>
  <conditionalFormatting sqref="K77">
    <cfRule type="expression" dxfId="36" priority="40" stopIfTrue="1">
      <formula>K77&lt;&gt;IF(F77="LED",LEDcost,IF(F77="HPS",HPScost,MHcost))</formula>
    </cfRule>
  </conditionalFormatting>
  <conditionalFormatting sqref="L77">
    <cfRule type="expression" dxfId="35" priority="39" stopIfTrue="1">
      <formula>L77&lt;&gt;IF($F77="LED",LEDinstcost,IF(OR($F77="HPS",$F77="SAP",$F77="SHP"),HPSinstcost,MHinstcost))</formula>
    </cfRule>
  </conditionalFormatting>
  <conditionalFormatting sqref="N77">
    <cfRule type="expression" dxfId="34" priority="38" stopIfTrue="1">
      <formula>N77&lt;&gt;IF($F77="LED",LEDmaintcost,IF($F77="HPS",HPSmaintcost,MHmaintcost))</formula>
    </cfRule>
  </conditionalFormatting>
  <conditionalFormatting sqref="O77">
    <cfRule type="expression" dxfId="33" priority="37" stopIfTrue="1">
      <formula>O77&lt;&gt;IF($F77="LED",LEDmaintinflate,IF($F77="HPS",HPSmaintinflate,MHmaintinflate))</formula>
    </cfRule>
  </conditionalFormatting>
  <conditionalFormatting sqref="P77">
    <cfRule type="expression" dxfId="32" priority="36" stopIfTrue="1">
      <formula>P77&lt;&gt;IF($F77="LED",LEDLLD,IF($F77="HPS",HPSLLD,MHLLD))</formula>
    </cfRule>
  </conditionalFormatting>
  <conditionalFormatting sqref="Q77">
    <cfRule type="expression" dxfId="31" priority="35" stopIfTrue="1">
      <formula>Q77&lt;&gt;IF($F77="LED",LEDDD,IF($F77="HPS",HPSDD,MHDD))</formula>
    </cfRule>
  </conditionalFormatting>
  <conditionalFormatting sqref="R77">
    <cfRule type="expression" dxfId="30" priority="34" stopIfTrue="1">
      <formula>R77&lt;&gt;IF($F77="LED",LEDBF,IF($F77="HPS",HPSBF,MHBF))</formula>
    </cfRule>
  </conditionalFormatting>
  <conditionalFormatting sqref="T77">
    <cfRule type="expression" dxfId="29" priority="33" stopIfTrue="1">
      <formula>T77&lt;&gt;0</formula>
    </cfRule>
  </conditionalFormatting>
  <conditionalFormatting sqref="C78:H78">
    <cfRule type="expression" dxfId="28" priority="31" stopIfTrue="1">
      <formula>$B78="x"</formula>
    </cfRule>
  </conditionalFormatting>
  <conditionalFormatting sqref="K78">
    <cfRule type="expression" dxfId="27" priority="30" stopIfTrue="1">
      <formula>K78&lt;&gt;IF(F78="LED",LEDcost,IF(F78="HPS",HPScost,MHcost))</formula>
    </cfRule>
  </conditionalFormatting>
  <conditionalFormatting sqref="L78">
    <cfRule type="expression" dxfId="26" priority="29" stopIfTrue="1">
      <formula>L78&lt;&gt;IF($F78="LED",LEDinstcost,IF(OR($F78="HPS",$F78="SAP",$F78="SHP"),HPSinstcost,MHinstcost))</formula>
    </cfRule>
  </conditionalFormatting>
  <conditionalFormatting sqref="N78">
    <cfRule type="expression" dxfId="25" priority="28" stopIfTrue="1">
      <formula>N78&lt;&gt;IF($F78="LED",LEDmaintcost,IF($F78="HPS",HPSmaintcost,MHmaintcost))</formula>
    </cfRule>
  </conditionalFormatting>
  <conditionalFormatting sqref="O78">
    <cfRule type="expression" dxfId="24" priority="27" stopIfTrue="1">
      <formula>O78&lt;&gt;IF($F78="LED",LEDmaintinflate,IF($F78="HPS",HPSmaintinflate,MHmaintinflate))</formula>
    </cfRule>
  </conditionalFormatting>
  <conditionalFormatting sqref="P78">
    <cfRule type="expression" dxfId="23" priority="26" stopIfTrue="1">
      <formula>P78&lt;&gt;IF($F78="LED",LEDLLD,IF($F78="HPS",HPSLLD,MHLLD))</formula>
    </cfRule>
  </conditionalFormatting>
  <conditionalFormatting sqref="Q78">
    <cfRule type="expression" dxfId="22" priority="25" stopIfTrue="1">
      <formula>Q78&lt;&gt;IF($F78="LED",LEDDD,IF($F78="HPS",HPSDD,MHDD))</formula>
    </cfRule>
  </conditionalFormatting>
  <conditionalFormatting sqref="R78">
    <cfRule type="expression" dxfId="21" priority="24" stopIfTrue="1">
      <formula>R78&lt;&gt;IF($F78="LED",LEDBF,IF($F78="HPS",HPSBF,MHBF))</formula>
    </cfRule>
  </conditionalFormatting>
  <conditionalFormatting sqref="T78">
    <cfRule type="expression" dxfId="20" priority="23" stopIfTrue="1">
      <formula>T78&lt;&gt;0</formula>
    </cfRule>
  </conditionalFormatting>
  <conditionalFormatting sqref="C79:H79">
    <cfRule type="expression" dxfId="19" priority="21" stopIfTrue="1">
      <formula>$B79="x"</formula>
    </cfRule>
  </conditionalFormatting>
  <conditionalFormatting sqref="K79">
    <cfRule type="expression" dxfId="18" priority="20" stopIfTrue="1">
      <formula>K79&lt;&gt;IF(F79="LED",LEDcost,IF(F79="HPS",HPScost,MHcost))</formula>
    </cfRule>
  </conditionalFormatting>
  <conditionalFormatting sqref="L79">
    <cfRule type="expression" dxfId="17" priority="19" stopIfTrue="1">
      <formula>L79&lt;&gt;IF($F79="LED",LEDinstcost,IF(OR($F79="HPS",$F79="SAP",$F79="SHP"),HPSinstcost,MHinstcost))</formula>
    </cfRule>
  </conditionalFormatting>
  <conditionalFormatting sqref="N79">
    <cfRule type="expression" dxfId="16" priority="18" stopIfTrue="1">
      <formula>N79&lt;&gt;IF($F79="LED",LEDmaintcost,IF($F79="HPS",HPSmaintcost,MHmaintcost))</formula>
    </cfRule>
  </conditionalFormatting>
  <conditionalFormatting sqref="O79">
    <cfRule type="expression" dxfId="15" priority="17" stopIfTrue="1">
      <formula>O79&lt;&gt;IF($F79="LED",LEDmaintinflate,IF($F79="HPS",HPSmaintinflate,MHmaintinflate))</formula>
    </cfRule>
  </conditionalFormatting>
  <conditionalFormatting sqref="P79">
    <cfRule type="expression" dxfId="14" priority="16" stopIfTrue="1">
      <formula>P79&lt;&gt;IF($F79="LED",LEDLLD,IF($F79="HPS",HPSLLD,MHLLD))</formula>
    </cfRule>
  </conditionalFormatting>
  <conditionalFormatting sqref="Q79">
    <cfRule type="expression" dxfId="13" priority="15" stopIfTrue="1">
      <formula>Q79&lt;&gt;IF($F79="LED",LEDDD,IF($F79="HPS",HPSDD,MHDD))</formula>
    </cfRule>
  </conditionalFormatting>
  <conditionalFormatting sqref="R79">
    <cfRule type="expression" dxfId="12" priority="14" stopIfTrue="1">
      <formula>R79&lt;&gt;IF($F79="LED",LEDBF,IF($F79="HPS",HPSBF,MHBF))</formula>
    </cfRule>
  </conditionalFormatting>
  <conditionalFormatting sqref="T79">
    <cfRule type="expression" dxfId="11" priority="13" stopIfTrue="1">
      <formula>T79&lt;&gt;0</formula>
    </cfRule>
  </conditionalFormatting>
  <conditionalFormatting sqref="C80:H80">
    <cfRule type="expression" dxfId="10" priority="11" stopIfTrue="1">
      <formula>$B80="x"</formula>
    </cfRule>
  </conditionalFormatting>
  <conditionalFormatting sqref="K80">
    <cfRule type="expression" dxfId="9" priority="10" stopIfTrue="1">
      <formula>K80&lt;&gt;IF(F80="LED",LEDcost,IF(F80="HPS",HPScost,MHcost))</formula>
    </cfRule>
  </conditionalFormatting>
  <conditionalFormatting sqref="L80">
    <cfRule type="expression" dxfId="8" priority="9" stopIfTrue="1">
      <formula>L80&lt;&gt;IF($F80="LED",LEDinstcost,IF(OR($F80="HPS",$F80="SAP",$F80="SHP"),HPSinstcost,MHinstcost))</formula>
    </cfRule>
  </conditionalFormatting>
  <conditionalFormatting sqref="N80">
    <cfRule type="expression" dxfId="7" priority="8" stopIfTrue="1">
      <formula>N80&lt;&gt;IF($F80="LED",LEDmaintcost,IF($F80="HPS",HPSmaintcost,MHmaintcost))</formula>
    </cfRule>
  </conditionalFormatting>
  <conditionalFormatting sqref="O80">
    <cfRule type="expression" dxfId="6" priority="7" stopIfTrue="1">
      <formula>O80&lt;&gt;IF($F80="LED",LEDmaintinflate,IF($F80="HPS",HPSmaintinflate,MHmaintinflate))</formula>
    </cfRule>
  </conditionalFormatting>
  <conditionalFormatting sqref="P80">
    <cfRule type="expression" dxfId="5" priority="6" stopIfTrue="1">
      <formula>P80&lt;&gt;IF($F80="LED",LEDLLD,IF($F80="HPS",HPSLLD,MHLLD))</formula>
    </cfRule>
  </conditionalFormatting>
  <conditionalFormatting sqref="Q80">
    <cfRule type="expression" dxfId="4" priority="5" stopIfTrue="1">
      <formula>Q80&lt;&gt;IF($F80="LED",LEDDD,IF($F80="HPS",HPSDD,MHDD))</formula>
    </cfRule>
  </conditionalFormatting>
  <conditionalFormatting sqref="R80">
    <cfRule type="expression" dxfId="3" priority="4" stopIfTrue="1">
      <formula>R80&lt;&gt;IF($F80="LED",LEDBF,IF($F80="HPS",HPSBF,MHBF))</formula>
    </cfRule>
  </conditionalFormatting>
  <conditionalFormatting sqref="T80">
    <cfRule type="expression" dxfId="2" priority="3" stopIfTrue="1">
      <formula>T80&lt;&gt;0</formula>
    </cfRule>
  </conditionalFormatting>
  <conditionalFormatting sqref="U39:U80">
    <cfRule type="expression" dxfId="1" priority="2" stopIfTrue="1">
      <formula>U39&lt;&gt;1</formula>
    </cfRule>
  </conditionalFormatting>
  <conditionalFormatting sqref="V39:V80">
    <cfRule type="expression" dxfId="0" priority="1" stopIfTrue="1">
      <formula>V39&lt;&gt;0</formula>
    </cfRule>
  </conditionalFormatting>
  <dataValidations count="1">
    <dataValidation type="list" allowBlank="1" showInputMessage="1" showErrorMessage="1" sqref="U38:U80">
      <formula1>"1,2"</formula1>
    </dataValidation>
  </dataValidations>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topLeftCell="A4" workbookViewId="0">
      <selection activeCell="C16" sqref="C16"/>
    </sheetView>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v1.7.8</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36"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36"/>
      <c r="D7" s="736"/>
      <c r="E7" s="736"/>
      <c r="F7" s="736"/>
      <c r="G7" s="736"/>
      <c r="H7" s="736"/>
    </row>
    <row r="8" spans="1:256" ht="48" customHeight="1">
      <c r="B8" s="182" t="str">
        <f>Translation!B115</f>
        <v>Operating hours</v>
      </c>
      <c r="C8" s="542"/>
      <c r="D8" s="223" t="str">
        <f>Translation!B108</f>
        <v>Default 4380 assumes 12 hours per day</v>
      </c>
    </row>
    <row r="9" spans="1:256">
      <c r="B9" s="182" t="str">
        <f>Translation!B109</f>
        <v>Energy Cost ($/kWh)</v>
      </c>
      <c r="C9" s="669"/>
      <c r="D9" s="279" t="s">
        <v>216</v>
      </c>
    </row>
    <row r="10" spans="1:256">
      <c r="B10" s="343" t="str">
        <f>Translation!B371</f>
        <v>Energy Inflation Rate (%/year)</v>
      </c>
      <c r="C10" s="392"/>
      <c r="D10" s="279" t="s">
        <v>216</v>
      </c>
    </row>
    <row r="11" spans="1:256">
      <c r="B11" s="182" t="str">
        <f>Translation!B258</f>
        <v>Discount Rate</v>
      </c>
      <c r="C11" s="399"/>
      <c r="D11" s="279" t="s">
        <v>216</v>
      </c>
    </row>
    <row r="12" spans="1:256">
      <c r="C12" s="631"/>
    </row>
    <row r="13" spans="1:256" s="558" customFormat="1" ht="28.5">
      <c r="B13" s="559" t="str">
        <f>Translation!B567</f>
        <v>Fixture Costs</v>
      </c>
    </row>
    <row r="14" spans="1:256" s="558" customFormat="1" ht="42.75" customHeight="1">
      <c r="B14" s="923"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23"/>
      <c r="D14" s="923"/>
      <c r="E14" s="923"/>
      <c r="F14" s="923"/>
      <c r="G14" s="923"/>
      <c r="H14" s="923"/>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t="str">
        <f ca="1">FixtureData!B18</f>
        <v>ATB2_60B_LED_E70_XXXXX_R2.ies</v>
      </c>
      <c r="C17" s="588">
        <f ca="1">FixtureData!G18</f>
        <v>134</v>
      </c>
      <c r="D17" s="670">
        <f>FixtureData!K18</f>
        <v>0</v>
      </c>
      <c r="E17" s="670">
        <f>FixtureData!L18</f>
        <v>0</v>
      </c>
      <c r="F17" s="670">
        <f>FixtureData!M18</f>
        <v>0</v>
      </c>
      <c r="G17" s="670">
        <f ca="1">FixtureData!N18</f>
        <v>25</v>
      </c>
      <c r="H17" s="589">
        <f ca="1">FixtureData!O18</f>
        <v>0.02</v>
      </c>
    </row>
    <row r="18" spans="1:8" s="558" customFormat="1">
      <c r="A18" s="590" t="str">
        <f t="shared" ref="A18:A49" si="0">tUpgrade &amp;" " &amp; ROW($A18)- ROW($A$17)</f>
        <v>Upgrade 1</v>
      </c>
      <c r="B18" s="591" t="str">
        <f t="array" aca="1" ref="B18" ca="1">IFERROR(
 INDEX(FixtureNames,
  SMALL(
   IF(
    FixtureInclude="x",
    ROW(FixtureNames)-ROW(Fixtures!$B$36)
   ),
   ROWS(B$17:B17)
  )
 ),"")</f>
        <v>ATB2_60B_LED_E70_XXXXX_R2.ies</v>
      </c>
      <c r="C18" s="591">
        <f t="array" aca="1" ref="C18" ca="1">IFERROR(
 INDEX(FixtureWatts,
  SMALL(
   IF(
    FixtureInclude="x",
    ROW(FixtureWatts)-ROW(Fixtures!$B$36)
   ),
   ROWS(C$17:C17)
  )
 ),"")</f>
        <v>134</v>
      </c>
      <c r="D18" s="592">
        <f t="array" aca="1" ref="D18" ca="1">IFERROR(
 INDEX(FixtureEqCosts,
  SMALL(
   IF(
    FixtureInclude="x",
    ROW(FixtureEqCosts)-ROW(Fixtures!$B$36)
   ),
   ROWS(D$17:D17)
  )
 ),"")</f>
        <v>500</v>
      </c>
      <c r="E18" s="592">
        <f t="array" aca="1" ref="E18" ca="1">IFERROR(
 INDEX(FixtureInstCosts,
  SMALL(
   IF(
    FixtureInclude="x",
    ROW(FixtureInstCosts)-ROW(Fixtures!$B$36)
   ),
   ROWS(E$17:E17)
  )
 ),"")</f>
        <v>100</v>
      </c>
      <c r="F18" s="592">
        <f t="array" aca="1" ref="F18" ca="1">IFERROR(
 INDEX(FixtureRebCosts,
  SMALL(
   IF(
    FixtureInclude="x",
    ROW(FixtureRebCosts)-ROW(Fixtures!$B$36)
   ),
   ROWS(F$17:F17)
  )
 ),"")</f>
        <v>0</v>
      </c>
      <c r="G18" s="592">
        <f t="array" aca="1" ref="G18" ca="1">IFERROR(
 INDEX(FixtureMaintCosts,
  SMALL(
   IF(
    FixtureInclude="x",
    ROW(FixtureMaintCosts)-ROW(Fixtures!$B$36)
   ),
   ROWS(G$17:G17)
  )
 ),"")</f>
        <v>25</v>
      </c>
      <c r="H18" s="593">
        <f t="array" aca="1" ref="H18" ca="1">IFERROR(
 INDEX(FixtureMaintInf,
  SMALL(
   IF(
    FixtureInclude="x",
    ROW(FixtureMaintInf)-ROW(Fixtures!$B$36)
   ),
   ROWS(H$17:H17)
  )
 ),"")</f>
        <v>0.02</v>
      </c>
    </row>
    <row r="19" spans="1:8" s="558" customFormat="1">
      <c r="A19" s="590" t="str">
        <f t="shared" si="0"/>
        <v>Upgrade 2</v>
      </c>
      <c r="B19" s="591" t="str">
        <f t="array" aca="1" ref="B19" ca="1">IFERROR(
 INDEX(FixtureNames,
  SMALL(
   IF(
    FixtureInclude="x",
    ROW(FixtureNames)-ROW(Fixtures!$B$36)
   ),
   ROWS(B$17:B18)
  )
 ),"")</f>
        <v>ATB2_60B_SINGLE</v>
      </c>
      <c r="C19" s="591">
        <f t="array" aca="1" ref="C19" ca="1">IFERROR(
 INDEX(FixtureWatts,
  SMALL(
   IF(
    FixtureInclude="x",
    ROW(FixtureWatts)-ROW(Fixtures!$B$36)
   ),
   ROWS(C$17:C18)
  )
 ),"")</f>
        <v>134</v>
      </c>
      <c r="D19" s="592">
        <f t="array" aca="1" ref="D19" ca="1">IFERROR(
 INDEX(FixtureEqCosts,
  SMALL(
   IF(
    FixtureInclude="x",
    ROW(FixtureEqCosts)-ROW(Fixtures!$B$36)
   ),
   ROWS(D$17:D18)
  )
 ),"")</f>
        <v>500</v>
      </c>
      <c r="E19" s="592">
        <f t="array" aca="1" ref="E19" ca="1">IFERROR(
 INDEX(FixtureInstCosts,
  SMALL(
   IF(
    FixtureInclude="x",
    ROW(FixtureInstCosts)-ROW(Fixtures!$B$36)
   ),
   ROWS(E$17:E18)
  )
 ),"")</f>
        <v>100</v>
      </c>
      <c r="F19" s="592">
        <f t="array" aca="1" ref="F19" ca="1">IFERROR(
 INDEX(FixtureRebCosts,
  SMALL(
   IF(
    FixtureInclude="x",
    ROW(FixtureRebCosts)-ROW(Fixtures!$B$36)
   ),
   ROWS(F$17:F18)
  )
 ),"")</f>
        <v>0</v>
      </c>
      <c r="G19" s="592">
        <f t="array" aca="1" ref="G19" ca="1">IFERROR(
 INDEX(FixtureMaintCosts,
  SMALL(
   IF(
    FixtureInclude="x",
    ROW(FixtureMaintCosts)-ROW(Fixtures!$B$36)
   ),
   ROWS(G$17:G18)
  )
 ),"")</f>
        <v>25</v>
      </c>
      <c r="H19" s="593">
        <f t="array" aca="1" ref="H19" ca="1">IFERROR(
 INDEX(FixtureMaintInf,
  SMALL(
   IF(
    FixtureInclude="x",
    ROW(FixtureMaintInf)-ROW(Fixtures!$B$36)
   ),
   ROWS(H$17:H18)
  )
 ),"")</f>
        <v>0.02</v>
      </c>
    </row>
    <row r="20" spans="1:8" s="558" customFormat="1">
      <c r="A20" s="590" t="str">
        <f t="shared" si="0"/>
        <v>Upgrade 3</v>
      </c>
      <c r="B20" s="591" t="str">
        <f t="array" aca="1" ref="B20" ca="1">IFERROR(
 INDEX(FixtureNames,
  SMALL(
   IF(
    FixtureInclude="x",
    ROW(FixtureNames)-ROW(Fixtures!$B$36)
   ),
   ROWS(B$17:B19)
  )
 ),"")</f>
        <v>ATB2_60B_SINGLE_1</v>
      </c>
      <c r="C20" s="591">
        <f t="array" aca="1" ref="C20" ca="1">IFERROR(
 INDEX(FixtureWatts,
  SMALL(
   IF(
    FixtureInclude="x",
    ROW(FixtureWatts)-ROW(Fixtures!$B$36)
   ),
   ROWS(C$17:C19)
  )
 ),"")</f>
        <v>134</v>
      </c>
      <c r="D20" s="592">
        <f t="array" aca="1" ref="D20" ca="1">IFERROR(
 INDEX(FixtureEqCosts,
  SMALL(
   IF(
    FixtureInclude="x",
    ROW(FixtureEqCosts)-ROW(Fixtures!$B$36)
   ),
   ROWS(D$17:D19)
  )
 ),"")</f>
        <v>500</v>
      </c>
      <c r="E20" s="592">
        <f t="array" aca="1" ref="E20" ca="1">IFERROR(
 INDEX(FixtureInstCosts,
  SMALL(
   IF(
    FixtureInclude="x",
    ROW(FixtureInstCosts)-ROW(Fixtures!$B$36)
   ),
   ROWS(E$17:E19)
  )
 ),"")</f>
        <v>100</v>
      </c>
      <c r="F20" s="592">
        <f t="array" aca="1" ref="F20" ca="1">IFERROR(
 INDEX(FixtureRebCosts,
  SMALL(
   IF(
    FixtureInclude="x",
    ROW(FixtureRebCosts)-ROW(Fixtures!$B$36)
   ),
   ROWS(F$17:F19)
  )
 ),"")</f>
        <v>0</v>
      </c>
      <c r="G20" s="592">
        <f t="array" aca="1" ref="G20" ca="1">IFERROR(
 INDEX(FixtureMaintCosts,
  SMALL(
   IF(
    FixtureInclude="x",
    ROW(FixtureMaintCosts)-ROW(Fixtures!$B$36)
   ),
   ROWS(G$17:G19)
  )
 ),"")</f>
        <v>25</v>
      </c>
      <c r="H20" s="593">
        <f t="array" aca="1" ref="H20" ca="1">IFERROR(
 INDEX(FixtureMaintInf,
  SMALL(
   IF(
    FixtureInclude="x",
    ROW(FixtureMaintInf)-ROW(Fixtures!$B$36)
   ),
   ROWS(H$17:H19)
  )
 ),"")</f>
        <v>0.02</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sheetProtection sheet="1" objects="1" scenarios="1"/>
  <mergeCells count="2">
    <mergeCell ref="B14:H14"/>
    <mergeCell ref="B7:H7"/>
  </mergeCells>
  <conditionalFormatting sqref="B18:H142">
    <cfRule type="cellIs" dxfId="70" priority="2" stopIfTrue="1" operator="notEqual">
      <formula>""</formula>
    </cfRule>
  </conditionalFormatting>
  <conditionalFormatting sqref="A18:A142">
    <cfRule type="expression" dxfId="69"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workbookViewId="0">
      <selection activeCell="D15" sqref="D15"/>
    </sheetView>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v1.7.8</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23" t="str">
        <f>Translation!$B$544</f>
        <v>Review the inputs below to make sure you have entered all necessary values and the assumptions accurately reflect your road and fixtures.</v>
      </c>
      <c r="C7" s="923"/>
      <c r="D7" s="923"/>
      <c r="E7" s="923"/>
      <c r="F7" s="923"/>
      <c r="G7" s="923"/>
      <c r="H7" s="923"/>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ü</v>
      </c>
      <c r="B10" s="558" t="str">
        <f>IF(calculationMethodChoice="IES",Translation!$B$533,IF(calculationMethodChoice="CIE",Translation!$B$534,IF(calculationMethodChoice="",Translation!$B$536,Translation!$B$535)))</f>
        <v>The CIE calculation method is selected</v>
      </c>
      <c r="C10" s="558"/>
    </row>
    <row r="11" spans="1:256" ht="15.75">
      <c r="A11" s="560" t="str">
        <f>IF(COUNTA('Lighting Standards'!$D$12:$D$13,'Lighting Standards'!$D$19:$D$21)&lt;5,"x","ü")</f>
        <v>x</v>
      </c>
      <c r="B11" s="558" t="str">
        <f>IF($A11="x",Translation!$B538,Translation!$B537)</f>
        <v>You have NOT completed the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ü</v>
      </c>
      <c r="B13" s="558" t="str">
        <f>IF(A13="x",Translation!$B$542,Translation!$B$541)</f>
        <v>A baseline fixture is selected</v>
      </c>
      <c r="C13" s="558"/>
    </row>
    <row r="14" spans="1:256" ht="15.75">
      <c r="A14" s="560" t="str">
        <f>IF(Fixtures!$D$32=0,"x","ü")</f>
        <v>ü</v>
      </c>
      <c r="B14" s="558" t="str">
        <f>Fixtures!$D$32&amp;Translation!B543</f>
        <v>3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6</v>
      </c>
      <c r="D22" s="566">
        <f>'Road Geometry'!D10</f>
        <v>6</v>
      </c>
      <c r="E22" s="566"/>
      <c r="F22" s="566"/>
      <c r="G22" s="566"/>
      <c r="H22" s="566"/>
    </row>
    <row r="23" spans="1:112">
      <c r="B23" s="565" t="str">
        <f>'Road Geometry'!B11</f>
        <v>Lane Width</v>
      </c>
      <c r="C23" s="566">
        <f>'Road Geometry'!C11</f>
        <v>4</v>
      </c>
      <c r="D23" s="566">
        <f>'Road Geometry'!D11</f>
        <v>4</v>
      </c>
      <c r="E23" s="566"/>
      <c r="F23" s="566"/>
      <c r="G23" s="566"/>
      <c r="H23" s="566"/>
    </row>
    <row r="24" spans="1:112">
      <c r="B24" s="565" t="str">
        <f>'Road Geometry'!B12</f>
        <v>Median Width</v>
      </c>
      <c r="C24" s="566">
        <f>'Road Geometry'!C12</f>
        <v>2</v>
      </c>
      <c r="D24" s="566">
        <f>'Road Geometry'!D12</f>
        <v>2</v>
      </c>
      <c r="E24" s="566"/>
      <c r="F24" s="566"/>
      <c r="G24" s="566"/>
      <c r="H24" s="566"/>
    </row>
    <row r="25" spans="1:112">
      <c r="B25" s="565" t="str">
        <f>'Road Geometry'!B16</f>
        <v>Pole Placement</v>
      </c>
      <c r="C25" s="566" t="str">
        <f>'Road Geometry'!C16</f>
        <v>Median mounted</v>
      </c>
      <c r="D25" s="566" t="str">
        <f>'Road Geometry'!D16</f>
        <v>Median mounted</v>
      </c>
      <c r="E25" s="566"/>
      <c r="F25" s="566"/>
      <c r="G25" s="566"/>
      <c r="H25" s="566"/>
    </row>
    <row r="26" spans="1:112">
      <c r="B26" s="565" t="str">
        <f>'Road Geometry'!B17</f>
        <v>Luminaire Mounting Height</v>
      </c>
      <c r="C26" s="566">
        <f>'Road Geometry'!C17</f>
        <v>10</v>
      </c>
      <c r="D26" s="566">
        <f>'Road Geometry'!D17</f>
        <v>10</v>
      </c>
      <c r="E26" s="566"/>
      <c r="F26" s="566"/>
      <c r="G26" s="566"/>
      <c r="H26" s="566"/>
    </row>
    <row r="27" spans="1:112">
      <c r="B27" s="565" t="str">
        <f>'Road Geometry'!B18</f>
        <v>Pole Spacing</v>
      </c>
      <c r="C27" s="566">
        <f>'Road Geometry'!C18</f>
        <v>35</v>
      </c>
      <c r="D27" s="566">
        <f>'Road Geometry'!D18</f>
        <v>35</v>
      </c>
      <c r="E27" s="566"/>
      <c r="F27" s="566"/>
      <c r="G27" s="566"/>
      <c r="H27" s="566"/>
    </row>
    <row r="28" spans="1:112">
      <c r="B28" s="565" t="str">
        <f>'Road Geometry'!B19</f>
        <v>Pole Setback</v>
      </c>
      <c r="C28" s="566">
        <f>'Road Geometry'!C19</f>
        <v>0</v>
      </c>
      <c r="D28" s="566">
        <f>'Road Geometry'!D19</f>
        <v>0</v>
      </c>
      <c r="E28" s="566"/>
      <c r="F28" s="566"/>
      <c r="G28" s="566"/>
      <c r="H28" s="566"/>
    </row>
    <row r="29" spans="1:112">
      <c r="B29" s="565" t="str">
        <f>'Road Geometry'!B20</f>
        <v>Arm length</v>
      </c>
      <c r="C29" s="566">
        <f>'Road Geometry'!C20</f>
        <v>2</v>
      </c>
      <c r="D29" s="566">
        <f>'Road Geometry'!D20</f>
        <v>2</v>
      </c>
      <c r="E29" s="566"/>
      <c r="F29" s="566"/>
      <c r="G29" s="566"/>
      <c r="H29" s="566"/>
    </row>
    <row r="30" spans="1:112" s="570" customFormat="1">
      <c r="A30" s="567"/>
      <c r="B30" s="568" t="str">
        <f>'Road Geometry'!B24</f>
        <v>Road Surface Type</v>
      </c>
      <c r="C30" s="569" t="str">
        <f>'Road Geometry'!C24</f>
        <v>R4</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t="str">
        <f>'Lighting Standards'!D7</f>
        <v>CIE</v>
      </c>
      <c r="D32" s="573" t="str">
        <f>C32</f>
        <v>CIE</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6</v>
      </c>
      <c r="D35" s="573">
        <f t="shared" ref="D35:D47" si="0">C35</f>
        <v>6</v>
      </c>
      <c r="E35" s="566"/>
      <c r="F35" s="566"/>
      <c r="G35" s="566"/>
      <c r="H35" s="566"/>
    </row>
    <row r="36" spans="1:112">
      <c r="B36" s="565" t="str">
        <f>'Lighting Standards'!C13</f>
        <v>Uniformity Ratio (Iavg/Imin)</v>
      </c>
      <c r="C36" s="575">
        <f>'Lighting Standards'!D13</f>
        <v>3</v>
      </c>
      <c r="D36" s="573">
        <f t="shared" si="0"/>
        <v>3</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v>
      </c>
      <c r="D38" s="573">
        <f t="shared" si="0"/>
        <v>0</v>
      </c>
      <c r="E38" s="566"/>
      <c r="F38" s="566"/>
      <c r="G38" s="566"/>
      <c r="H38" s="566"/>
    </row>
    <row r="39" spans="1:112">
      <c r="B39" s="565" t="str">
        <f>'Lighting Standards'!C20</f>
        <v>Uniformity Ratio (Lavg/Lmin)</v>
      </c>
      <c r="C39" s="575">
        <f>'Lighting Standards'!D20</f>
        <v>0</v>
      </c>
      <c r="D39" s="573">
        <f t="shared" si="0"/>
        <v>0</v>
      </c>
      <c r="E39" s="566"/>
      <c r="F39" s="566"/>
      <c r="G39" s="566"/>
      <c r="H39" s="566"/>
    </row>
    <row r="40" spans="1:112">
      <c r="B40" s="565" t="str">
        <f>'Lighting Standards'!C21</f>
        <v>Uniformity Ratio (Lmax/Lmin)</v>
      </c>
      <c r="C40" s="575">
        <f>'Lighting Standards'!D21</f>
        <v>0</v>
      </c>
      <c r="D40" s="573">
        <f t="shared" si="0"/>
        <v>0</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6</v>
      </c>
      <c r="D42" s="573">
        <f t="shared" si="0"/>
        <v>6</v>
      </c>
      <c r="E42" s="566"/>
      <c r="F42" s="566"/>
      <c r="G42" s="566"/>
      <c r="H42" s="566"/>
    </row>
    <row r="43" spans="1:112">
      <c r="B43" s="565" t="str">
        <f>'Lighting Standards'!G13</f>
        <v>Uniformity Ratio (Imin/Iavg)</v>
      </c>
      <c r="C43" s="575">
        <f>'Lighting Standards'!H13</f>
        <v>0.3</v>
      </c>
      <c r="D43" s="573">
        <f t="shared" si="0"/>
        <v>0.3</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0</v>
      </c>
      <c r="D50" s="566">
        <f>C50</f>
        <v>0</v>
      </c>
      <c r="E50" s="566"/>
      <c r="F50" s="566"/>
      <c r="G50" s="566"/>
      <c r="H50" s="566"/>
    </row>
    <row r="51" spans="1:112">
      <c r="B51" s="565" t="str">
        <f>Costs!B9</f>
        <v>Energy Cost ($/kWh)</v>
      </c>
      <c r="C51" s="566">
        <f>Costs!C9</f>
        <v>0</v>
      </c>
      <c r="D51" s="566">
        <f>C51</f>
        <v>0</v>
      </c>
      <c r="E51" s="566"/>
      <c r="F51" s="566"/>
      <c r="G51" s="566"/>
      <c r="H51" s="566"/>
    </row>
    <row r="52" spans="1:112">
      <c r="B52" s="565" t="str">
        <f>Costs!B10</f>
        <v>Energy Inflation Rate (%/year)</v>
      </c>
      <c r="C52" s="566">
        <f>Costs!C10</f>
        <v>0</v>
      </c>
      <c r="D52" s="566">
        <f>C52</f>
        <v>0</v>
      </c>
      <c r="E52" s="566"/>
      <c r="F52" s="566"/>
      <c r="G52" s="566"/>
      <c r="H52" s="566"/>
    </row>
    <row r="53" spans="1:112" s="570" customFormat="1">
      <c r="A53" s="567"/>
      <c r="B53" s="568" t="str">
        <f>Costs!B11</f>
        <v>Discount Rate</v>
      </c>
      <c r="C53" s="569">
        <f>Costs!C11</f>
        <v>0</v>
      </c>
      <c r="D53" s="569">
        <f>C53</f>
        <v>0</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t="str">
        <f>Fixtures!F16</f>
        <v>ATB2_60B_LED_E70_XXXXX_R2.ies</v>
      </c>
      <c r="D56" s="566" t="str">
        <f t="array" aca="1" ref="D56" ca="1">IFERROR(
 INDEX(FixtureNames,
  SMALL(
   IF(
    FixtureInclude="x",
    ROW(FixtureNames)-ROW(Fixtures!$B$36)
   ),
   COLUMNS($D56:D56)
  )
 ),"")</f>
        <v>ATB2_60B_LED_E70_XXXXX_R2.ies</v>
      </c>
      <c r="E56" s="566" t="str">
        <f t="array" aca="1" ref="E56" ca="1">IFERROR(
 INDEX(FixtureNames,
  SMALL(
   IF(
    FixtureInclude="x",
    ROW(FixtureNames)-ROW(Fixtures!$B$36)
   ),
   COLUMNS($D56:E56)
  )
 ),"")</f>
        <v>ATB2_60B_SINGLE</v>
      </c>
      <c r="F56" s="566" t="str">
        <f t="array" aca="1" ref="F56" ca="1">IFERROR(
 INDEX(FixtureNames,
  SMALL(
   IF(
    FixtureInclude="x",
    ROW(FixtureNames)-ROW(Fixtures!$B$36)
   ),
   COLUMNS($D56:F56)
  )
 ),"")</f>
        <v>ATB2_60B_SINGLE_1</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t="str">
        <f>Fixtures!F17</f>
        <v>American Electric Lighting</v>
      </c>
      <c r="D57" s="566" t="str">
        <f t="array" aca="1" ref="D57" ca="1">IFERROR(
 INDEX(FixtureManuf,
  SMALL(
   IF(
    FixtureInclude="x",
    ROW(FixtureManuf)-ROW(Fixtures!$B$36)
   ),
   COLUMNS($D57:D57)
  )
 ),"")</f>
        <v>American Electric Lighting</v>
      </c>
      <c r="E57" s="566" t="str">
        <f t="array" aca="1" ref="E57" ca="1">IFERROR(
 INDEX(FixtureManuf,
  SMALL(
   IF(
    FixtureInclude="x",
    ROW(FixtureManuf)-ROW(Fixtures!$B$36)
   ),
   COLUMNS($D57:E57)
  )
 ),"")</f>
        <v>American Electric Lighting</v>
      </c>
      <c r="F57" s="566" t="str">
        <f t="array" aca="1" ref="F57" ca="1">IFERROR(
 INDEX(FixtureManuf,
  SMALL(
   IF(
    FixtureInclude="x",
    ROW(FixtureManuf)-ROW(Fixtures!$B$36)
   ),
   COLUMNS($D57:F57)
  )
 ),"")</f>
        <v>American Electric Lighting</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Fixtures!F18</f>
        <v>LED</v>
      </c>
      <c r="D58" s="566" t="str">
        <f t="array" aca="1" ref="D58" ca="1">IFERROR(
 INDEX(FixtureType,
  SMALL(
   IF(
    FixtureInclude="x",
    ROW(FixtureType)-ROW(Fixtures!$B$36)
   ),
   COLUMNS($D58:D58)
  )
 ),"")</f>
        <v>LED</v>
      </c>
      <c r="E58" s="566" t="str">
        <f t="array" aca="1" ref="E58" ca="1">IFERROR(
 INDEX(FixtureType,
  SMALL(
   IF(
    FixtureInclude="x",
    ROW(FixtureType)-ROW(Fixtures!$B$36)
   ),
   COLUMNS($D58:E58)
  )
 ),"")</f>
        <v>LED</v>
      </c>
      <c r="F58" s="566" t="str">
        <f t="array" aca="1" ref="F58" ca="1">IFERROR(
 INDEX(FixtureType,
  SMALL(
   IF(
    FixtureInclude="x",
    ROW(FixtureType)-ROW(Fixtures!$B$36)
   ),
   COLUMNS($D58:F58)
  )
 ),"")</f>
        <v>LED</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t="str">
        <f>Fixtures!F19</f>
        <v>ATB2 60B LED E70 XXXXX R2</v>
      </c>
      <c r="D59" s="566" t="str">
        <f t="array" aca="1" ref="D59" ca="1">IFERROR(
 INDEX(FixtureModel,
  SMALL(
   IF(
    FixtureInclude="x",
    ROW(FixtureModel)-ROW(Fixtures!$B$36)
   ),
   COLUMNS($D59:D59)
  )
 ),"")</f>
        <v>ATB2 60B LED E70 XXXXX R2</v>
      </c>
      <c r="E59" s="566" t="str">
        <f t="array" aca="1" ref="E59" ca="1">IFERROR(
 INDEX(FixtureModel,
  SMALL(
   IF(
    FixtureInclude="x",
    ROW(FixtureModel)-ROW(Fixtures!$B$36)
   ),
   COLUMNS($D59:E59)
  )
 ),"")</f>
        <v>ATB2 60B LED E70 XXXXX R2</v>
      </c>
      <c r="F59" s="566" t="str">
        <f t="array" aca="1" ref="F59" ca="1">IFERROR(
 INDEX(FixtureModel,
  SMALL(
   IF(
    FixtureInclude="x",
    ROW(FixtureModel)-ROW(Fixtures!$B$36)
   ),
   COLUMNS($D59:F59)
  )
 ),"")</f>
        <v>ATB2 60B LED E70 XXXXX R2</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t="str">
        <f>Fixtures!F20</f>
        <v>TYPE II, MEDIUM, BUG RATING: B2 - U0 - G3</v>
      </c>
      <c r="D60" s="566" t="str">
        <f t="array" aca="1" ref="D60" ca="1">IFERROR(
 INDEX(FixtureDist,
  SMALL(
   IF(
    FixtureInclude="x",
    ROW(FixtureDist)-ROW(Fixtures!$B$36)
   ),
   COLUMNS($D60:D60)
  )
 ),"")</f>
        <v>TYPE II, MEDIUM, BUG RATING: B2 - U0 - G3</v>
      </c>
      <c r="E60" s="566" t="str">
        <f t="array" aca="1" ref="E60" ca="1">IFERROR(
 INDEX(FixtureDist,
  SMALL(
   IF(
    FixtureInclude="x",
    ROW(FixtureDist)-ROW(Fixtures!$B$36)
   ),
   COLUMNS($D60:E60)
  )
 ),"")</f>
        <v>TYPE II, MEDIUM, BUG RATING: B2 - U0 - G3</v>
      </c>
      <c r="F60" s="566" t="str">
        <f t="array" aca="1" ref="F60" ca="1">IFERROR(
 INDEX(FixtureDist,
  SMALL(
   IF(
    FixtureInclude="x",
    ROW(FixtureDist)-ROW(Fixtures!$B$36)
   ),
   COLUMNS($D60:F60)
  )
 ),"")</f>
        <v>TYPE II, MEDIUM, BUG RATING: B2 - U0 - G3</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t="str">
        <f>Fixtures!F21</f>
        <v/>
      </c>
      <c r="D61" s="566">
        <f t="array" aca="1" ref="D61" ca="1">IFERROR(
 INDEX(FixtureComments,
  SMALL(
   IF(
    FixtureInclude="x",
    ROW(FixtureComments)-ROW(Fixtures!$B$36)
   ),
   COLUMNS($D61:D61)
  )
 ),"")</f>
        <v>0</v>
      </c>
      <c r="E61" s="566">
        <f t="array" aca="1" ref="E61" ca="1">IFERROR(
 INDEX(FixtureComments,
  SMALL(
   IF(
    FixtureInclude="x",
    ROW(FixtureComments)-ROW(Fixtures!$B$36)
   ),
   COLUMNS($D61:E61)
  )
 ),"")</f>
        <v>0</v>
      </c>
      <c r="F61" s="566">
        <f t="array" aca="1" ref="F61" ca="1">IFERROR(
 INDEX(FixtureComments,
  SMALL(
   IF(
    FixtureInclude="x",
    ROW(FixtureComments)-ROW(Fixtures!$B$36)
   ),
   COLUMNS($D61:F61)
  )
 ),"")</f>
        <v>0</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f>Fixtures!F22</f>
        <v>134</v>
      </c>
      <c r="D62" s="566">
        <f t="array" aca="1" ref="D62" ca="1">IFERROR(
 INDEX(FixtureWatts,
  SMALL(
   IF(
    FixtureInclude="x",
    ROW(FixtureWatts)-ROW(Fixtures!$B$36)
   ),
   COLUMNS($D62:D62)
  )
 ),"")</f>
        <v>134</v>
      </c>
      <c r="E62" s="566">
        <f t="array" aca="1" ref="E62" ca="1">IFERROR(
 INDEX(FixtureWatts,
  SMALL(
   IF(
    FixtureInclude="x",
    ROW(FixtureWatts)-ROW(Fixtures!$B$36)
   ),
   COLUMNS($D62:E62)
  )
 ),"")</f>
        <v>134</v>
      </c>
      <c r="F62" s="566">
        <f t="array" aca="1" ref="F62" ca="1">IFERROR(
 INDEX(FixtureWatts,
  SMALL(
   IF(
    FixtureInclude="x",
    ROW(FixtureWatts)-ROW(Fixtures!$B$36)
   ),
   COLUMNS($D62:F62)
  )
 ),"")</f>
        <v>134</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1">
        <f>Fixtures!F23</f>
        <v>0</v>
      </c>
      <c r="D63" s="671">
        <f t="array" aca="1" ref="D63" ca="1">IFERROR(
 INDEX(FixtureEqCosts,
  SMALL(
   IF(
    FixtureInclude="x",
    ROW(FixtureEqCosts)-ROW(Fixtures!$B$36)
   ),
   COLUMNS($D63:D63)
  )
 ),"")</f>
        <v>500</v>
      </c>
      <c r="E63" s="671">
        <f t="array" aca="1" ref="E63" ca="1">IFERROR(
 INDEX(FixtureEqCosts,
  SMALL(
   IF(
    FixtureInclude="x",
    ROW(FixtureEqCosts)-ROW(Fixtures!$B$36)
   ),
   COLUMNS($D63:E63)
  )
 ),"")</f>
        <v>500</v>
      </c>
      <c r="F63" s="671">
        <f t="array" aca="1" ref="F63" ca="1">IFERROR(
 INDEX(FixtureEqCosts,
  SMALL(
   IF(
    FixtureInclude="x",
    ROW(FixtureEqCosts)-ROW(Fixtures!$B$36)
   ),
   COLUMNS($D63:F63)
  )
 ),"")</f>
        <v>500</v>
      </c>
      <c r="G63" s="671" t="str">
        <f t="array" aca="1" ref="G63" ca="1">IFERROR(
 INDEX(FixtureEqCosts,
  SMALL(
   IF(
    FixtureInclude="x",
    ROW(FixtureEqCosts)-ROW(Fixtures!$B$36)
   ),
   COLUMNS($D63:G63)
  )
 ),"")</f>
        <v/>
      </c>
      <c r="H63" s="671" t="str">
        <f t="array" aca="1" ref="H63" ca="1">IFERROR(
 INDEX(FixtureEqCosts,
  SMALL(
   IF(
    FixtureInclude="x",
    ROW(FixtureEqCosts)-ROW(Fixtures!$B$36)
   ),
   COLUMNS($D63:H63)
  )
 ),"")</f>
        <v/>
      </c>
      <c r="I63" s="671" t="str">
        <f t="array" aca="1" ref="I63" ca="1">IFERROR(
 INDEX(FixtureEqCosts,
  SMALL(
   IF(
    FixtureInclude="x",
    ROW(FixtureEqCosts)-ROW(Fixtures!$B$36)
   ),
   COLUMNS($D63:I63)
  )
 ),"")</f>
        <v/>
      </c>
      <c r="J63" s="671" t="str">
        <f t="array" aca="1" ref="J63" ca="1">IFERROR(
 INDEX(FixtureEqCosts,
  SMALL(
   IF(
    FixtureInclude="x",
    ROW(FixtureEqCosts)-ROW(Fixtures!$B$36)
   ),
   COLUMNS($D63:J63)
  )
 ),"")</f>
        <v/>
      </c>
      <c r="K63" s="671" t="str">
        <f t="array" aca="1" ref="K63" ca="1">IFERROR(
 INDEX(FixtureEqCosts,
  SMALL(
   IF(
    FixtureInclude="x",
    ROW(FixtureEqCosts)-ROW(Fixtures!$B$36)
   ),
   COLUMNS($D63:K63)
  )
 ),"")</f>
        <v/>
      </c>
      <c r="L63" s="671" t="str">
        <f t="array" aca="1" ref="L63" ca="1">IFERROR(
 INDEX(FixtureEqCosts,
  SMALL(
   IF(
    FixtureInclude="x",
    ROW(FixtureEqCosts)-ROW(Fixtures!$B$36)
   ),
   COLUMNS($D63:L63)
  )
 ),"")</f>
        <v/>
      </c>
      <c r="M63" s="671" t="str">
        <f t="array" aca="1" ref="M63" ca="1">IFERROR(
 INDEX(FixtureEqCosts,
  SMALL(
   IF(
    FixtureInclude="x",
    ROW(FixtureEqCosts)-ROW(Fixtures!$B$36)
   ),
   COLUMNS($D63:M63)
  )
 ),"")</f>
        <v/>
      </c>
      <c r="N63" s="671" t="str">
        <f t="array" aca="1" ref="N63" ca="1">IFERROR(
 INDEX(FixtureEqCosts,
  SMALL(
   IF(
    FixtureInclude="x",
    ROW(FixtureEqCosts)-ROW(Fixtures!$B$36)
   ),
   COLUMNS($D63:N63)
  )
 ),"")</f>
        <v/>
      </c>
      <c r="O63" s="671" t="str">
        <f t="array" aca="1" ref="O63" ca="1">IFERROR(
 INDEX(FixtureEqCosts,
  SMALL(
   IF(
    FixtureInclude="x",
    ROW(FixtureEqCosts)-ROW(Fixtures!$B$36)
   ),
   COLUMNS($D63:O63)
  )
 ),"")</f>
        <v/>
      </c>
      <c r="P63" s="671" t="str">
        <f t="array" aca="1" ref="P63" ca="1">IFERROR(
 INDEX(FixtureEqCosts,
  SMALL(
   IF(
    FixtureInclude="x",
    ROW(FixtureEqCosts)-ROW(Fixtures!$B$36)
   ),
   COLUMNS($D63:P63)
  )
 ),"")</f>
        <v/>
      </c>
      <c r="Q63" s="671" t="str">
        <f t="array" aca="1" ref="Q63" ca="1">IFERROR(
 INDEX(FixtureEqCosts,
  SMALL(
   IF(
    FixtureInclude="x",
    ROW(FixtureEqCosts)-ROW(Fixtures!$B$36)
   ),
   COLUMNS($D63:Q63)
  )
 ),"")</f>
        <v/>
      </c>
      <c r="R63" s="671" t="str">
        <f t="array" aca="1" ref="R63" ca="1">IFERROR(
 INDEX(FixtureEqCosts,
  SMALL(
   IF(
    FixtureInclude="x",
    ROW(FixtureEqCosts)-ROW(Fixtures!$B$36)
   ),
   COLUMNS($D63:R63)
  )
 ),"")</f>
        <v/>
      </c>
      <c r="S63" s="671" t="str">
        <f t="array" aca="1" ref="S63" ca="1">IFERROR(
 INDEX(FixtureEqCosts,
  SMALL(
   IF(
    FixtureInclude="x",
    ROW(FixtureEqCosts)-ROW(Fixtures!$B$36)
   ),
   COLUMNS($D63:S63)
  )
 ),"")</f>
        <v/>
      </c>
      <c r="T63" s="671" t="str">
        <f t="array" aca="1" ref="T63" ca="1">IFERROR(
 INDEX(FixtureEqCosts,
  SMALL(
   IF(
    FixtureInclude="x",
    ROW(FixtureEqCosts)-ROW(Fixtures!$B$36)
   ),
   COLUMNS($D63:T63)
  )
 ),"")</f>
        <v/>
      </c>
      <c r="U63" s="671" t="str">
        <f t="array" aca="1" ref="U63" ca="1">IFERROR(
 INDEX(FixtureEqCosts,
  SMALL(
   IF(
    FixtureInclude="x",
    ROW(FixtureEqCosts)-ROW(Fixtures!$B$36)
   ),
   COLUMNS($D63:U63)
  )
 ),"")</f>
        <v/>
      </c>
      <c r="V63" s="671" t="str">
        <f t="array" aca="1" ref="V63" ca="1">IFERROR(
 INDEX(FixtureEqCosts,
  SMALL(
   IF(
    FixtureInclude="x",
    ROW(FixtureEqCosts)-ROW(Fixtures!$B$36)
   ),
   COLUMNS($D63:V63)
  )
 ),"")</f>
        <v/>
      </c>
      <c r="W63" s="671" t="str">
        <f t="array" aca="1" ref="W63" ca="1">IFERROR(
 INDEX(FixtureEqCosts,
  SMALL(
   IF(
    FixtureInclude="x",
    ROW(FixtureEqCosts)-ROW(Fixtures!$B$36)
   ),
   COLUMNS($D63:W63)
  )
 ),"")</f>
        <v/>
      </c>
      <c r="X63" s="671" t="str">
        <f t="array" aca="1" ref="X63" ca="1">IFERROR(
 INDEX(FixtureEqCosts,
  SMALL(
   IF(
    FixtureInclude="x",
    ROW(FixtureEqCosts)-ROW(Fixtures!$B$36)
   ),
   COLUMNS($D63:X63)
  )
 ),"")</f>
        <v/>
      </c>
      <c r="Y63" s="671" t="str">
        <f t="array" aca="1" ref="Y63" ca="1">IFERROR(
 INDEX(FixtureEqCosts,
  SMALL(
   IF(
    FixtureInclude="x",
    ROW(FixtureEqCosts)-ROW(Fixtures!$B$36)
   ),
   COLUMNS($D63:Y63)
  )
 ),"")</f>
        <v/>
      </c>
      <c r="Z63" s="671" t="str">
        <f t="array" aca="1" ref="Z63" ca="1">IFERROR(
 INDEX(FixtureEqCosts,
  SMALL(
   IF(
    FixtureInclude="x",
    ROW(FixtureEqCosts)-ROW(Fixtures!$B$36)
   ),
   COLUMNS($D63:Z63)
  )
 ),"")</f>
        <v/>
      </c>
      <c r="AA63" s="671" t="str">
        <f t="array" aca="1" ref="AA63" ca="1">IFERROR(
 INDEX(FixtureEqCosts,
  SMALL(
   IF(
    FixtureInclude="x",
    ROW(FixtureEqCosts)-ROW(Fixtures!$B$36)
   ),
   COLUMNS($D63:AA63)
  )
 ),"")</f>
        <v/>
      </c>
      <c r="AB63" s="671" t="str">
        <f t="array" aca="1" ref="AB63" ca="1">IFERROR(
 INDEX(FixtureEqCosts,
  SMALL(
   IF(
    FixtureInclude="x",
    ROW(FixtureEqCosts)-ROW(Fixtures!$B$36)
   ),
   COLUMNS($D63:AB63)
  )
 ),"")</f>
        <v/>
      </c>
      <c r="AC63" s="671" t="str">
        <f t="array" aca="1" ref="AC63" ca="1">IFERROR(
 INDEX(FixtureEqCosts,
  SMALL(
   IF(
    FixtureInclude="x",
    ROW(FixtureEqCosts)-ROW(Fixtures!$B$36)
   ),
   COLUMNS($D63:AC63)
  )
 ),"")</f>
        <v/>
      </c>
      <c r="AD63" s="671" t="str">
        <f t="array" aca="1" ref="AD63" ca="1">IFERROR(
 INDEX(FixtureEqCosts,
  SMALL(
   IF(
    FixtureInclude="x",
    ROW(FixtureEqCosts)-ROW(Fixtures!$B$36)
   ),
   COLUMNS($D63:AD63)
  )
 ),"")</f>
        <v/>
      </c>
      <c r="AE63" s="671" t="str">
        <f t="array" aca="1" ref="AE63" ca="1">IFERROR(
 INDEX(FixtureEqCosts,
  SMALL(
   IF(
    FixtureInclude="x",
    ROW(FixtureEqCosts)-ROW(Fixtures!$B$36)
   ),
   COLUMNS($D63:AE63)
  )
 ),"")</f>
        <v/>
      </c>
      <c r="AF63" s="671" t="str">
        <f t="array" aca="1" ref="AF63" ca="1">IFERROR(
 INDEX(FixtureEqCosts,
  SMALL(
   IF(
    FixtureInclude="x",
    ROW(FixtureEqCosts)-ROW(Fixtures!$B$36)
   ),
   COLUMNS($D63:AF63)
  )
 ),"")</f>
        <v/>
      </c>
      <c r="AG63" s="671" t="str">
        <f t="array" aca="1" ref="AG63" ca="1">IFERROR(
 INDEX(FixtureEqCosts,
  SMALL(
   IF(
    FixtureInclude="x",
    ROW(FixtureEqCosts)-ROW(Fixtures!$B$36)
   ),
   COLUMNS($D63:AG63)
  )
 ),"")</f>
        <v/>
      </c>
      <c r="AH63" s="671" t="str">
        <f t="array" aca="1" ref="AH63" ca="1">IFERROR(
 INDEX(FixtureEqCosts,
  SMALL(
   IF(
    FixtureInclude="x",
    ROW(FixtureEqCosts)-ROW(Fixtures!$B$36)
   ),
   COLUMNS($D63:AH63)
  )
 ),"")</f>
        <v/>
      </c>
      <c r="AI63" s="671" t="str">
        <f t="array" aca="1" ref="AI63" ca="1">IFERROR(
 INDEX(FixtureEqCosts,
  SMALL(
   IF(
    FixtureInclude="x",
    ROW(FixtureEqCosts)-ROW(Fixtures!$B$36)
   ),
   COLUMNS($D63:AI63)
  )
 ),"")</f>
        <v/>
      </c>
      <c r="AJ63" s="671" t="str">
        <f t="array" aca="1" ref="AJ63" ca="1">IFERROR(
 INDEX(FixtureEqCosts,
  SMALL(
   IF(
    FixtureInclude="x",
    ROW(FixtureEqCosts)-ROW(Fixtures!$B$36)
   ),
   COLUMNS($D63:AJ63)
  )
 ),"")</f>
        <v/>
      </c>
      <c r="AK63" s="671" t="str">
        <f t="array" aca="1" ref="AK63" ca="1">IFERROR(
 INDEX(FixtureEqCosts,
  SMALL(
   IF(
    FixtureInclude="x",
    ROW(FixtureEqCosts)-ROW(Fixtures!$B$36)
   ),
   COLUMNS($D63:AK63)
  )
 ),"")</f>
        <v/>
      </c>
      <c r="AL63" s="671" t="str">
        <f t="array" aca="1" ref="AL63" ca="1">IFERROR(
 INDEX(FixtureEqCosts,
  SMALL(
   IF(
    FixtureInclude="x",
    ROW(FixtureEqCosts)-ROW(Fixtures!$B$36)
   ),
   COLUMNS($D63:AL63)
  )
 ),"")</f>
        <v/>
      </c>
      <c r="AM63" s="671" t="str">
        <f t="array" aca="1" ref="AM63" ca="1">IFERROR(
 INDEX(FixtureEqCosts,
  SMALL(
   IF(
    FixtureInclude="x",
    ROW(FixtureEqCosts)-ROW(Fixtures!$B$36)
   ),
   COLUMNS($D63:AM63)
  )
 ),"")</f>
        <v/>
      </c>
      <c r="AN63" s="671" t="str">
        <f t="array" aca="1" ref="AN63" ca="1">IFERROR(
 INDEX(FixtureEqCosts,
  SMALL(
   IF(
    FixtureInclude="x",
    ROW(FixtureEqCosts)-ROW(Fixtures!$B$36)
   ),
   COLUMNS($D63:AN63)
  )
 ),"")</f>
        <v/>
      </c>
      <c r="AO63" s="671" t="str">
        <f t="array" aca="1" ref="AO63" ca="1">IFERROR(
 INDEX(FixtureEqCosts,
  SMALL(
   IF(
    FixtureInclude="x",
    ROW(FixtureEqCosts)-ROW(Fixtures!$B$36)
   ),
   COLUMNS($D63:AO63)
  )
 ),"")</f>
        <v/>
      </c>
      <c r="AP63" s="671" t="str">
        <f t="array" aca="1" ref="AP63" ca="1">IFERROR(
 INDEX(FixtureEqCosts,
  SMALL(
   IF(
    FixtureInclude="x",
    ROW(FixtureEqCosts)-ROW(Fixtures!$B$36)
   ),
   COLUMNS($D63:AP63)
  )
 ),"")</f>
        <v/>
      </c>
      <c r="AQ63" s="671" t="str">
        <f t="array" aca="1" ref="AQ63" ca="1">IFERROR(
 INDEX(FixtureEqCosts,
  SMALL(
   IF(
    FixtureInclude="x",
    ROW(FixtureEqCosts)-ROW(Fixtures!$B$36)
   ),
   COLUMNS($D63:AQ63)
  )
 ),"")</f>
        <v/>
      </c>
      <c r="AR63" s="671" t="str">
        <f t="array" aca="1" ref="AR63" ca="1">IFERROR(
 INDEX(FixtureEqCosts,
  SMALL(
   IF(
    FixtureInclude="x",
    ROW(FixtureEqCosts)-ROW(Fixtures!$B$36)
   ),
   COLUMNS($D63:AR63)
  )
 ),"")</f>
        <v/>
      </c>
      <c r="AS63" s="671" t="str">
        <f t="array" aca="1" ref="AS63" ca="1">IFERROR(
 INDEX(FixtureEqCosts,
  SMALL(
   IF(
    FixtureInclude="x",
    ROW(FixtureEqCosts)-ROW(Fixtures!$B$36)
   ),
   COLUMNS($D63:AS63)
  )
 ),"")</f>
        <v/>
      </c>
      <c r="AT63" s="671" t="str">
        <f t="array" aca="1" ref="AT63" ca="1">IFERROR(
 INDEX(FixtureEqCosts,
  SMALL(
   IF(
    FixtureInclude="x",
    ROW(FixtureEqCosts)-ROW(Fixtures!$B$36)
   ),
   COLUMNS($D63:AT63)
  )
 ),"")</f>
        <v/>
      </c>
      <c r="AU63" s="671" t="str">
        <f t="array" aca="1" ref="AU63" ca="1">IFERROR(
 INDEX(FixtureEqCosts,
  SMALL(
   IF(
    FixtureInclude="x",
    ROW(FixtureEqCosts)-ROW(Fixtures!$B$36)
   ),
   COLUMNS($D63:AU63)
  )
 ),"")</f>
        <v/>
      </c>
      <c r="AV63" s="671" t="str">
        <f t="array" aca="1" ref="AV63" ca="1">IFERROR(
 INDEX(FixtureEqCosts,
  SMALL(
   IF(
    FixtureInclude="x",
    ROW(FixtureEqCosts)-ROW(Fixtures!$B$36)
   ),
   COLUMNS($D63:AV63)
  )
 ),"")</f>
        <v/>
      </c>
      <c r="AW63" s="671" t="str">
        <f t="array" aca="1" ref="AW63" ca="1">IFERROR(
 INDEX(FixtureEqCosts,
  SMALL(
   IF(
    FixtureInclude="x",
    ROW(FixtureEqCosts)-ROW(Fixtures!$B$36)
   ),
   COLUMNS($D63:AW63)
  )
 ),"")</f>
        <v/>
      </c>
      <c r="AX63" s="671" t="str">
        <f t="array" aca="1" ref="AX63" ca="1">IFERROR(
 INDEX(FixtureEqCosts,
  SMALL(
   IF(
    FixtureInclude="x",
    ROW(FixtureEqCosts)-ROW(Fixtures!$B$36)
   ),
   COLUMNS($D63:AX63)
  )
 ),"")</f>
        <v/>
      </c>
      <c r="AY63" s="671" t="str">
        <f t="array" aca="1" ref="AY63" ca="1">IFERROR(
 INDEX(FixtureEqCosts,
  SMALL(
   IF(
    FixtureInclude="x",
    ROW(FixtureEqCosts)-ROW(Fixtures!$B$36)
   ),
   COLUMNS($D63:AY63)
  )
 ),"")</f>
        <v/>
      </c>
      <c r="AZ63" s="671" t="str">
        <f t="array" aca="1" ref="AZ63" ca="1">IFERROR(
 INDEX(FixtureEqCosts,
  SMALL(
   IF(
    FixtureInclude="x",
    ROW(FixtureEqCosts)-ROW(Fixtures!$B$36)
   ),
   COLUMNS($D63:AZ63)
  )
 ),"")</f>
        <v/>
      </c>
      <c r="BA63" s="671" t="str">
        <f t="array" aca="1" ref="BA63" ca="1">IFERROR(
 INDEX(FixtureEqCosts,
  SMALL(
   IF(
    FixtureInclude="x",
    ROW(FixtureEqCosts)-ROW(Fixtures!$B$36)
   ),
   COLUMNS($D63:BA63)
  )
 ),"")</f>
        <v/>
      </c>
      <c r="BB63" s="671" t="str">
        <f t="array" aca="1" ref="BB63" ca="1">IFERROR(
 INDEX(FixtureEqCosts,
  SMALL(
   IF(
    FixtureInclude="x",
    ROW(FixtureEqCosts)-ROW(Fixtures!$B$36)
   ),
   COLUMNS($D63:BB63)
  )
 ),"")</f>
        <v/>
      </c>
      <c r="BC63" s="671" t="str">
        <f t="array" aca="1" ref="BC63" ca="1">IFERROR(
 INDEX(FixtureEqCosts,
  SMALL(
   IF(
    FixtureInclude="x",
    ROW(FixtureEqCosts)-ROW(Fixtures!$B$36)
   ),
   COLUMNS($D63:BC63)
  )
 ),"")</f>
        <v/>
      </c>
      <c r="BD63" s="671" t="str">
        <f t="array" aca="1" ref="BD63" ca="1">IFERROR(
 INDEX(FixtureEqCosts,
  SMALL(
   IF(
    FixtureInclude="x",
    ROW(FixtureEqCosts)-ROW(Fixtures!$B$36)
   ),
   COLUMNS($D63:BD63)
  )
 ),"")</f>
        <v/>
      </c>
      <c r="BE63" s="671" t="str">
        <f t="array" aca="1" ref="BE63" ca="1">IFERROR(
 INDEX(FixtureEqCosts,
  SMALL(
   IF(
    FixtureInclude="x",
    ROW(FixtureEqCosts)-ROW(Fixtures!$B$36)
   ),
   COLUMNS($D63:BE63)
  )
 ),"")</f>
        <v/>
      </c>
      <c r="BF63" s="671" t="str">
        <f t="array" aca="1" ref="BF63" ca="1">IFERROR(
 INDEX(FixtureEqCosts,
  SMALL(
   IF(
    FixtureInclude="x",
    ROW(FixtureEqCosts)-ROW(Fixtures!$B$36)
   ),
   COLUMNS($D63:BF63)
  )
 ),"")</f>
        <v/>
      </c>
      <c r="BG63" s="671" t="str">
        <f t="array" aca="1" ref="BG63" ca="1">IFERROR(
 INDEX(FixtureEqCosts,
  SMALL(
   IF(
    FixtureInclude="x",
    ROW(FixtureEqCosts)-ROW(Fixtures!$B$36)
   ),
   COLUMNS($D63:BG63)
  )
 ),"")</f>
        <v/>
      </c>
      <c r="BH63" s="671" t="str">
        <f t="array" aca="1" ref="BH63" ca="1">IFERROR(
 INDEX(FixtureEqCosts,
  SMALL(
   IF(
    FixtureInclude="x",
    ROW(FixtureEqCosts)-ROW(Fixtures!$B$36)
   ),
   COLUMNS($D63:BH63)
  )
 ),"")</f>
        <v/>
      </c>
      <c r="BI63" s="671" t="str">
        <f t="array" aca="1" ref="BI63" ca="1">IFERROR(
 INDEX(FixtureEqCosts,
  SMALL(
   IF(
    FixtureInclude="x",
    ROW(FixtureEqCosts)-ROW(Fixtures!$B$36)
   ),
   COLUMNS($D63:BI63)
  )
 ),"")</f>
        <v/>
      </c>
      <c r="BJ63" s="671" t="str">
        <f t="array" aca="1" ref="BJ63" ca="1">IFERROR(
 INDEX(FixtureEqCosts,
  SMALL(
   IF(
    FixtureInclude="x",
    ROW(FixtureEqCosts)-ROW(Fixtures!$B$36)
   ),
   COLUMNS($D63:BJ63)
  )
 ),"")</f>
        <v/>
      </c>
      <c r="BK63" s="671" t="str">
        <f t="array" aca="1" ref="BK63" ca="1">IFERROR(
 INDEX(FixtureEqCosts,
  SMALL(
   IF(
    FixtureInclude="x",
    ROW(FixtureEqCosts)-ROW(Fixtures!$B$36)
   ),
   COLUMNS($D63:BK63)
  )
 ),"")</f>
        <v/>
      </c>
      <c r="BL63" s="671" t="str">
        <f t="array" aca="1" ref="BL63" ca="1">IFERROR(
 INDEX(FixtureEqCosts,
  SMALL(
   IF(
    FixtureInclude="x",
    ROW(FixtureEqCosts)-ROW(Fixtures!$B$36)
   ),
   COLUMNS($D63:BL63)
  )
 ),"")</f>
        <v/>
      </c>
      <c r="BM63" s="671" t="str">
        <f t="array" aca="1" ref="BM63" ca="1">IFERROR(
 INDEX(FixtureEqCosts,
  SMALL(
   IF(
    FixtureInclude="x",
    ROW(FixtureEqCosts)-ROW(Fixtures!$B$36)
   ),
   COLUMNS($D63:BM63)
  )
 ),"")</f>
        <v/>
      </c>
      <c r="BN63" s="671" t="str">
        <f t="array" aca="1" ref="BN63" ca="1">IFERROR(
 INDEX(FixtureEqCosts,
  SMALL(
   IF(
    FixtureInclude="x",
    ROW(FixtureEqCosts)-ROW(Fixtures!$B$36)
   ),
   COLUMNS($D63:BN63)
  )
 ),"")</f>
        <v/>
      </c>
      <c r="BO63" s="671" t="str">
        <f t="array" aca="1" ref="BO63" ca="1">IFERROR(
 INDEX(FixtureEqCosts,
  SMALL(
   IF(
    FixtureInclude="x",
    ROW(FixtureEqCosts)-ROW(Fixtures!$B$36)
   ),
   COLUMNS($D63:BO63)
  )
 ),"")</f>
        <v/>
      </c>
      <c r="BP63" s="671" t="str">
        <f t="array" aca="1" ref="BP63" ca="1">IFERROR(
 INDEX(FixtureEqCosts,
  SMALL(
   IF(
    FixtureInclude="x",
    ROW(FixtureEqCosts)-ROW(Fixtures!$B$36)
   ),
   COLUMNS($D63:BP63)
  )
 ),"")</f>
        <v/>
      </c>
      <c r="BQ63" s="671" t="str">
        <f t="array" aca="1" ref="BQ63" ca="1">IFERROR(
 INDEX(FixtureEqCosts,
  SMALL(
   IF(
    FixtureInclude="x",
    ROW(FixtureEqCosts)-ROW(Fixtures!$B$36)
   ),
   COLUMNS($D63:BQ63)
  )
 ),"")</f>
        <v/>
      </c>
      <c r="BR63" s="671" t="str">
        <f t="array" aca="1" ref="BR63" ca="1">IFERROR(
 INDEX(FixtureEqCosts,
  SMALL(
   IF(
    FixtureInclude="x",
    ROW(FixtureEqCosts)-ROW(Fixtures!$B$36)
   ),
   COLUMNS($D63:BR63)
  )
 ),"")</f>
        <v/>
      </c>
      <c r="BS63" s="671" t="str">
        <f t="array" aca="1" ref="BS63" ca="1">IFERROR(
 INDEX(FixtureEqCosts,
  SMALL(
   IF(
    FixtureInclude="x",
    ROW(FixtureEqCosts)-ROW(Fixtures!$B$36)
   ),
   COLUMNS($D63:BS63)
  )
 ),"")</f>
        <v/>
      </c>
      <c r="BT63" s="671" t="str">
        <f t="array" aca="1" ref="BT63" ca="1">IFERROR(
 INDEX(FixtureEqCosts,
  SMALL(
   IF(
    FixtureInclude="x",
    ROW(FixtureEqCosts)-ROW(Fixtures!$B$36)
   ),
   COLUMNS($D63:BT63)
  )
 ),"")</f>
        <v/>
      </c>
      <c r="BU63" s="671" t="str">
        <f t="array" aca="1" ref="BU63" ca="1">IFERROR(
 INDEX(FixtureEqCosts,
  SMALL(
   IF(
    FixtureInclude="x",
    ROW(FixtureEqCosts)-ROW(Fixtures!$B$36)
   ),
   COLUMNS($D63:BU63)
  )
 ),"")</f>
        <v/>
      </c>
      <c r="BV63" s="671" t="str">
        <f t="array" aca="1" ref="BV63" ca="1">IFERROR(
 INDEX(FixtureEqCosts,
  SMALL(
   IF(
    FixtureInclude="x",
    ROW(FixtureEqCosts)-ROW(Fixtures!$B$36)
   ),
   COLUMNS($D63:BV63)
  )
 ),"")</f>
        <v/>
      </c>
      <c r="BW63" s="671" t="str">
        <f t="array" aca="1" ref="BW63" ca="1">IFERROR(
 INDEX(FixtureEqCosts,
  SMALL(
   IF(
    FixtureInclude="x",
    ROW(FixtureEqCosts)-ROW(Fixtures!$B$36)
   ),
   COLUMNS($D63:BW63)
  )
 ),"")</f>
        <v/>
      </c>
      <c r="BX63" s="671" t="str">
        <f t="array" aca="1" ref="BX63" ca="1">IFERROR(
 INDEX(FixtureEqCosts,
  SMALL(
   IF(
    FixtureInclude="x",
    ROW(FixtureEqCosts)-ROW(Fixtures!$B$36)
   ),
   COLUMNS($D63:BX63)
  )
 ),"")</f>
        <v/>
      </c>
      <c r="BY63" s="671" t="str">
        <f t="array" aca="1" ref="BY63" ca="1">IFERROR(
 INDEX(FixtureEqCosts,
  SMALL(
   IF(
    FixtureInclude="x",
    ROW(FixtureEqCosts)-ROW(Fixtures!$B$36)
   ),
   COLUMNS($D63:BY63)
  )
 ),"")</f>
        <v/>
      </c>
      <c r="BZ63" s="671" t="str">
        <f t="array" aca="1" ref="BZ63" ca="1">IFERROR(
 INDEX(FixtureEqCosts,
  SMALL(
   IF(
    FixtureInclude="x",
    ROW(FixtureEqCosts)-ROW(Fixtures!$B$36)
   ),
   COLUMNS($D63:BZ63)
  )
 ),"")</f>
        <v/>
      </c>
      <c r="CA63" s="671" t="str">
        <f t="array" aca="1" ref="CA63" ca="1">IFERROR(
 INDEX(FixtureEqCosts,
  SMALL(
   IF(
    FixtureInclude="x",
    ROW(FixtureEqCosts)-ROW(Fixtures!$B$36)
   ),
   COLUMNS($D63:CA63)
  )
 ),"")</f>
        <v/>
      </c>
      <c r="CB63" s="671" t="str">
        <f t="array" aca="1" ref="CB63" ca="1">IFERROR(
 INDEX(FixtureEqCosts,
  SMALL(
   IF(
    FixtureInclude="x",
    ROW(FixtureEqCosts)-ROW(Fixtures!$B$36)
   ),
   COLUMNS($D63:CB63)
  )
 ),"")</f>
        <v/>
      </c>
      <c r="CC63" s="671" t="str">
        <f t="array" aca="1" ref="CC63" ca="1">IFERROR(
 INDEX(FixtureEqCosts,
  SMALL(
   IF(
    FixtureInclude="x",
    ROW(FixtureEqCosts)-ROW(Fixtures!$B$36)
   ),
   COLUMNS($D63:CC63)
  )
 ),"")</f>
        <v/>
      </c>
      <c r="CD63" s="671" t="str">
        <f t="array" aca="1" ref="CD63" ca="1">IFERROR(
 INDEX(FixtureEqCosts,
  SMALL(
   IF(
    FixtureInclude="x",
    ROW(FixtureEqCosts)-ROW(Fixtures!$B$36)
   ),
   COLUMNS($D63:CD63)
  )
 ),"")</f>
        <v/>
      </c>
      <c r="CE63" s="671" t="str">
        <f t="array" aca="1" ref="CE63" ca="1">IFERROR(
 INDEX(FixtureEqCosts,
  SMALL(
   IF(
    FixtureInclude="x",
    ROW(FixtureEqCosts)-ROW(Fixtures!$B$36)
   ),
   COLUMNS($D63:CE63)
  )
 ),"")</f>
        <v/>
      </c>
      <c r="CF63" s="671" t="str">
        <f t="array" aca="1" ref="CF63" ca="1">IFERROR(
 INDEX(FixtureEqCosts,
  SMALL(
   IF(
    FixtureInclude="x",
    ROW(FixtureEqCosts)-ROW(Fixtures!$B$36)
   ),
   COLUMNS($D63:CF63)
  )
 ),"")</f>
        <v/>
      </c>
      <c r="CG63" s="671" t="str">
        <f t="array" aca="1" ref="CG63" ca="1">IFERROR(
 INDEX(FixtureEqCosts,
  SMALL(
   IF(
    FixtureInclude="x",
    ROW(FixtureEqCosts)-ROW(Fixtures!$B$36)
   ),
   COLUMNS($D63:CG63)
  )
 ),"")</f>
        <v/>
      </c>
      <c r="CH63" s="671" t="str">
        <f t="array" aca="1" ref="CH63" ca="1">IFERROR(
 INDEX(FixtureEqCosts,
  SMALL(
   IF(
    FixtureInclude="x",
    ROW(FixtureEqCosts)-ROW(Fixtures!$B$36)
   ),
   COLUMNS($D63:CH63)
  )
 ),"")</f>
        <v/>
      </c>
      <c r="CI63" s="671" t="str">
        <f t="array" aca="1" ref="CI63" ca="1">IFERROR(
 INDEX(FixtureEqCosts,
  SMALL(
   IF(
    FixtureInclude="x",
    ROW(FixtureEqCosts)-ROW(Fixtures!$B$36)
   ),
   COLUMNS($D63:CI63)
  )
 ),"")</f>
        <v/>
      </c>
      <c r="CJ63" s="671" t="str">
        <f t="array" aca="1" ref="CJ63" ca="1">IFERROR(
 INDEX(FixtureEqCosts,
  SMALL(
   IF(
    FixtureInclude="x",
    ROW(FixtureEqCosts)-ROW(Fixtures!$B$36)
   ),
   COLUMNS($D63:CJ63)
  )
 ),"")</f>
        <v/>
      </c>
      <c r="CK63" s="671" t="str">
        <f t="array" aca="1" ref="CK63" ca="1">IFERROR(
 INDEX(FixtureEqCosts,
  SMALL(
   IF(
    FixtureInclude="x",
    ROW(FixtureEqCosts)-ROW(Fixtures!$B$36)
   ),
   COLUMNS($D63:CK63)
  )
 ),"")</f>
        <v/>
      </c>
      <c r="CL63" s="671" t="str">
        <f t="array" aca="1" ref="CL63" ca="1">IFERROR(
 INDEX(FixtureEqCosts,
  SMALL(
   IF(
    FixtureInclude="x",
    ROW(FixtureEqCosts)-ROW(Fixtures!$B$36)
   ),
   COLUMNS($D63:CL63)
  )
 ),"")</f>
        <v/>
      </c>
      <c r="CM63" s="671" t="str">
        <f t="array" aca="1" ref="CM63" ca="1">IFERROR(
 INDEX(FixtureEqCosts,
  SMALL(
   IF(
    FixtureInclude="x",
    ROW(FixtureEqCosts)-ROW(Fixtures!$B$36)
   ),
   COLUMNS($D63:CM63)
  )
 ),"")</f>
        <v/>
      </c>
      <c r="CN63" s="671" t="str">
        <f t="array" aca="1" ref="CN63" ca="1">IFERROR(
 INDEX(FixtureEqCosts,
  SMALL(
   IF(
    FixtureInclude="x",
    ROW(FixtureEqCosts)-ROW(Fixtures!$B$36)
   ),
   COLUMNS($D63:CN63)
  )
 ),"")</f>
        <v/>
      </c>
      <c r="CO63" s="671" t="str">
        <f t="array" aca="1" ref="CO63" ca="1">IFERROR(
 INDEX(FixtureEqCosts,
  SMALL(
   IF(
    FixtureInclude="x",
    ROW(FixtureEqCosts)-ROW(Fixtures!$B$36)
   ),
   COLUMNS($D63:CO63)
  )
 ),"")</f>
        <v/>
      </c>
      <c r="CP63" s="671" t="str">
        <f t="array" aca="1" ref="CP63" ca="1">IFERROR(
 INDEX(FixtureEqCosts,
  SMALL(
   IF(
    FixtureInclude="x",
    ROW(FixtureEqCosts)-ROW(Fixtures!$B$36)
   ),
   COLUMNS($D63:CP63)
  )
 ),"")</f>
        <v/>
      </c>
      <c r="CQ63" s="671" t="str">
        <f t="array" aca="1" ref="CQ63" ca="1">IFERROR(
 INDEX(FixtureEqCosts,
  SMALL(
   IF(
    FixtureInclude="x",
    ROW(FixtureEqCosts)-ROW(Fixtures!$B$36)
   ),
   COLUMNS($D63:CQ63)
  )
 ),"")</f>
        <v/>
      </c>
      <c r="CR63" s="671" t="str">
        <f t="array" aca="1" ref="CR63" ca="1">IFERROR(
 INDEX(FixtureEqCosts,
  SMALL(
   IF(
    FixtureInclude="x",
    ROW(FixtureEqCosts)-ROW(Fixtures!$B$36)
   ),
   COLUMNS($D63:CR63)
  )
 ),"")</f>
        <v/>
      </c>
      <c r="CS63" s="671" t="str">
        <f t="array" aca="1" ref="CS63" ca="1">IFERROR(
 INDEX(FixtureEqCosts,
  SMALL(
   IF(
    FixtureInclude="x",
    ROW(FixtureEqCosts)-ROW(Fixtures!$B$36)
   ),
   COLUMNS($D63:CS63)
  )
 ),"")</f>
        <v/>
      </c>
      <c r="CT63" s="671" t="str">
        <f t="array" aca="1" ref="CT63" ca="1">IFERROR(
 INDEX(FixtureEqCosts,
  SMALL(
   IF(
    FixtureInclude="x",
    ROW(FixtureEqCosts)-ROW(Fixtures!$B$36)
   ),
   COLUMNS($D63:CT63)
  )
 ),"")</f>
        <v/>
      </c>
      <c r="CU63" s="671" t="str">
        <f t="array" aca="1" ref="CU63" ca="1">IFERROR(
 INDEX(FixtureEqCosts,
  SMALL(
   IF(
    FixtureInclude="x",
    ROW(FixtureEqCosts)-ROW(Fixtures!$B$36)
   ),
   COLUMNS($D63:CU63)
  )
 ),"")</f>
        <v/>
      </c>
      <c r="CV63" s="671" t="str">
        <f t="array" aca="1" ref="CV63" ca="1">IFERROR(
 INDEX(FixtureEqCosts,
  SMALL(
   IF(
    FixtureInclude="x",
    ROW(FixtureEqCosts)-ROW(Fixtures!$B$36)
   ),
   COLUMNS($D63:CV63)
  )
 ),"")</f>
        <v/>
      </c>
      <c r="CW63" s="671" t="str">
        <f t="array" aca="1" ref="CW63" ca="1">IFERROR(
 INDEX(FixtureEqCosts,
  SMALL(
   IF(
    FixtureInclude="x",
    ROW(FixtureEqCosts)-ROW(Fixtures!$B$36)
   ),
   COLUMNS($D63:CW63)
  )
 ),"")</f>
        <v/>
      </c>
      <c r="CX63" s="671" t="str">
        <f t="array" aca="1" ref="CX63" ca="1">IFERROR(
 INDEX(FixtureEqCosts,
  SMALL(
   IF(
    FixtureInclude="x",
    ROW(FixtureEqCosts)-ROW(Fixtures!$B$36)
   ),
   COLUMNS($D63:CX63)
  )
 ),"")</f>
        <v/>
      </c>
      <c r="CY63" s="671" t="str">
        <f t="array" aca="1" ref="CY63" ca="1">IFERROR(
 INDEX(FixtureEqCosts,
  SMALL(
   IF(
    FixtureInclude="x",
    ROW(FixtureEqCosts)-ROW(Fixtures!$B$36)
   ),
   COLUMNS($D63:CY63)
  )
 ),"")</f>
        <v/>
      </c>
      <c r="CZ63" s="671" t="str">
        <f t="array" aca="1" ref="CZ63" ca="1">IFERROR(
 INDEX(FixtureEqCosts,
  SMALL(
   IF(
    FixtureInclude="x",
    ROW(FixtureEqCosts)-ROW(Fixtures!$B$36)
   ),
   COLUMNS($D63:CZ63)
  )
 ),"")</f>
        <v/>
      </c>
      <c r="DA63" s="671" t="str">
        <f t="array" aca="1" ref="DA63" ca="1">IFERROR(
 INDEX(FixtureEqCosts,
  SMALL(
   IF(
    FixtureInclude="x",
    ROW(FixtureEqCosts)-ROW(Fixtures!$B$36)
   ),
   COLUMNS($D63:DA63)
  )
 ),"")</f>
        <v/>
      </c>
      <c r="DB63" s="671" t="str">
        <f t="array" aca="1" ref="DB63" ca="1">IFERROR(
 INDEX(FixtureEqCosts,
  SMALL(
   IF(
    FixtureInclude="x",
    ROW(FixtureEqCosts)-ROW(Fixtures!$B$36)
   ),
   COLUMNS($D63:DB63)
  )
 ),"")</f>
        <v/>
      </c>
      <c r="DC63" s="671" t="str">
        <f t="array" aca="1" ref="DC63" ca="1">IFERROR(
 INDEX(FixtureEqCosts,
  SMALL(
   IF(
    FixtureInclude="x",
    ROW(FixtureEqCosts)-ROW(Fixtures!$B$36)
   ),
   COLUMNS($D63:DC63)
  )
 ),"")</f>
        <v/>
      </c>
      <c r="DD63" s="671" t="str">
        <f t="array" aca="1" ref="DD63" ca="1">IFERROR(
 INDEX(FixtureEqCosts,
  SMALL(
   IF(
    FixtureInclude="x",
    ROW(FixtureEqCosts)-ROW(Fixtures!$B$36)
   ),
   COLUMNS($D63:DD63)
  )
 ),"")</f>
        <v/>
      </c>
      <c r="DE63" s="671" t="str">
        <f t="array" aca="1" ref="DE63" ca="1">IFERROR(
 INDEX(FixtureEqCosts,
  SMALL(
   IF(
    FixtureInclude="x",
    ROW(FixtureEqCosts)-ROW(Fixtures!$B$36)
   ),
   COLUMNS($D63:DE63)
  )
 ),"")</f>
        <v/>
      </c>
      <c r="DF63" s="671" t="str">
        <f t="array" aca="1" ref="DF63" ca="1">IFERROR(
 INDEX(FixtureEqCosts,
  SMALL(
   IF(
    FixtureInclude="x",
    ROW(FixtureEqCosts)-ROW(Fixtures!$B$36)
   ),
   COLUMNS($D63:DF63)
  )
 ),"")</f>
        <v/>
      </c>
      <c r="DG63" s="671" t="str">
        <f t="array" aca="1" ref="DG63" ca="1">IFERROR(
 INDEX(FixtureEqCosts,
  SMALL(
   IF(
    FixtureInclude="x",
    ROW(FixtureEqCosts)-ROW(Fixtures!$B$36)
   ),
   COLUMNS($D63:DG63)
  )
 ),"")</f>
        <v/>
      </c>
      <c r="DH63" s="671" t="str">
        <f t="array" aca="1" ref="DH63" ca="1">IFERROR(
 INDEX(FixtureEqCosts,
  SMALL(
   IF(
    FixtureInclude="x",
    ROW(FixtureEqCosts)-ROW(Fixtures!$B$36)
   ),
   COLUMNS($D63:DH63)
  )
 ),"")</f>
        <v/>
      </c>
    </row>
    <row r="64" spans="1:112">
      <c r="B64" s="565" t="str">
        <f>Fixtures!E24</f>
        <v>Installation Cost ($/fixture)</v>
      </c>
      <c r="C64" s="671">
        <f>Fixtures!F24</f>
        <v>0</v>
      </c>
      <c r="D64" s="671">
        <f t="array" aca="1" ref="D64" ca="1">IFERROR(
 INDEX(FixtureInstCosts,
  SMALL(
   IF(
    FixtureInclude="x",
    ROW(FixtureInstCosts)-ROW(Fixtures!$B$36)
   ),
   COLUMNS($D64:D64)
  )
 ),"")</f>
        <v>100</v>
      </c>
      <c r="E64" s="671">
        <f t="array" aca="1" ref="E64" ca="1">IFERROR(
 INDEX(FixtureInstCosts,
  SMALL(
   IF(
    FixtureInclude="x",
    ROW(FixtureInstCosts)-ROW(Fixtures!$B$36)
   ),
   COLUMNS($D64:E64)
  )
 ),"")</f>
        <v>100</v>
      </c>
      <c r="F64" s="671">
        <f t="array" aca="1" ref="F64" ca="1">IFERROR(
 INDEX(FixtureInstCosts,
  SMALL(
   IF(
    FixtureInclude="x",
    ROW(FixtureInstCosts)-ROW(Fixtures!$B$36)
   ),
   COLUMNS($D64:F64)
  )
 ),"")</f>
        <v>100</v>
      </c>
      <c r="G64" s="671" t="str">
        <f t="array" aca="1" ref="G64" ca="1">IFERROR(
 INDEX(FixtureInstCosts,
  SMALL(
   IF(
    FixtureInclude="x",
    ROW(FixtureInstCosts)-ROW(Fixtures!$B$36)
   ),
   COLUMNS($D64:G64)
  )
 ),"")</f>
        <v/>
      </c>
      <c r="H64" s="671" t="str">
        <f t="array" aca="1" ref="H64" ca="1">IFERROR(
 INDEX(FixtureInstCosts,
  SMALL(
   IF(
    FixtureInclude="x",
    ROW(FixtureInstCosts)-ROW(Fixtures!$B$36)
   ),
   COLUMNS($D64:H64)
  )
 ),"")</f>
        <v/>
      </c>
      <c r="I64" s="671" t="str">
        <f t="array" aca="1" ref="I64" ca="1">IFERROR(
 INDEX(FixtureInstCosts,
  SMALL(
   IF(
    FixtureInclude="x",
    ROW(FixtureInstCosts)-ROW(Fixtures!$B$36)
   ),
   COLUMNS($D64:I64)
  )
 ),"")</f>
        <v/>
      </c>
      <c r="J64" s="671" t="str">
        <f t="array" aca="1" ref="J64" ca="1">IFERROR(
 INDEX(FixtureInstCosts,
  SMALL(
   IF(
    FixtureInclude="x",
    ROW(FixtureInstCosts)-ROW(Fixtures!$B$36)
   ),
   COLUMNS($D64:J64)
  )
 ),"")</f>
        <v/>
      </c>
      <c r="K64" s="671" t="str">
        <f t="array" aca="1" ref="K64" ca="1">IFERROR(
 INDEX(FixtureInstCosts,
  SMALL(
   IF(
    FixtureInclude="x",
    ROW(FixtureInstCosts)-ROW(Fixtures!$B$36)
   ),
   COLUMNS($D64:K64)
  )
 ),"")</f>
        <v/>
      </c>
      <c r="L64" s="671" t="str">
        <f t="array" aca="1" ref="L64" ca="1">IFERROR(
 INDEX(FixtureInstCosts,
  SMALL(
   IF(
    FixtureInclude="x",
    ROW(FixtureInstCosts)-ROW(Fixtures!$B$36)
   ),
   COLUMNS($D64:L64)
  )
 ),"")</f>
        <v/>
      </c>
      <c r="M64" s="671" t="str">
        <f t="array" aca="1" ref="M64" ca="1">IFERROR(
 INDEX(FixtureInstCosts,
  SMALL(
   IF(
    FixtureInclude="x",
    ROW(FixtureInstCosts)-ROW(Fixtures!$B$36)
   ),
   COLUMNS($D64:M64)
  )
 ),"")</f>
        <v/>
      </c>
      <c r="N64" s="671" t="str">
        <f t="array" aca="1" ref="N64" ca="1">IFERROR(
 INDEX(FixtureInstCosts,
  SMALL(
   IF(
    FixtureInclude="x",
    ROW(FixtureInstCosts)-ROW(Fixtures!$B$36)
   ),
   COLUMNS($D64:N64)
  )
 ),"")</f>
        <v/>
      </c>
      <c r="O64" s="671" t="str">
        <f t="array" aca="1" ref="O64" ca="1">IFERROR(
 INDEX(FixtureInstCosts,
  SMALL(
   IF(
    FixtureInclude="x",
    ROW(FixtureInstCosts)-ROW(Fixtures!$B$36)
   ),
   COLUMNS($D64:O64)
  )
 ),"")</f>
        <v/>
      </c>
      <c r="P64" s="671" t="str">
        <f t="array" aca="1" ref="P64" ca="1">IFERROR(
 INDEX(FixtureInstCosts,
  SMALL(
   IF(
    FixtureInclude="x",
    ROW(FixtureInstCosts)-ROW(Fixtures!$B$36)
   ),
   COLUMNS($D64:P64)
  )
 ),"")</f>
        <v/>
      </c>
      <c r="Q64" s="671" t="str">
        <f t="array" aca="1" ref="Q64" ca="1">IFERROR(
 INDEX(FixtureInstCosts,
  SMALL(
   IF(
    FixtureInclude="x",
    ROW(FixtureInstCosts)-ROW(Fixtures!$B$36)
   ),
   COLUMNS($D64:Q64)
  )
 ),"")</f>
        <v/>
      </c>
      <c r="R64" s="671" t="str">
        <f t="array" aca="1" ref="R64" ca="1">IFERROR(
 INDEX(FixtureInstCosts,
  SMALL(
   IF(
    FixtureInclude="x",
    ROW(FixtureInstCosts)-ROW(Fixtures!$B$36)
   ),
   COLUMNS($D64:R64)
  )
 ),"")</f>
        <v/>
      </c>
      <c r="S64" s="671" t="str">
        <f t="array" aca="1" ref="S64" ca="1">IFERROR(
 INDEX(FixtureInstCosts,
  SMALL(
   IF(
    FixtureInclude="x",
    ROW(FixtureInstCosts)-ROW(Fixtures!$B$36)
   ),
   COLUMNS($D64:S64)
  )
 ),"")</f>
        <v/>
      </c>
      <c r="T64" s="671" t="str">
        <f t="array" aca="1" ref="T64" ca="1">IFERROR(
 INDEX(FixtureInstCosts,
  SMALL(
   IF(
    FixtureInclude="x",
    ROW(FixtureInstCosts)-ROW(Fixtures!$B$36)
   ),
   COLUMNS($D64:T64)
  )
 ),"")</f>
        <v/>
      </c>
      <c r="U64" s="671" t="str">
        <f t="array" aca="1" ref="U64" ca="1">IFERROR(
 INDEX(FixtureInstCosts,
  SMALL(
   IF(
    FixtureInclude="x",
    ROW(FixtureInstCosts)-ROW(Fixtures!$B$36)
   ),
   COLUMNS($D64:U64)
  )
 ),"")</f>
        <v/>
      </c>
      <c r="V64" s="671" t="str">
        <f t="array" aca="1" ref="V64" ca="1">IFERROR(
 INDEX(FixtureInstCosts,
  SMALL(
   IF(
    FixtureInclude="x",
    ROW(FixtureInstCosts)-ROW(Fixtures!$B$36)
   ),
   COLUMNS($D64:V64)
  )
 ),"")</f>
        <v/>
      </c>
      <c r="W64" s="671" t="str">
        <f t="array" aca="1" ref="W64" ca="1">IFERROR(
 INDEX(FixtureInstCosts,
  SMALL(
   IF(
    FixtureInclude="x",
    ROW(FixtureInstCosts)-ROW(Fixtures!$B$36)
   ),
   COLUMNS($D64:W64)
  )
 ),"")</f>
        <v/>
      </c>
      <c r="X64" s="671" t="str">
        <f t="array" aca="1" ref="X64" ca="1">IFERROR(
 INDEX(FixtureInstCosts,
  SMALL(
   IF(
    FixtureInclude="x",
    ROW(FixtureInstCosts)-ROW(Fixtures!$B$36)
   ),
   COLUMNS($D64:X64)
  )
 ),"")</f>
        <v/>
      </c>
      <c r="Y64" s="671" t="str">
        <f t="array" aca="1" ref="Y64" ca="1">IFERROR(
 INDEX(FixtureInstCosts,
  SMALL(
   IF(
    FixtureInclude="x",
    ROW(FixtureInstCosts)-ROW(Fixtures!$B$36)
   ),
   COLUMNS($D64:Y64)
  )
 ),"")</f>
        <v/>
      </c>
      <c r="Z64" s="671" t="str">
        <f t="array" aca="1" ref="Z64" ca="1">IFERROR(
 INDEX(FixtureInstCosts,
  SMALL(
   IF(
    FixtureInclude="x",
    ROW(FixtureInstCosts)-ROW(Fixtures!$B$36)
   ),
   COLUMNS($D64:Z64)
  )
 ),"")</f>
        <v/>
      </c>
      <c r="AA64" s="671" t="str">
        <f t="array" aca="1" ref="AA64" ca="1">IFERROR(
 INDEX(FixtureInstCosts,
  SMALL(
   IF(
    FixtureInclude="x",
    ROW(FixtureInstCosts)-ROW(Fixtures!$B$36)
   ),
   COLUMNS($D64:AA64)
  )
 ),"")</f>
        <v/>
      </c>
      <c r="AB64" s="671" t="str">
        <f t="array" aca="1" ref="AB64" ca="1">IFERROR(
 INDEX(FixtureInstCosts,
  SMALL(
   IF(
    FixtureInclude="x",
    ROW(FixtureInstCosts)-ROW(Fixtures!$B$36)
   ),
   COLUMNS($D64:AB64)
  )
 ),"")</f>
        <v/>
      </c>
      <c r="AC64" s="671" t="str">
        <f t="array" aca="1" ref="AC64" ca="1">IFERROR(
 INDEX(FixtureInstCosts,
  SMALL(
   IF(
    FixtureInclude="x",
    ROW(FixtureInstCosts)-ROW(Fixtures!$B$36)
   ),
   COLUMNS($D64:AC64)
  )
 ),"")</f>
        <v/>
      </c>
      <c r="AD64" s="671" t="str">
        <f t="array" aca="1" ref="AD64" ca="1">IFERROR(
 INDEX(FixtureInstCosts,
  SMALL(
   IF(
    FixtureInclude="x",
    ROW(FixtureInstCosts)-ROW(Fixtures!$B$36)
   ),
   COLUMNS($D64:AD64)
  )
 ),"")</f>
        <v/>
      </c>
      <c r="AE64" s="671" t="str">
        <f t="array" aca="1" ref="AE64" ca="1">IFERROR(
 INDEX(FixtureInstCosts,
  SMALL(
   IF(
    FixtureInclude="x",
    ROW(FixtureInstCosts)-ROW(Fixtures!$B$36)
   ),
   COLUMNS($D64:AE64)
  )
 ),"")</f>
        <v/>
      </c>
      <c r="AF64" s="671" t="str">
        <f t="array" aca="1" ref="AF64" ca="1">IFERROR(
 INDEX(FixtureInstCosts,
  SMALL(
   IF(
    FixtureInclude="x",
    ROW(FixtureInstCosts)-ROW(Fixtures!$B$36)
   ),
   COLUMNS($D64:AF64)
  )
 ),"")</f>
        <v/>
      </c>
      <c r="AG64" s="671" t="str">
        <f t="array" aca="1" ref="AG64" ca="1">IFERROR(
 INDEX(FixtureInstCosts,
  SMALL(
   IF(
    FixtureInclude="x",
    ROW(FixtureInstCosts)-ROW(Fixtures!$B$36)
   ),
   COLUMNS($D64:AG64)
  )
 ),"")</f>
        <v/>
      </c>
      <c r="AH64" s="671" t="str">
        <f t="array" aca="1" ref="AH64" ca="1">IFERROR(
 INDEX(FixtureInstCosts,
  SMALL(
   IF(
    FixtureInclude="x",
    ROW(FixtureInstCosts)-ROW(Fixtures!$B$36)
   ),
   COLUMNS($D64:AH64)
  )
 ),"")</f>
        <v/>
      </c>
      <c r="AI64" s="671" t="str">
        <f t="array" aca="1" ref="AI64" ca="1">IFERROR(
 INDEX(FixtureInstCosts,
  SMALL(
   IF(
    FixtureInclude="x",
    ROW(FixtureInstCosts)-ROW(Fixtures!$B$36)
   ),
   COLUMNS($D64:AI64)
  )
 ),"")</f>
        <v/>
      </c>
      <c r="AJ64" s="671" t="str">
        <f t="array" aca="1" ref="AJ64" ca="1">IFERROR(
 INDEX(FixtureInstCosts,
  SMALL(
   IF(
    FixtureInclude="x",
    ROW(FixtureInstCosts)-ROW(Fixtures!$B$36)
   ),
   COLUMNS($D64:AJ64)
  )
 ),"")</f>
        <v/>
      </c>
      <c r="AK64" s="671" t="str">
        <f t="array" aca="1" ref="AK64" ca="1">IFERROR(
 INDEX(FixtureInstCosts,
  SMALL(
   IF(
    FixtureInclude="x",
    ROW(FixtureInstCosts)-ROW(Fixtures!$B$36)
   ),
   COLUMNS($D64:AK64)
  )
 ),"")</f>
        <v/>
      </c>
      <c r="AL64" s="671" t="str">
        <f t="array" aca="1" ref="AL64" ca="1">IFERROR(
 INDEX(FixtureInstCosts,
  SMALL(
   IF(
    FixtureInclude="x",
    ROW(FixtureInstCosts)-ROW(Fixtures!$B$36)
   ),
   COLUMNS($D64:AL64)
  )
 ),"")</f>
        <v/>
      </c>
      <c r="AM64" s="671" t="str">
        <f t="array" aca="1" ref="AM64" ca="1">IFERROR(
 INDEX(FixtureInstCosts,
  SMALL(
   IF(
    FixtureInclude="x",
    ROW(FixtureInstCosts)-ROW(Fixtures!$B$36)
   ),
   COLUMNS($D64:AM64)
  )
 ),"")</f>
        <v/>
      </c>
      <c r="AN64" s="671" t="str">
        <f t="array" aca="1" ref="AN64" ca="1">IFERROR(
 INDEX(FixtureInstCosts,
  SMALL(
   IF(
    FixtureInclude="x",
    ROW(FixtureInstCosts)-ROW(Fixtures!$B$36)
   ),
   COLUMNS($D64:AN64)
  )
 ),"")</f>
        <v/>
      </c>
      <c r="AO64" s="671" t="str">
        <f t="array" aca="1" ref="AO64" ca="1">IFERROR(
 INDEX(FixtureInstCosts,
  SMALL(
   IF(
    FixtureInclude="x",
    ROW(FixtureInstCosts)-ROW(Fixtures!$B$36)
   ),
   COLUMNS($D64:AO64)
  )
 ),"")</f>
        <v/>
      </c>
      <c r="AP64" s="671" t="str">
        <f t="array" aca="1" ref="AP64" ca="1">IFERROR(
 INDEX(FixtureInstCosts,
  SMALL(
   IF(
    FixtureInclude="x",
    ROW(FixtureInstCosts)-ROW(Fixtures!$B$36)
   ),
   COLUMNS($D64:AP64)
  )
 ),"")</f>
        <v/>
      </c>
      <c r="AQ64" s="671" t="str">
        <f t="array" aca="1" ref="AQ64" ca="1">IFERROR(
 INDEX(FixtureInstCosts,
  SMALL(
   IF(
    FixtureInclude="x",
    ROW(FixtureInstCosts)-ROW(Fixtures!$B$36)
   ),
   COLUMNS($D64:AQ64)
  )
 ),"")</f>
        <v/>
      </c>
      <c r="AR64" s="671" t="str">
        <f t="array" aca="1" ref="AR64" ca="1">IFERROR(
 INDEX(FixtureInstCosts,
  SMALL(
   IF(
    FixtureInclude="x",
    ROW(FixtureInstCosts)-ROW(Fixtures!$B$36)
   ),
   COLUMNS($D64:AR64)
  )
 ),"")</f>
        <v/>
      </c>
      <c r="AS64" s="671" t="str">
        <f t="array" aca="1" ref="AS64" ca="1">IFERROR(
 INDEX(FixtureInstCosts,
  SMALL(
   IF(
    FixtureInclude="x",
    ROW(FixtureInstCosts)-ROW(Fixtures!$B$36)
   ),
   COLUMNS($D64:AS64)
  )
 ),"")</f>
        <v/>
      </c>
      <c r="AT64" s="671" t="str">
        <f t="array" aca="1" ref="AT64" ca="1">IFERROR(
 INDEX(FixtureInstCosts,
  SMALL(
   IF(
    FixtureInclude="x",
    ROW(FixtureInstCosts)-ROW(Fixtures!$B$36)
   ),
   COLUMNS($D64:AT64)
  )
 ),"")</f>
        <v/>
      </c>
      <c r="AU64" s="671" t="str">
        <f t="array" aca="1" ref="AU64" ca="1">IFERROR(
 INDEX(FixtureInstCosts,
  SMALL(
   IF(
    FixtureInclude="x",
    ROW(FixtureInstCosts)-ROW(Fixtures!$B$36)
   ),
   COLUMNS($D64:AU64)
  )
 ),"")</f>
        <v/>
      </c>
      <c r="AV64" s="671" t="str">
        <f t="array" aca="1" ref="AV64" ca="1">IFERROR(
 INDEX(FixtureInstCosts,
  SMALL(
   IF(
    FixtureInclude="x",
    ROW(FixtureInstCosts)-ROW(Fixtures!$B$36)
   ),
   COLUMNS($D64:AV64)
  )
 ),"")</f>
        <v/>
      </c>
      <c r="AW64" s="671" t="str">
        <f t="array" aca="1" ref="AW64" ca="1">IFERROR(
 INDEX(FixtureInstCosts,
  SMALL(
   IF(
    FixtureInclude="x",
    ROW(FixtureInstCosts)-ROW(Fixtures!$B$36)
   ),
   COLUMNS($D64:AW64)
  )
 ),"")</f>
        <v/>
      </c>
      <c r="AX64" s="671" t="str">
        <f t="array" aca="1" ref="AX64" ca="1">IFERROR(
 INDEX(FixtureInstCosts,
  SMALL(
   IF(
    FixtureInclude="x",
    ROW(FixtureInstCosts)-ROW(Fixtures!$B$36)
   ),
   COLUMNS($D64:AX64)
  )
 ),"")</f>
        <v/>
      </c>
      <c r="AY64" s="671" t="str">
        <f t="array" aca="1" ref="AY64" ca="1">IFERROR(
 INDEX(FixtureInstCosts,
  SMALL(
   IF(
    FixtureInclude="x",
    ROW(FixtureInstCosts)-ROW(Fixtures!$B$36)
   ),
   COLUMNS($D64:AY64)
  )
 ),"")</f>
        <v/>
      </c>
      <c r="AZ64" s="671" t="str">
        <f t="array" aca="1" ref="AZ64" ca="1">IFERROR(
 INDEX(FixtureInstCosts,
  SMALL(
   IF(
    FixtureInclude="x",
    ROW(FixtureInstCosts)-ROW(Fixtures!$B$36)
   ),
   COLUMNS($D64:AZ64)
  )
 ),"")</f>
        <v/>
      </c>
      <c r="BA64" s="671" t="str">
        <f t="array" aca="1" ref="BA64" ca="1">IFERROR(
 INDEX(FixtureInstCosts,
  SMALL(
   IF(
    FixtureInclude="x",
    ROW(FixtureInstCosts)-ROW(Fixtures!$B$36)
   ),
   COLUMNS($D64:BA64)
  )
 ),"")</f>
        <v/>
      </c>
      <c r="BB64" s="671" t="str">
        <f t="array" aca="1" ref="BB64" ca="1">IFERROR(
 INDEX(FixtureInstCosts,
  SMALL(
   IF(
    FixtureInclude="x",
    ROW(FixtureInstCosts)-ROW(Fixtures!$B$36)
   ),
   COLUMNS($D64:BB64)
  )
 ),"")</f>
        <v/>
      </c>
      <c r="BC64" s="671" t="str">
        <f t="array" aca="1" ref="BC64" ca="1">IFERROR(
 INDEX(FixtureInstCosts,
  SMALL(
   IF(
    FixtureInclude="x",
    ROW(FixtureInstCosts)-ROW(Fixtures!$B$36)
   ),
   COLUMNS($D64:BC64)
  )
 ),"")</f>
        <v/>
      </c>
      <c r="BD64" s="671" t="str">
        <f t="array" aca="1" ref="BD64" ca="1">IFERROR(
 INDEX(FixtureInstCosts,
  SMALL(
   IF(
    FixtureInclude="x",
    ROW(FixtureInstCosts)-ROW(Fixtures!$B$36)
   ),
   COLUMNS($D64:BD64)
  )
 ),"")</f>
        <v/>
      </c>
      <c r="BE64" s="671" t="str">
        <f t="array" aca="1" ref="BE64" ca="1">IFERROR(
 INDEX(FixtureInstCosts,
  SMALL(
   IF(
    FixtureInclude="x",
    ROW(FixtureInstCosts)-ROW(Fixtures!$B$36)
   ),
   COLUMNS($D64:BE64)
  )
 ),"")</f>
        <v/>
      </c>
      <c r="BF64" s="671" t="str">
        <f t="array" aca="1" ref="BF64" ca="1">IFERROR(
 INDEX(FixtureInstCosts,
  SMALL(
   IF(
    FixtureInclude="x",
    ROW(FixtureInstCosts)-ROW(Fixtures!$B$36)
   ),
   COLUMNS($D64:BF64)
  )
 ),"")</f>
        <v/>
      </c>
      <c r="BG64" s="671" t="str">
        <f t="array" aca="1" ref="BG64" ca="1">IFERROR(
 INDEX(FixtureInstCosts,
  SMALL(
   IF(
    FixtureInclude="x",
    ROW(FixtureInstCosts)-ROW(Fixtures!$B$36)
   ),
   COLUMNS($D64:BG64)
  )
 ),"")</f>
        <v/>
      </c>
      <c r="BH64" s="671" t="str">
        <f t="array" aca="1" ref="BH64" ca="1">IFERROR(
 INDEX(FixtureInstCosts,
  SMALL(
   IF(
    FixtureInclude="x",
    ROW(FixtureInstCosts)-ROW(Fixtures!$B$36)
   ),
   COLUMNS($D64:BH64)
  )
 ),"")</f>
        <v/>
      </c>
      <c r="BI64" s="671" t="str">
        <f t="array" aca="1" ref="BI64" ca="1">IFERROR(
 INDEX(FixtureInstCosts,
  SMALL(
   IF(
    FixtureInclude="x",
    ROW(FixtureInstCosts)-ROW(Fixtures!$B$36)
   ),
   COLUMNS($D64:BI64)
  )
 ),"")</f>
        <v/>
      </c>
      <c r="BJ64" s="671" t="str">
        <f t="array" aca="1" ref="BJ64" ca="1">IFERROR(
 INDEX(FixtureInstCosts,
  SMALL(
   IF(
    FixtureInclude="x",
    ROW(FixtureInstCosts)-ROW(Fixtures!$B$36)
   ),
   COLUMNS($D64:BJ64)
  )
 ),"")</f>
        <v/>
      </c>
      <c r="BK64" s="671" t="str">
        <f t="array" aca="1" ref="BK64" ca="1">IFERROR(
 INDEX(FixtureInstCosts,
  SMALL(
   IF(
    FixtureInclude="x",
    ROW(FixtureInstCosts)-ROW(Fixtures!$B$36)
   ),
   COLUMNS($D64:BK64)
  )
 ),"")</f>
        <v/>
      </c>
      <c r="BL64" s="671" t="str">
        <f t="array" aca="1" ref="BL64" ca="1">IFERROR(
 INDEX(FixtureInstCosts,
  SMALL(
   IF(
    FixtureInclude="x",
    ROW(FixtureInstCosts)-ROW(Fixtures!$B$36)
   ),
   COLUMNS($D64:BL64)
  )
 ),"")</f>
        <v/>
      </c>
      <c r="BM64" s="671" t="str">
        <f t="array" aca="1" ref="BM64" ca="1">IFERROR(
 INDEX(FixtureInstCosts,
  SMALL(
   IF(
    FixtureInclude="x",
    ROW(FixtureInstCosts)-ROW(Fixtures!$B$36)
   ),
   COLUMNS($D64:BM64)
  )
 ),"")</f>
        <v/>
      </c>
      <c r="BN64" s="671" t="str">
        <f t="array" aca="1" ref="BN64" ca="1">IFERROR(
 INDEX(FixtureInstCosts,
  SMALL(
   IF(
    FixtureInclude="x",
    ROW(FixtureInstCosts)-ROW(Fixtures!$B$36)
   ),
   COLUMNS($D64:BN64)
  )
 ),"")</f>
        <v/>
      </c>
      <c r="BO64" s="671" t="str">
        <f t="array" aca="1" ref="BO64" ca="1">IFERROR(
 INDEX(FixtureInstCosts,
  SMALL(
   IF(
    FixtureInclude="x",
    ROW(FixtureInstCosts)-ROW(Fixtures!$B$36)
   ),
   COLUMNS($D64:BO64)
  )
 ),"")</f>
        <v/>
      </c>
      <c r="BP64" s="671" t="str">
        <f t="array" aca="1" ref="BP64" ca="1">IFERROR(
 INDEX(FixtureInstCosts,
  SMALL(
   IF(
    FixtureInclude="x",
    ROW(FixtureInstCosts)-ROW(Fixtures!$B$36)
   ),
   COLUMNS($D64:BP64)
  )
 ),"")</f>
        <v/>
      </c>
      <c r="BQ64" s="671" t="str">
        <f t="array" aca="1" ref="BQ64" ca="1">IFERROR(
 INDEX(FixtureInstCosts,
  SMALL(
   IF(
    FixtureInclude="x",
    ROW(FixtureInstCosts)-ROW(Fixtures!$B$36)
   ),
   COLUMNS($D64:BQ64)
  )
 ),"")</f>
        <v/>
      </c>
      <c r="BR64" s="671" t="str">
        <f t="array" aca="1" ref="BR64" ca="1">IFERROR(
 INDEX(FixtureInstCosts,
  SMALL(
   IF(
    FixtureInclude="x",
    ROW(FixtureInstCosts)-ROW(Fixtures!$B$36)
   ),
   COLUMNS($D64:BR64)
  )
 ),"")</f>
        <v/>
      </c>
      <c r="BS64" s="671" t="str">
        <f t="array" aca="1" ref="BS64" ca="1">IFERROR(
 INDEX(FixtureInstCosts,
  SMALL(
   IF(
    FixtureInclude="x",
    ROW(FixtureInstCosts)-ROW(Fixtures!$B$36)
   ),
   COLUMNS($D64:BS64)
  )
 ),"")</f>
        <v/>
      </c>
      <c r="BT64" s="671" t="str">
        <f t="array" aca="1" ref="BT64" ca="1">IFERROR(
 INDEX(FixtureInstCosts,
  SMALL(
   IF(
    FixtureInclude="x",
    ROW(FixtureInstCosts)-ROW(Fixtures!$B$36)
   ),
   COLUMNS($D64:BT64)
  )
 ),"")</f>
        <v/>
      </c>
      <c r="BU64" s="671" t="str">
        <f t="array" aca="1" ref="BU64" ca="1">IFERROR(
 INDEX(FixtureInstCosts,
  SMALL(
   IF(
    FixtureInclude="x",
    ROW(FixtureInstCosts)-ROW(Fixtures!$B$36)
   ),
   COLUMNS($D64:BU64)
  )
 ),"")</f>
        <v/>
      </c>
      <c r="BV64" s="671" t="str">
        <f t="array" aca="1" ref="BV64" ca="1">IFERROR(
 INDEX(FixtureInstCosts,
  SMALL(
   IF(
    FixtureInclude="x",
    ROW(FixtureInstCosts)-ROW(Fixtures!$B$36)
   ),
   COLUMNS($D64:BV64)
  )
 ),"")</f>
        <v/>
      </c>
      <c r="BW64" s="671" t="str">
        <f t="array" aca="1" ref="BW64" ca="1">IFERROR(
 INDEX(FixtureInstCosts,
  SMALL(
   IF(
    FixtureInclude="x",
    ROW(FixtureInstCosts)-ROW(Fixtures!$B$36)
   ),
   COLUMNS($D64:BW64)
  )
 ),"")</f>
        <v/>
      </c>
      <c r="BX64" s="671" t="str">
        <f t="array" aca="1" ref="BX64" ca="1">IFERROR(
 INDEX(FixtureInstCosts,
  SMALL(
   IF(
    FixtureInclude="x",
    ROW(FixtureInstCosts)-ROW(Fixtures!$B$36)
   ),
   COLUMNS($D64:BX64)
  )
 ),"")</f>
        <v/>
      </c>
      <c r="BY64" s="671" t="str">
        <f t="array" aca="1" ref="BY64" ca="1">IFERROR(
 INDEX(FixtureInstCosts,
  SMALL(
   IF(
    FixtureInclude="x",
    ROW(FixtureInstCosts)-ROW(Fixtures!$B$36)
   ),
   COLUMNS($D64:BY64)
  )
 ),"")</f>
        <v/>
      </c>
      <c r="BZ64" s="671" t="str">
        <f t="array" aca="1" ref="BZ64" ca="1">IFERROR(
 INDEX(FixtureInstCosts,
  SMALL(
   IF(
    FixtureInclude="x",
    ROW(FixtureInstCosts)-ROW(Fixtures!$B$36)
   ),
   COLUMNS($D64:BZ64)
  )
 ),"")</f>
        <v/>
      </c>
      <c r="CA64" s="671" t="str">
        <f t="array" aca="1" ref="CA64" ca="1">IFERROR(
 INDEX(FixtureInstCosts,
  SMALL(
   IF(
    FixtureInclude="x",
    ROW(FixtureInstCosts)-ROW(Fixtures!$B$36)
   ),
   COLUMNS($D64:CA64)
  )
 ),"")</f>
        <v/>
      </c>
      <c r="CB64" s="671" t="str">
        <f t="array" aca="1" ref="CB64" ca="1">IFERROR(
 INDEX(FixtureInstCosts,
  SMALL(
   IF(
    FixtureInclude="x",
    ROW(FixtureInstCosts)-ROW(Fixtures!$B$36)
   ),
   COLUMNS($D64:CB64)
  )
 ),"")</f>
        <v/>
      </c>
      <c r="CC64" s="671" t="str">
        <f t="array" aca="1" ref="CC64" ca="1">IFERROR(
 INDEX(FixtureInstCosts,
  SMALL(
   IF(
    FixtureInclude="x",
    ROW(FixtureInstCosts)-ROW(Fixtures!$B$36)
   ),
   COLUMNS($D64:CC64)
  )
 ),"")</f>
        <v/>
      </c>
      <c r="CD64" s="671" t="str">
        <f t="array" aca="1" ref="CD64" ca="1">IFERROR(
 INDEX(FixtureInstCosts,
  SMALL(
   IF(
    FixtureInclude="x",
    ROW(FixtureInstCosts)-ROW(Fixtures!$B$36)
   ),
   COLUMNS($D64:CD64)
  )
 ),"")</f>
        <v/>
      </c>
      <c r="CE64" s="671" t="str">
        <f t="array" aca="1" ref="CE64" ca="1">IFERROR(
 INDEX(FixtureInstCosts,
  SMALL(
   IF(
    FixtureInclude="x",
    ROW(FixtureInstCosts)-ROW(Fixtures!$B$36)
   ),
   COLUMNS($D64:CE64)
  )
 ),"")</f>
        <v/>
      </c>
      <c r="CF64" s="671" t="str">
        <f t="array" aca="1" ref="CF64" ca="1">IFERROR(
 INDEX(FixtureInstCosts,
  SMALL(
   IF(
    FixtureInclude="x",
    ROW(FixtureInstCosts)-ROW(Fixtures!$B$36)
   ),
   COLUMNS($D64:CF64)
  )
 ),"")</f>
        <v/>
      </c>
      <c r="CG64" s="671" t="str">
        <f t="array" aca="1" ref="CG64" ca="1">IFERROR(
 INDEX(FixtureInstCosts,
  SMALL(
   IF(
    FixtureInclude="x",
    ROW(FixtureInstCosts)-ROW(Fixtures!$B$36)
   ),
   COLUMNS($D64:CG64)
  )
 ),"")</f>
        <v/>
      </c>
      <c r="CH64" s="671" t="str">
        <f t="array" aca="1" ref="CH64" ca="1">IFERROR(
 INDEX(FixtureInstCosts,
  SMALL(
   IF(
    FixtureInclude="x",
    ROW(FixtureInstCosts)-ROW(Fixtures!$B$36)
   ),
   COLUMNS($D64:CH64)
  )
 ),"")</f>
        <v/>
      </c>
      <c r="CI64" s="671" t="str">
        <f t="array" aca="1" ref="CI64" ca="1">IFERROR(
 INDEX(FixtureInstCosts,
  SMALL(
   IF(
    FixtureInclude="x",
    ROW(FixtureInstCosts)-ROW(Fixtures!$B$36)
   ),
   COLUMNS($D64:CI64)
  )
 ),"")</f>
        <v/>
      </c>
      <c r="CJ64" s="671" t="str">
        <f t="array" aca="1" ref="CJ64" ca="1">IFERROR(
 INDEX(FixtureInstCosts,
  SMALL(
   IF(
    FixtureInclude="x",
    ROW(FixtureInstCosts)-ROW(Fixtures!$B$36)
   ),
   COLUMNS($D64:CJ64)
  )
 ),"")</f>
        <v/>
      </c>
      <c r="CK64" s="671" t="str">
        <f t="array" aca="1" ref="CK64" ca="1">IFERROR(
 INDEX(FixtureInstCosts,
  SMALL(
   IF(
    FixtureInclude="x",
    ROW(FixtureInstCosts)-ROW(Fixtures!$B$36)
   ),
   COLUMNS($D64:CK64)
  )
 ),"")</f>
        <v/>
      </c>
      <c r="CL64" s="671" t="str">
        <f t="array" aca="1" ref="CL64" ca="1">IFERROR(
 INDEX(FixtureInstCosts,
  SMALL(
   IF(
    FixtureInclude="x",
    ROW(FixtureInstCosts)-ROW(Fixtures!$B$36)
   ),
   COLUMNS($D64:CL64)
  )
 ),"")</f>
        <v/>
      </c>
      <c r="CM64" s="671" t="str">
        <f t="array" aca="1" ref="CM64" ca="1">IFERROR(
 INDEX(FixtureInstCosts,
  SMALL(
   IF(
    FixtureInclude="x",
    ROW(FixtureInstCosts)-ROW(Fixtures!$B$36)
   ),
   COLUMNS($D64:CM64)
  )
 ),"")</f>
        <v/>
      </c>
      <c r="CN64" s="671" t="str">
        <f t="array" aca="1" ref="CN64" ca="1">IFERROR(
 INDEX(FixtureInstCosts,
  SMALL(
   IF(
    FixtureInclude="x",
    ROW(FixtureInstCosts)-ROW(Fixtures!$B$36)
   ),
   COLUMNS($D64:CN64)
  )
 ),"")</f>
        <v/>
      </c>
      <c r="CO64" s="671" t="str">
        <f t="array" aca="1" ref="CO64" ca="1">IFERROR(
 INDEX(FixtureInstCosts,
  SMALL(
   IF(
    FixtureInclude="x",
    ROW(FixtureInstCosts)-ROW(Fixtures!$B$36)
   ),
   COLUMNS($D64:CO64)
  )
 ),"")</f>
        <v/>
      </c>
      <c r="CP64" s="671" t="str">
        <f t="array" aca="1" ref="CP64" ca="1">IFERROR(
 INDEX(FixtureInstCosts,
  SMALL(
   IF(
    FixtureInclude="x",
    ROW(FixtureInstCosts)-ROW(Fixtures!$B$36)
   ),
   COLUMNS($D64:CP64)
  )
 ),"")</f>
        <v/>
      </c>
      <c r="CQ64" s="671" t="str">
        <f t="array" aca="1" ref="CQ64" ca="1">IFERROR(
 INDEX(FixtureInstCosts,
  SMALL(
   IF(
    FixtureInclude="x",
    ROW(FixtureInstCosts)-ROW(Fixtures!$B$36)
   ),
   COLUMNS($D64:CQ64)
  )
 ),"")</f>
        <v/>
      </c>
      <c r="CR64" s="671" t="str">
        <f t="array" aca="1" ref="CR64" ca="1">IFERROR(
 INDEX(FixtureInstCosts,
  SMALL(
   IF(
    FixtureInclude="x",
    ROW(FixtureInstCosts)-ROW(Fixtures!$B$36)
   ),
   COLUMNS($D64:CR64)
  )
 ),"")</f>
        <v/>
      </c>
      <c r="CS64" s="671" t="str">
        <f t="array" aca="1" ref="CS64" ca="1">IFERROR(
 INDEX(FixtureInstCosts,
  SMALL(
   IF(
    FixtureInclude="x",
    ROW(FixtureInstCosts)-ROW(Fixtures!$B$36)
   ),
   COLUMNS($D64:CS64)
  )
 ),"")</f>
        <v/>
      </c>
      <c r="CT64" s="671" t="str">
        <f t="array" aca="1" ref="CT64" ca="1">IFERROR(
 INDEX(FixtureInstCosts,
  SMALL(
   IF(
    FixtureInclude="x",
    ROW(FixtureInstCosts)-ROW(Fixtures!$B$36)
   ),
   COLUMNS($D64:CT64)
  )
 ),"")</f>
        <v/>
      </c>
      <c r="CU64" s="671" t="str">
        <f t="array" aca="1" ref="CU64" ca="1">IFERROR(
 INDEX(FixtureInstCosts,
  SMALL(
   IF(
    FixtureInclude="x",
    ROW(FixtureInstCosts)-ROW(Fixtures!$B$36)
   ),
   COLUMNS($D64:CU64)
  )
 ),"")</f>
        <v/>
      </c>
      <c r="CV64" s="671" t="str">
        <f t="array" aca="1" ref="CV64" ca="1">IFERROR(
 INDEX(FixtureInstCosts,
  SMALL(
   IF(
    FixtureInclude="x",
    ROW(FixtureInstCosts)-ROW(Fixtures!$B$36)
   ),
   COLUMNS($D64:CV64)
  )
 ),"")</f>
        <v/>
      </c>
      <c r="CW64" s="671" t="str">
        <f t="array" aca="1" ref="CW64" ca="1">IFERROR(
 INDEX(FixtureInstCosts,
  SMALL(
   IF(
    FixtureInclude="x",
    ROW(FixtureInstCosts)-ROW(Fixtures!$B$36)
   ),
   COLUMNS($D64:CW64)
  )
 ),"")</f>
        <v/>
      </c>
      <c r="CX64" s="671" t="str">
        <f t="array" aca="1" ref="CX64" ca="1">IFERROR(
 INDEX(FixtureInstCosts,
  SMALL(
   IF(
    FixtureInclude="x",
    ROW(FixtureInstCosts)-ROW(Fixtures!$B$36)
   ),
   COLUMNS($D64:CX64)
  )
 ),"")</f>
        <v/>
      </c>
      <c r="CY64" s="671" t="str">
        <f t="array" aca="1" ref="CY64" ca="1">IFERROR(
 INDEX(FixtureInstCosts,
  SMALL(
   IF(
    FixtureInclude="x",
    ROW(FixtureInstCosts)-ROW(Fixtures!$B$36)
   ),
   COLUMNS($D64:CY64)
  )
 ),"")</f>
        <v/>
      </c>
      <c r="CZ64" s="671" t="str">
        <f t="array" aca="1" ref="CZ64" ca="1">IFERROR(
 INDEX(FixtureInstCosts,
  SMALL(
   IF(
    FixtureInclude="x",
    ROW(FixtureInstCosts)-ROW(Fixtures!$B$36)
   ),
   COLUMNS($D64:CZ64)
  )
 ),"")</f>
        <v/>
      </c>
      <c r="DA64" s="671" t="str">
        <f t="array" aca="1" ref="DA64" ca="1">IFERROR(
 INDEX(FixtureInstCosts,
  SMALL(
   IF(
    FixtureInclude="x",
    ROW(FixtureInstCosts)-ROW(Fixtures!$B$36)
   ),
   COLUMNS($D64:DA64)
  )
 ),"")</f>
        <v/>
      </c>
      <c r="DB64" s="671" t="str">
        <f t="array" aca="1" ref="DB64" ca="1">IFERROR(
 INDEX(FixtureInstCosts,
  SMALL(
   IF(
    FixtureInclude="x",
    ROW(FixtureInstCosts)-ROW(Fixtures!$B$36)
   ),
   COLUMNS($D64:DB64)
  )
 ),"")</f>
        <v/>
      </c>
      <c r="DC64" s="671" t="str">
        <f t="array" aca="1" ref="DC64" ca="1">IFERROR(
 INDEX(FixtureInstCosts,
  SMALL(
   IF(
    FixtureInclude="x",
    ROW(FixtureInstCosts)-ROW(Fixtures!$B$36)
   ),
   COLUMNS($D64:DC64)
  )
 ),"")</f>
        <v/>
      </c>
      <c r="DD64" s="671" t="str">
        <f t="array" aca="1" ref="DD64" ca="1">IFERROR(
 INDEX(FixtureInstCosts,
  SMALL(
   IF(
    FixtureInclude="x",
    ROW(FixtureInstCosts)-ROW(Fixtures!$B$36)
   ),
   COLUMNS($D64:DD64)
  )
 ),"")</f>
        <v/>
      </c>
      <c r="DE64" s="671" t="str">
        <f t="array" aca="1" ref="DE64" ca="1">IFERROR(
 INDEX(FixtureInstCosts,
  SMALL(
   IF(
    FixtureInclude="x",
    ROW(FixtureInstCosts)-ROW(Fixtures!$B$36)
   ),
   COLUMNS($D64:DE64)
  )
 ),"")</f>
        <v/>
      </c>
      <c r="DF64" s="671" t="str">
        <f t="array" aca="1" ref="DF64" ca="1">IFERROR(
 INDEX(FixtureInstCosts,
  SMALL(
   IF(
    FixtureInclude="x",
    ROW(FixtureInstCosts)-ROW(Fixtures!$B$36)
   ),
   COLUMNS($D64:DF64)
  )
 ),"")</f>
        <v/>
      </c>
      <c r="DG64" s="671" t="str">
        <f t="array" aca="1" ref="DG64" ca="1">IFERROR(
 INDEX(FixtureInstCosts,
  SMALL(
   IF(
    FixtureInclude="x",
    ROW(FixtureInstCosts)-ROW(Fixtures!$B$36)
   ),
   COLUMNS($D64:DG64)
  )
 ),"")</f>
        <v/>
      </c>
      <c r="DH64" s="671" t="str">
        <f t="array" aca="1" ref="DH64" ca="1">IFERROR(
 INDEX(FixtureInstCosts,
  SMALL(
   IF(
    FixtureInclude="x",
    ROW(FixtureInstCosts)-ROW(Fixtures!$B$36)
   ),
   COLUMNS($D64:DH64)
  )
 ),"")</f>
        <v/>
      </c>
    </row>
    <row r="65" spans="1:112">
      <c r="B65" s="565" t="str">
        <f>Fixtures!E25</f>
        <v>One-time Rebate or Subsidy ($/fixture)</v>
      </c>
      <c r="C65" s="671">
        <f>Fixtures!F25</f>
        <v>0</v>
      </c>
      <c r="D65" s="671">
        <f t="array" aca="1" ref="D65" ca="1">IFERROR(
 INDEX(FixtureRebCosts,
  SMALL(
   IF(
    FixtureInclude="x",
    ROW(FixtureRebCosts)-ROW(Fixtures!$B$36)
   ),
   COLUMNS($D65:D65)
  )
 ),"")</f>
        <v>0</v>
      </c>
      <c r="E65" s="671">
        <f t="array" aca="1" ref="E65" ca="1">IFERROR(
 INDEX(FixtureRebCosts,
  SMALL(
   IF(
    FixtureInclude="x",
    ROW(FixtureRebCosts)-ROW(Fixtures!$B$36)
   ),
   COLUMNS($D65:E65)
  )
 ),"")</f>
        <v>0</v>
      </c>
      <c r="F65" s="671">
        <f t="array" aca="1" ref="F65" ca="1">IFERROR(
 INDEX(FixtureRebCosts,
  SMALL(
   IF(
    FixtureInclude="x",
    ROW(FixtureRebCosts)-ROW(Fixtures!$B$36)
   ),
   COLUMNS($D65:F65)
  )
 ),"")</f>
        <v>0</v>
      </c>
      <c r="G65" s="671" t="str">
        <f t="array" aca="1" ref="G65" ca="1">IFERROR(
 INDEX(FixtureRebCosts,
  SMALL(
   IF(
    FixtureInclude="x",
    ROW(FixtureRebCosts)-ROW(Fixtures!$B$36)
   ),
   COLUMNS($D65:G65)
  )
 ),"")</f>
        <v/>
      </c>
      <c r="H65" s="671" t="str">
        <f t="array" aca="1" ref="H65" ca="1">IFERROR(
 INDEX(FixtureRebCosts,
  SMALL(
   IF(
    FixtureInclude="x",
    ROW(FixtureRebCosts)-ROW(Fixtures!$B$36)
   ),
   COLUMNS($D65:H65)
  )
 ),"")</f>
        <v/>
      </c>
      <c r="I65" s="671" t="str">
        <f t="array" aca="1" ref="I65" ca="1">IFERROR(
 INDEX(FixtureRebCosts,
  SMALL(
   IF(
    FixtureInclude="x",
    ROW(FixtureRebCosts)-ROW(Fixtures!$B$36)
   ),
   COLUMNS($D65:I65)
  )
 ),"")</f>
        <v/>
      </c>
      <c r="J65" s="671" t="str">
        <f t="array" aca="1" ref="J65" ca="1">IFERROR(
 INDEX(FixtureRebCosts,
  SMALL(
   IF(
    FixtureInclude="x",
    ROW(FixtureRebCosts)-ROW(Fixtures!$B$36)
   ),
   COLUMNS($D65:J65)
  )
 ),"")</f>
        <v/>
      </c>
      <c r="K65" s="671" t="str">
        <f t="array" aca="1" ref="K65" ca="1">IFERROR(
 INDEX(FixtureRebCosts,
  SMALL(
   IF(
    FixtureInclude="x",
    ROW(FixtureRebCosts)-ROW(Fixtures!$B$36)
   ),
   COLUMNS($D65:K65)
  )
 ),"")</f>
        <v/>
      </c>
      <c r="L65" s="671" t="str">
        <f t="array" aca="1" ref="L65" ca="1">IFERROR(
 INDEX(FixtureRebCosts,
  SMALL(
   IF(
    FixtureInclude="x",
    ROW(FixtureRebCosts)-ROW(Fixtures!$B$36)
   ),
   COLUMNS($D65:L65)
  )
 ),"")</f>
        <v/>
      </c>
      <c r="M65" s="671" t="str">
        <f t="array" aca="1" ref="M65" ca="1">IFERROR(
 INDEX(FixtureRebCosts,
  SMALL(
   IF(
    FixtureInclude="x",
    ROW(FixtureRebCosts)-ROW(Fixtures!$B$36)
   ),
   COLUMNS($D65:M65)
  )
 ),"")</f>
        <v/>
      </c>
      <c r="N65" s="671" t="str">
        <f t="array" aca="1" ref="N65" ca="1">IFERROR(
 INDEX(FixtureRebCosts,
  SMALL(
   IF(
    FixtureInclude="x",
    ROW(FixtureRebCosts)-ROW(Fixtures!$B$36)
   ),
   COLUMNS($D65:N65)
  )
 ),"")</f>
        <v/>
      </c>
      <c r="O65" s="671" t="str">
        <f t="array" aca="1" ref="O65" ca="1">IFERROR(
 INDEX(FixtureRebCosts,
  SMALL(
   IF(
    FixtureInclude="x",
    ROW(FixtureRebCosts)-ROW(Fixtures!$B$36)
   ),
   COLUMNS($D65:O65)
  )
 ),"")</f>
        <v/>
      </c>
      <c r="P65" s="671" t="str">
        <f t="array" aca="1" ref="P65" ca="1">IFERROR(
 INDEX(FixtureRebCosts,
  SMALL(
   IF(
    FixtureInclude="x",
    ROW(FixtureRebCosts)-ROW(Fixtures!$B$36)
   ),
   COLUMNS($D65:P65)
  )
 ),"")</f>
        <v/>
      </c>
      <c r="Q65" s="671" t="str">
        <f t="array" aca="1" ref="Q65" ca="1">IFERROR(
 INDEX(FixtureRebCosts,
  SMALL(
   IF(
    FixtureInclude="x",
    ROW(FixtureRebCosts)-ROW(Fixtures!$B$36)
   ),
   COLUMNS($D65:Q65)
  )
 ),"")</f>
        <v/>
      </c>
      <c r="R65" s="671" t="str">
        <f t="array" aca="1" ref="R65" ca="1">IFERROR(
 INDEX(FixtureRebCosts,
  SMALL(
   IF(
    FixtureInclude="x",
    ROW(FixtureRebCosts)-ROW(Fixtures!$B$36)
   ),
   COLUMNS($D65:R65)
  )
 ),"")</f>
        <v/>
      </c>
      <c r="S65" s="671" t="str">
        <f t="array" aca="1" ref="S65" ca="1">IFERROR(
 INDEX(FixtureRebCosts,
  SMALL(
   IF(
    FixtureInclude="x",
    ROW(FixtureRebCosts)-ROW(Fixtures!$B$36)
   ),
   COLUMNS($D65:S65)
  )
 ),"")</f>
        <v/>
      </c>
      <c r="T65" s="671" t="str">
        <f t="array" aca="1" ref="T65" ca="1">IFERROR(
 INDEX(FixtureRebCosts,
  SMALL(
   IF(
    FixtureInclude="x",
    ROW(FixtureRebCosts)-ROW(Fixtures!$B$36)
   ),
   COLUMNS($D65:T65)
  )
 ),"")</f>
        <v/>
      </c>
      <c r="U65" s="671" t="str">
        <f t="array" aca="1" ref="U65" ca="1">IFERROR(
 INDEX(FixtureRebCosts,
  SMALL(
   IF(
    FixtureInclude="x",
    ROW(FixtureRebCosts)-ROW(Fixtures!$B$36)
   ),
   COLUMNS($D65:U65)
  )
 ),"")</f>
        <v/>
      </c>
      <c r="V65" s="671" t="str">
        <f t="array" aca="1" ref="V65" ca="1">IFERROR(
 INDEX(FixtureRebCosts,
  SMALL(
   IF(
    FixtureInclude="x",
    ROW(FixtureRebCosts)-ROW(Fixtures!$B$36)
   ),
   COLUMNS($D65:V65)
  )
 ),"")</f>
        <v/>
      </c>
      <c r="W65" s="671" t="str">
        <f t="array" aca="1" ref="W65" ca="1">IFERROR(
 INDEX(FixtureRebCosts,
  SMALL(
   IF(
    FixtureInclude="x",
    ROW(FixtureRebCosts)-ROW(Fixtures!$B$36)
   ),
   COLUMNS($D65:W65)
  )
 ),"")</f>
        <v/>
      </c>
      <c r="X65" s="671" t="str">
        <f t="array" aca="1" ref="X65" ca="1">IFERROR(
 INDEX(FixtureRebCosts,
  SMALL(
   IF(
    FixtureInclude="x",
    ROW(FixtureRebCosts)-ROW(Fixtures!$B$36)
   ),
   COLUMNS($D65:X65)
  )
 ),"")</f>
        <v/>
      </c>
      <c r="Y65" s="671" t="str">
        <f t="array" aca="1" ref="Y65" ca="1">IFERROR(
 INDEX(FixtureRebCosts,
  SMALL(
   IF(
    FixtureInclude="x",
    ROW(FixtureRebCosts)-ROW(Fixtures!$B$36)
   ),
   COLUMNS($D65:Y65)
  )
 ),"")</f>
        <v/>
      </c>
      <c r="Z65" s="671" t="str">
        <f t="array" aca="1" ref="Z65" ca="1">IFERROR(
 INDEX(FixtureRebCosts,
  SMALL(
   IF(
    FixtureInclude="x",
    ROW(FixtureRebCosts)-ROW(Fixtures!$B$36)
   ),
   COLUMNS($D65:Z65)
  )
 ),"")</f>
        <v/>
      </c>
      <c r="AA65" s="671" t="str">
        <f t="array" aca="1" ref="AA65" ca="1">IFERROR(
 INDEX(FixtureRebCosts,
  SMALL(
   IF(
    FixtureInclude="x",
    ROW(FixtureRebCosts)-ROW(Fixtures!$B$36)
   ),
   COLUMNS($D65:AA65)
  )
 ),"")</f>
        <v/>
      </c>
      <c r="AB65" s="671" t="str">
        <f t="array" aca="1" ref="AB65" ca="1">IFERROR(
 INDEX(FixtureRebCosts,
  SMALL(
   IF(
    FixtureInclude="x",
    ROW(FixtureRebCosts)-ROW(Fixtures!$B$36)
   ),
   COLUMNS($D65:AB65)
  )
 ),"")</f>
        <v/>
      </c>
      <c r="AC65" s="671" t="str">
        <f t="array" aca="1" ref="AC65" ca="1">IFERROR(
 INDEX(FixtureRebCosts,
  SMALL(
   IF(
    FixtureInclude="x",
    ROW(FixtureRebCosts)-ROW(Fixtures!$B$36)
   ),
   COLUMNS($D65:AC65)
  )
 ),"")</f>
        <v/>
      </c>
      <c r="AD65" s="671" t="str">
        <f t="array" aca="1" ref="AD65" ca="1">IFERROR(
 INDEX(FixtureRebCosts,
  SMALL(
   IF(
    FixtureInclude="x",
    ROW(FixtureRebCosts)-ROW(Fixtures!$B$36)
   ),
   COLUMNS($D65:AD65)
  )
 ),"")</f>
        <v/>
      </c>
      <c r="AE65" s="671" t="str">
        <f t="array" aca="1" ref="AE65" ca="1">IFERROR(
 INDEX(FixtureRebCosts,
  SMALL(
   IF(
    FixtureInclude="x",
    ROW(FixtureRebCosts)-ROW(Fixtures!$B$36)
   ),
   COLUMNS($D65:AE65)
  )
 ),"")</f>
        <v/>
      </c>
      <c r="AF65" s="671" t="str">
        <f t="array" aca="1" ref="AF65" ca="1">IFERROR(
 INDEX(FixtureRebCosts,
  SMALL(
   IF(
    FixtureInclude="x",
    ROW(FixtureRebCosts)-ROW(Fixtures!$B$36)
   ),
   COLUMNS($D65:AF65)
  )
 ),"")</f>
        <v/>
      </c>
      <c r="AG65" s="671" t="str">
        <f t="array" aca="1" ref="AG65" ca="1">IFERROR(
 INDEX(FixtureRebCosts,
  SMALL(
   IF(
    FixtureInclude="x",
    ROW(FixtureRebCosts)-ROW(Fixtures!$B$36)
   ),
   COLUMNS($D65:AG65)
  )
 ),"")</f>
        <v/>
      </c>
      <c r="AH65" s="671" t="str">
        <f t="array" aca="1" ref="AH65" ca="1">IFERROR(
 INDEX(FixtureRebCosts,
  SMALL(
   IF(
    FixtureInclude="x",
    ROW(FixtureRebCosts)-ROW(Fixtures!$B$36)
   ),
   COLUMNS($D65:AH65)
  )
 ),"")</f>
        <v/>
      </c>
      <c r="AI65" s="671" t="str">
        <f t="array" aca="1" ref="AI65" ca="1">IFERROR(
 INDEX(FixtureRebCosts,
  SMALL(
   IF(
    FixtureInclude="x",
    ROW(FixtureRebCosts)-ROW(Fixtures!$B$36)
   ),
   COLUMNS($D65:AI65)
  )
 ),"")</f>
        <v/>
      </c>
      <c r="AJ65" s="671" t="str">
        <f t="array" aca="1" ref="AJ65" ca="1">IFERROR(
 INDEX(FixtureRebCosts,
  SMALL(
   IF(
    FixtureInclude="x",
    ROW(FixtureRebCosts)-ROW(Fixtures!$B$36)
   ),
   COLUMNS($D65:AJ65)
  )
 ),"")</f>
        <v/>
      </c>
      <c r="AK65" s="671" t="str">
        <f t="array" aca="1" ref="AK65" ca="1">IFERROR(
 INDEX(FixtureRebCosts,
  SMALL(
   IF(
    FixtureInclude="x",
    ROW(FixtureRebCosts)-ROW(Fixtures!$B$36)
   ),
   COLUMNS($D65:AK65)
  )
 ),"")</f>
        <v/>
      </c>
      <c r="AL65" s="671" t="str">
        <f t="array" aca="1" ref="AL65" ca="1">IFERROR(
 INDEX(FixtureRebCosts,
  SMALL(
   IF(
    FixtureInclude="x",
    ROW(FixtureRebCosts)-ROW(Fixtures!$B$36)
   ),
   COLUMNS($D65:AL65)
  )
 ),"")</f>
        <v/>
      </c>
      <c r="AM65" s="671" t="str">
        <f t="array" aca="1" ref="AM65" ca="1">IFERROR(
 INDEX(FixtureRebCosts,
  SMALL(
   IF(
    FixtureInclude="x",
    ROW(FixtureRebCosts)-ROW(Fixtures!$B$36)
   ),
   COLUMNS($D65:AM65)
  )
 ),"")</f>
        <v/>
      </c>
      <c r="AN65" s="671" t="str">
        <f t="array" aca="1" ref="AN65" ca="1">IFERROR(
 INDEX(FixtureRebCosts,
  SMALL(
   IF(
    FixtureInclude="x",
    ROW(FixtureRebCosts)-ROW(Fixtures!$B$36)
   ),
   COLUMNS($D65:AN65)
  )
 ),"")</f>
        <v/>
      </c>
      <c r="AO65" s="671" t="str">
        <f t="array" aca="1" ref="AO65" ca="1">IFERROR(
 INDEX(FixtureRebCosts,
  SMALL(
   IF(
    FixtureInclude="x",
    ROW(FixtureRebCosts)-ROW(Fixtures!$B$36)
   ),
   COLUMNS($D65:AO65)
  )
 ),"")</f>
        <v/>
      </c>
      <c r="AP65" s="671" t="str">
        <f t="array" aca="1" ref="AP65" ca="1">IFERROR(
 INDEX(FixtureRebCosts,
  SMALL(
   IF(
    FixtureInclude="x",
    ROW(FixtureRebCosts)-ROW(Fixtures!$B$36)
   ),
   COLUMNS($D65:AP65)
  )
 ),"")</f>
        <v/>
      </c>
      <c r="AQ65" s="671" t="str">
        <f t="array" aca="1" ref="AQ65" ca="1">IFERROR(
 INDEX(FixtureRebCosts,
  SMALL(
   IF(
    FixtureInclude="x",
    ROW(FixtureRebCosts)-ROW(Fixtures!$B$36)
   ),
   COLUMNS($D65:AQ65)
  )
 ),"")</f>
        <v/>
      </c>
      <c r="AR65" s="671" t="str">
        <f t="array" aca="1" ref="AR65" ca="1">IFERROR(
 INDEX(FixtureRebCosts,
  SMALL(
   IF(
    FixtureInclude="x",
    ROW(FixtureRebCosts)-ROW(Fixtures!$B$36)
   ),
   COLUMNS($D65:AR65)
  )
 ),"")</f>
        <v/>
      </c>
      <c r="AS65" s="671" t="str">
        <f t="array" aca="1" ref="AS65" ca="1">IFERROR(
 INDEX(FixtureRebCosts,
  SMALL(
   IF(
    FixtureInclude="x",
    ROW(FixtureRebCosts)-ROW(Fixtures!$B$36)
   ),
   COLUMNS($D65:AS65)
  )
 ),"")</f>
        <v/>
      </c>
      <c r="AT65" s="671" t="str">
        <f t="array" aca="1" ref="AT65" ca="1">IFERROR(
 INDEX(FixtureRebCosts,
  SMALL(
   IF(
    FixtureInclude="x",
    ROW(FixtureRebCosts)-ROW(Fixtures!$B$36)
   ),
   COLUMNS($D65:AT65)
  )
 ),"")</f>
        <v/>
      </c>
      <c r="AU65" s="671" t="str">
        <f t="array" aca="1" ref="AU65" ca="1">IFERROR(
 INDEX(FixtureRebCosts,
  SMALL(
   IF(
    FixtureInclude="x",
    ROW(FixtureRebCosts)-ROW(Fixtures!$B$36)
   ),
   COLUMNS($D65:AU65)
  )
 ),"")</f>
        <v/>
      </c>
      <c r="AV65" s="671" t="str">
        <f t="array" aca="1" ref="AV65" ca="1">IFERROR(
 INDEX(FixtureRebCosts,
  SMALL(
   IF(
    FixtureInclude="x",
    ROW(FixtureRebCosts)-ROW(Fixtures!$B$36)
   ),
   COLUMNS($D65:AV65)
  )
 ),"")</f>
        <v/>
      </c>
      <c r="AW65" s="671" t="str">
        <f t="array" aca="1" ref="AW65" ca="1">IFERROR(
 INDEX(FixtureRebCosts,
  SMALL(
   IF(
    FixtureInclude="x",
    ROW(FixtureRebCosts)-ROW(Fixtures!$B$36)
   ),
   COLUMNS($D65:AW65)
  )
 ),"")</f>
        <v/>
      </c>
      <c r="AX65" s="671" t="str">
        <f t="array" aca="1" ref="AX65" ca="1">IFERROR(
 INDEX(FixtureRebCosts,
  SMALL(
   IF(
    FixtureInclude="x",
    ROW(FixtureRebCosts)-ROW(Fixtures!$B$36)
   ),
   COLUMNS($D65:AX65)
  )
 ),"")</f>
        <v/>
      </c>
      <c r="AY65" s="671" t="str">
        <f t="array" aca="1" ref="AY65" ca="1">IFERROR(
 INDEX(FixtureRebCosts,
  SMALL(
   IF(
    FixtureInclude="x",
    ROW(FixtureRebCosts)-ROW(Fixtures!$B$36)
   ),
   COLUMNS($D65:AY65)
  )
 ),"")</f>
        <v/>
      </c>
      <c r="AZ65" s="671" t="str">
        <f t="array" aca="1" ref="AZ65" ca="1">IFERROR(
 INDEX(FixtureRebCosts,
  SMALL(
   IF(
    FixtureInclude="x",
    ROW(FixtureRebCosts)-ROW(Fixtures!$B$36)
   ),
   COLUMNS($D65:AZ65)
  )
 ),"")</f>
        <v/>
      </c>
      <c r="BA65" s="671" t="str">
        <f t="array" aca="1" ref="BA65" ca="1">IFERROR(
 INDEX(FixtureRebCosts,
  SMALL(
   IF(
    FixtureInclude="x",
    ROW(FixtureRebCosts)-ROW(Fixtures!$B$36)
   ),
   COLUMNS($D65:BA65)
  )
 ),"")</f>
        <v/>
      </c>
      <c r="BB65" s="671" t="str">
        <f t="array" aca="1" ref="BB65" ca="1">IFERROR(
 INDEX(FixtureRebCosts,
  SMALL(
   IF(
    FixtureInclude="x",
    ROW(FixtureRebCosts)-ROW(Fixtures!$B$36)
   ),
   COLUMNS($D65:BB65)
  )
 ),"")</f>
        <v/>
      </c>
      <c r="BC65" s="671" t="str">
        <f t="array" aca="1" ref="BC65" ca="1">IFERROR(
 INDEX(FixtureRebCosts,
  SMALL(
   IF(
    FixtureInclude="x",
    ROW(FixtureRebCosts)-ROW(Fixtures!$B$36)
   ),
   COLUMNS($D65:BC65)
  )
 ),"")</f>
        <v/>
      </c>
      <c r="BD65" s="671" t="str">
        <f t="array" aca="1" ref="BD65" ca="1">IFERROR(
 INDEX(FixtureRebCosts,
  SMALL(
   IF(
    FixtureInclude="x",
    ROW(FixtureRebCosts)-ROW(Fixtures!$B$36)
   ),
   COLUMNS($D65:BD65)
  )
 ),"")</f>
        <v/>
      </c>
      <c r="BE65" s="671" t="str">
        <f t="array" aca="1" ref="BE65" ca="1">IFERROR(
 INDEX(FixtureRebCosts,
  SMALL(
   IF(
    FixtureInclude="x",
    ROW(FixtureRebCosts)-ROW(Fixtures!$B$36)
   ),
   COLUMNS($D65:BE65)
  )
 ),"")</f>
        <v/>
      </c>
      <c r="BF65" s="671" t="str">
        <f t="array" aca="1" ref="BF65" ca="1">IFERROR(
 INDEX(FixtureRebCosts,
  SMALL(
   IF(
    FixtureInclude="x",
    ROW(FixtureRebCosts)-ROW(Fixtures!$B$36)
   ),
   COLUMNS($D65:BF65)
  )
 ),"")</f>
        <v/>
      </c>
      <c r="BG65" s="671" t="str">
        <f t="array" aca="1" ref="BG65" ca="1">IFERROR(
 INDEX(FixtureRebCosts,
  SMALL(
   IF(
    FixtureInclude="x",
    ROW(FixtureRebCosts)-ROW(Fixtures!$B$36)
   ),
   COLUMNS($D65:BG65)
  )
 ),"")</f>
        <v/>
      </c>
      <c r="BH65" s="671" t="str">
        <f t="array" aca="1" ref="BH65" ca="1">IFERROR(
 INDEX(FixtureRebCosts,
  SMALL(
   IF(
    FixtureInclude="x",
    ROW(FixtureRebCosts)-ROW(Fixtures!$B$36)
   ),
   COLUMNS($D65:BH65)
  )
 ),"")</f>
        <v/>
      </c>
      <c r="BI65" s="671" t="str">
        <f t="array" aca="1" ref="BI65" ca="1">IFERROR(
 INDEX(FixtureRebCosts,
  SMALL(
   IF(
    FixtureInclude="x",
    ROW(FixtureRebCosts)-ROW(Fixtures!$B$36)
   ),
   COLUMNS($D65:BI65)
  )
 ),"")</f>
        <v/>
      </c>
      <c r="BJ65" s="671" t="str">
        <f t="array" aca="1" ref="BJ65" ca="1">IFERROR(
 INDEX(FixtureRebCosts,
  SMALL(
   IF(
    FixtureInclude="x",
    ROW(FixtureRebCosts)-ROW(Fixtures!$B$36)
   ),
   COLUMNS($D65:BJ65)
  )
 ),"")</f>
        <v/>
      </c>
      <c r="BK65" s="671" t="str">
        <f t="array" aca="1" ref="BK65" ca="1">IFERROR(
 INDEX(FixtureRebCosts,
  SMALL(
   IF(
    FixtureInclude="x",
    ROW(FixtureRebCosts)-ROW(Fixtures!$B$36)
   ),
   COLUMNS($D65:BK65)
  )
 ),"")</f>
        <v/>
      </c>
      <c r="BL65" s="671" t="str">
        <f t="array" aca="1" ref="BL65" ca="1">IFERROR(
 INDEX(FixtureRebCosts,
  SMALL(
   IF(
    FixtureInclude="x",
    ROW(FixtureRebCosts)-ROW(Fixtures!$B$36)
   ),
   COLUMNS($D65:BL65)
  )
 ),"")</f>
        <v/>
      </c>
      <c r="BM65" s="671" t="str">
        <f t="array" aca="1" ref="BM65" ca="1">IFERROR(
 INDEX(FixtureRebCosts,
  SMALL(
   IF(
    FixtureInclude="x",
    ROW(FixtureRebCosts)-ROW(Fixtures!$B$36)
   ),
   COLUMNS($D65:BM65)
  )
 ),"")</f>
        <v/>
      </c>
      <c r="BN65" s="671" t="str">
        <f t="array" aca="1" ref="BN65" ca="1">IFERROR(
 INDEX(FixtureRebCosts,
  SMALL(
   IF(
    FixtureInclude="x",
    ROW(FixtureRebCosts)-ROW(Fixtures!$B$36)
   ),
   COLUMNS($D65:BN65)
  )
 ),"")</f>
        <v/>
      </c>
      <c r="BO65" s="671" t="str">
        <f t="array" aca="1" ref="BO65" ca="1">IFERROR(
 INDEX(FixtureRebCosts,
  SMALL(
   IF(
    FixtureInclude="x",
    ROW(FixtureRebCosts)-ROW(Fixtures!$B$36)
   ),
   COLUMNS($D65:BO65)
  )
 ),"")</f>
        <v/>
      </c>
      <c r="BP65" s="671" t="str">
        <f t="array" aca="1" ref="BP65" ca="1">IFERROR(
 INDEX(FixtureRebCosts,
  SMALL(
   IF(
    FixtureInclude="x",
    ROW(FixtureRebCosts)-ROW(Fixtures!$B$36)
   ),
   COLUMNS($D65:BP65)
  )
 ),"")</f>
        <v/>
      </c>
      <c r="BQ65" s="671" t="str">
        <f t="array" aca="1" ref="BQ65" ca="1">IFERROR(
 INDEX(FixtureRebCosts,
  SMALL(
   IF(
    FixtureInclude="x",
    ROW(FixtureRebCosts)-ROW(Fixtures!$B$36)
   ),
   COLUMNS($D65:BQ65)
  )
 ),"")</f>
        <v/>
      </c>
      <c r="BR65" s="671" t="str">
        <f t="array" aca="1" ref="BR65" ca="1">IFERROR(
 INDEX(FixtureRebCosts,
  SMALL(
   IF(
    FixtureInclude="x",
    ROW(FixtureRebCosts)-ROW(Fixtures!$B$36)
   ),
   COLUMNS($D65:BR65)
  )
 ),"")</f>
        <v/>
      </c>
      <c r="BS65" s="671" t="str">
        <f t="array" aca="1" ref="BS65" ca="1">IFERROR(
 INDEX(FixtureRebCosts,
  SMALL(
   IF(
    FixtureInclude="x",
    ROW(FixtureRebCosts)-ROW(Fixtures!$B$36)
   ),
   COLUMNS($D65:BS65)
  )
 ),"")</f>
        <v/>
      </c>
      <c r="BT65" s="671" t="str">
        <f t="array" aca="1" ref="BT65" ca="1">IFERROR(
 INDEX(FixtureRebCosts,
  SMALL(
   IF(
    FixtureInclude="x",
    ROW(FixtureRebCosts)-ROW(Fixtures!$B$36)
   ),
   COLUMNS($D65:BT65)
  )
 ),"")</f>
        <v/>
      </c>
      <c r="BU65" s="671" t="str">
        <f t="array" aca="1" ref="BU65" ca="1">IFERROR(
 INDEX(FixtureRebCosts,
  SMALL(
   IF(
    FixtureInclude="x",
    ROW(FixtureRebCosts)-ROW(Fixtures!$B$36)
   ),
   COLUMNS($D65:BU65)
  )
 ),"")</f>
        <v/>
      </c>
      <c r="BV65" s="671" t="str">
        <f t="array" aca="1" ref="BV65" ca="1">IFERROR(
 INDEX(FixtureRebCosts,
  SMALL(
   IF(
    FixtureInclude="x",
    ROW(FixtureRebCosts)-ROW(Fixtures!$B$36)
   ),
   COLUMNS($D65:BV65)
  )
 ),"")</f>
        <v/>
      </c>
      <c r="BW65" s="671" t="str">
        <f t="array" aca="1" ref="BW65" ca="1">IFERROR(
 INDEX(FixtureRebCosts,
  SMALL(
   IF(
    FixtureInclude="x",
    ROW(FixtureRebCosts)-ROW(Fixtures!$B$36)
   ),
   COLUMNS($D65:BW65)
  )
 ),"")</f>
        <v/>
      </c>
      <c r="BX65" s="671" t="str">
        <f t="array" aca="1" ref="BX65" ca="1">IFERROR(
 INDEX(FixtureRebCosts,
  SMALL(
   IF(
    FixtureInclude="x",
    ROW(FixtureRebCosts)-ROW(Fixtures!$B$36)
   ),
   COLUMNS($D65:BX65)
  )
 ),"")</f>
        <v/>
      </c>
      <c r="BY65" s="671" t="str">
        <f t="array" aca="1" ref="BY65" ca="1">IFERROR(
 INDEX(FixtureRebCosts,
  SMALL(
   IF(
    FixtureInclude="x",
    ROW(FixtureRebCosts)-ROW(Fixtures!$B$36)
   ),
   COLUMNS($D65:BY65)
  )
 ),"")</f>
        <v/>
      </c>
      <c r="BZ65" s="671" t="str">
        <f t="array" aca="1" ref="BZ65" ca="1">IFERROR(
 INDEX(FixtureRebCosts,
  SMALL(
   IF(
    FixtureInclude="x",
    ROW(FixtureRebCosts)-ROW(Fixtures!$B$36)
   ),
   COLUMNS($D65:BZ65)
  )
 ),"")</f>
        <v/>
      </c>
      <c r="CA65" s="671" t="str">
        <f t="array" aca="1" ref="CA65" ca="1">IFERROR(
 INDEX(FixtureRebCosts,
  SMALL(
   IF(
    FixtureInclude="x",
    ROW(FixtureRebCosts)-ROW(Fixtures!$B$36)
   ),
   COLUMNS($D65:CA65)
  )
 ),"")</f>
        <v/>
      </c>
      <c r="CB65" s="671" t="str">
        <f t="array" aca="1" ref="CB65" ca="1">IFERROR(
 INDEX(FixtureRebCosts,
  SMALL(
   IF(
    FixtureInclude="x",
    ROW(FixtureRebCosts)-ROW(Fixtures!$B$36)
   ),
   COLUMNS($D65:CB65)
  )
 ),"")</f>
        <v/>
      </c>
      <c r="CC65" s="671" t="str">
        <f t="array" aca="1" ref="CC65" ca="1">IFERROR(
 INDEX(FixtureRebCosts,
  SMALL(
   IF(
    FixtureInclude="x",
    ROW(FixtureRebCosts)-ROW(Fixtures!$B$36)
   ),
   COLUMNS($D65:CC65)
  )
 ),"")</f>
        <v/>
      </c>
      <c r="CD65" s="671" t="str">
        <f t="array" aca="1" ref="CD65" ca="1">IFERROR(
 INDEX(FixtureRebCosts,
  SMALL(
   IF(
    FixtureInclude="x",
    ROW(FixtureRebCosts)-ROW(Fixtures!$B$36)
   ),
   COLUMNS($D65:CD65)
  )
 ),"")</f>
        <v/>
      </c>
      <c r="CE65" s="671" t="str">
        <f t="array" aca="1" ref="CE65" ca="1">IFERROR(
 INDEX(FixtureRebCosts,
  SMALL(
   IF(
    FixtureInclude="x",
    ROW(FixtureRebCosts)-ROW(Fixtures!$B$36)
   ),
   COLUMNS($D65:CE65)
  )
 ),"")</f>
        <v/>
      </c>
      <c r="CF65" s="671" t="str">
        <f t="array" aca="1" ref="CF65" ca="1">IFERROR(
 INDEX(FixtureRebCosts,
  SMALL(
   IF(
    FixtureInclude="x",
    ROW(FixtureRebCosts)-ROW(Fixtures!$B$36)
   ),
   COLUMNS($D65:CF65)
  )
 ),"")</f>
        <v/>
      </c>
      <c r="CG65" s="671" t="str">
        <f t="array" aca="1" ref="CG65" ca="1">IFERROR(
 INDEX(FixtureRebCosts,
  SMALL(
   IF(
    FixtureInclude="x",
    ROW(FixtureRebCosts)-ROW(Fixtures!$B$36)
   ),
   COLUMNS($D65:CG65)
  )
 ),"")</f>
        <v/>
      </c>
      <c r="CH65" s="671" t="str">
        <f t="array" aca="1" ref="CH65" ca="1">IFERROR(
 INDEX(FixtureRebCosts,
  SMALL(
   IF(
    FixtureInclude="x",
    ROW(FixtureRebCosts)-ROW(Fixtures!$B$36)
   ),
   COLUMNS($D65:CH65)
  )
 ),"")</f>
        <v/>
      </c>
      <c r="CI65" s="671" t="str">
        <f t="array" aca="1" ref="CI65" ca="1">IFERROR(
 INDEX(FixtureRebCosts,
  SMALL(
   IF(
    FixtureInclude="x",
    ROW(FixtureRebCosts)-ROW(Fixtures!$B$36)
   ),
   COLUMNS($D65:CI65)
  )
 ),"")</f>
        <v/>
      </c>
      <c r="CJ65" s="671" t="str">
        <f t="array" aca="1" ref="CJ65" ca="1">IFERROR(
 INDEX(FixtureRebCosts,
  SMALL(
   IF(
    FixtureInclude="x",
    ROW(FixtureRebCosts)-ROW(Fixtures!$B$36)
   ),
   COLUMNS($D65:CJ65)
  )
 ),"")</f>
        <v/>
      </c>
      <c r="CK65" s="671" t="str">
        <f t="array" aca="1" ref="CK65" ca="1">IFERROR(
 INDEX(FixtureRebCosts,
  SMALL(
   IF(
    FixtureInclude="x",
    ROW(FixtureRebCosts)-ROW(Fixtures!$B$36)
   ),
   COLUMNS($D65:CK65)
  )
 ),"")</f>
        <v/>
      </c>
      <c r="CL65" s="671" t="str">
        <f t="array" aca="1" ref="CL65" ca="1">IFERROR(
 INDEX(FixtureRebCosts,
  SMALL(
   IF(
    FixtureInclude="x",
    ROW(FixtureRebCosts)-ROW(Fixtures!$B$36)
   ),
   COLUMNS($D65:CL65)
  )
 ),"")</f>
        <v/>
      </c>
      <c r="CM65" s="671" t="str">
        <f t="array" aca="1" ref="CM65" ca="1">IFERROR(
 INDEX(FixtureRebCosts,
  SMALL(
   IF(
    FixtureInclude="x",
    ROW(FixtureRebCosts)-ROW(Fixtures!$B$36)
   ),
   COLUMNS($D65:CM65)
  )
 ),"")</f>
        <v/>
      </c>
      <c r="CN65" s="671" t="str">
        <f t="array" aca="1" ref="CN65" ca="1">IFERROR(
 INDEX(FixtureRebCosts,
  SMALL(
   IF(
    FixtureInclude="x",
    ROW(FixtureRebCosts)-ROW(Fixtures!$B$36)
   ),
   COLUMNS($D65:CN65)
  )
 ),"")</f>
        <v/>
      </c>
      <c r="CO65" s="671" t="str">
        <f t="array" aca="1" ref="CO65" ca="1">IFERROR(
 INDEX(FixtureRebCosts,
  SMALL(
   IF(
    FixtureInclude="x",
    ROW(FixtureRebCosts)-ROW(Fixtures!$B$36)
   ),
   COLUMNS($D65:CO65)
  )
 ),"")</f>
        <v/>
      </c>
      <c r="CP65" s="671" t="str">
        <f t="array" aca="1" ref="CP65" ca="1">IFERROR(
 INDEX(FixtureRebCosts,
  SMALL(
   IF(
    FixtureInclude="x",
    ROW(FixtureRebCosts)-ROW(Fixtures!$B$36)
   ),
   COLUMNS($D65:CP65)
  )
 ),"")</f>
        <v/>
      </c>
      <c r="CQ65" s="671" t="str">
        <f t="array" aca="1" ref="CQ65" ca="1">IFERROR(
 INDEX(FixtureRebCosts,
  SMALL(
   IF(
    FixtureInclude="x",
    ROW(FixtureRebCosts)-ROW(Fixtures!$B$36)
   ),
   COLUMNS($D65:CQ65)
  )
 ),"")</f>
        <v/>
      </c>
      <c r="CR65" s="671" t="str">
        <f t="array" aca="1" ref="CR65" ca="1">IFERROR(
 INDEX(FixtureRebCosts,
  SMALL(
   IF(
    FixtureInclude="x",
    ROW(FixtureRebCosts)-ROW(Fixtures!$B$36)
   ),
   COLUMNS($D65:CR65)
  )
 ),"")</f>
        <v/>
      </c>
      <c r="CS65" s="671" t="str">
        <f t="array" aca="1" ref="CS65" ca="1">IFERROR(
 INDEX(FixtureRebCosts,
  SMALL(
   IF(
    FixtureInclude="x",
    ROW(FixtureRebCosts)-ROW(Fixtures!$B$36)
   ),
   COLUMNS($D65:CS65)
  )
 ),"")</f>
        <v/>
      </c>
      <c r="CT65" s="671" t="str">
        <f t="array" aca="1" ref="CT65" ca="1">IFERROR(
 INDEX(FixtureRebCosts,
  SMALL(
   IF(
    FixtureInclude="x",
    ROW(FixtureRebCosts)-ROW(Fixtures!$B$36)
   ),
   COLUMNS($D65:CT65)
  )
 ),"")</f>
        <v/>
      </c>
      <c r="CU65" s="671" t="str">
        <f t="array" aca="1" ref="CU65" ca="1">IFERROR(
 INDEX(FixtureRebCosts,
  SMALL(
   IF(
    FixtureInclude="x",
    ROW(FixtureRebCosts)-ROW(Fixtures!$B$36)
   ),
   COLUMNS($D65:CU65)
  )
 ),"")</f>
        <v/>
      </c>
      <c r="CV65" s="671" t="str">
        <f t="array" aca="1" ref="CV65" ca="1">IFERROR(
 INDEX(FixtureRebCosts,
  SMALL(
   IF(
    FixtureInclude="x",
    ROW(FixtureRebCosts)-ROW(Fixtures!$B$36)
   ),
   COLUMNS($D65:CV65)
  )
 ),"")</f>
        <v/>
      </c>
      <c r="CW65" s="671" t="str">
        <f t="array" aca="1" ref="CW65" ca="1">IFERROR(
 INDEX(FixtureRebCosts,
  SMALL(
   IF(
    FixtureInclude="x",
    ROW(FixtureRebCosts)-ROW(Fixtures!$B$36)
   ),
   COLUMNS($D65:CW65)
  )
 ),"")</f>
        <v/>
      </c>
      <c r="CX65" s="671" t="str">
        <f t="array" aca="1" ref="CX65" ca="1">IFERROR(
 INDEX(FixtureRebCosts,
  SMALL(
   IF(
    FixtureInclude="x",
    ROW(FixtureRebCosts)-ROW(Fixtures!$B$36)
   ),
   COLUMNS($D65:CX65)
  )
 ),"")</f>
        <v/>
      </c>
      <c r="CY65" s="671" t="str">
        <f t="array" aca="1" ref="CY65" ca="1">IFERROR(
 INDEX(FixtureRebCosts,
  SMALL(
   IF(
    FixtureInclude="x",
    ROW(FixtureRebCosts)-ROW(Fixtures!$B$36)
   ),
   COLUMNS($D65:CY65)
  )
 ),"")</f>
        <v/>
      </c>
      <c r="CZ65" s="671" t="str">
        <f t="array" aca="1" ref="CZ65" ca="1">IFERROR(
 INDEX(FixtureRebCosts,
  SMALL(
   IF(
    FixtureInclude="x",
    ROW(FixtureRebCosts)-ROW(Fixtures!$B$36)
   ),
   COLUMNS($D65:CZ65)
  )
 ),"")</f>
        <v/>
      </c>
      <c r="DA65" s="671" t="str">
        <f t="array" aca="1" ref="DA65" ca="1">IFERROR(
 INDEX(FixtureRebCosts,
  SMALL(
   IF(
    FixtureInclude="x",
    ROW(FixtureRebCosts)-ROW(Fixtures!$B$36)
   ),
   COLUMNS($D65:DA65)
  )
 ),"")</f>
        <v/>
      </c>
      <c r="DB65" s="671" t="str">
        <f t="array" aca="1" ref="DB65" ca="1">IFERROR(
 INDEX(FixtureRebCosts,
  SMALL(
   IF(
    FixtureInclude="x",
    ROW(FixtureRebCosts)-ROW(Fixtures!$B$36)
   ),
   COLUMNS($D65:DB65)
  )
 ),"")</f>
        <v/>
      </c>
      <c r="DC65" s="671" t="str">
        <f t="array" aca="1" ref="DC65" ca="1">IFERROR(
 INDEX(FixtureRebCosts,
  SMALL(
   IF(
    FixtureInclude="x",
    ROW(FixtureRebCosts)-ROW(Fixtures!$B$36)
   ),
   COLUMNS($D65:DC65)
  )
 ),"")</f>
        <v/>
      </c>
      <c r="DD65" s="671" t="str">
        <f t="array" aca="1" ref="DD65" ca="1">IFERROR(
 INDEX(FixtureRebCosts,
  SMALL(
   IF(
    FixtureInclude="x",
    ROW(FixtureRebCosts)-ROW(Fixtures!$B$36)
   ),
   COLUMNS($D65:DD65)
  )
 ),"")</f>
        <v/>
      </c>
      <c r="DE65" s="671" t="str">
        <f t="array" aca="1" ref="DE65" ca="1">IFERROR(
 INDEX(FixtureRebCosts,
  SMALL(
   IF(
    FixtureInclude="x",
    ROW(FixtureRebCosts)-ROW(Fixtures!$B$36)
   ),
   COLUMNS($D65:DE65)
  )
 ),"")</f>
        <v/>
      </c>
      <c r="DF65" s="671" t="str">
        <f t="array" aca="1" ref="DF65" ca="1">IFERROR(
 INDEX(FixtureRebCosts,
  SMALL(
   IF(
    FixtureInclude="x",
    ROW(FixtureRebCosts)-ROW(Fixtures!$B$36)
   ),
   COLUMNS($D65:DF65)
  )
 ),"")</f>
        <v/>
      </c>
      <c r="DG65" s="671" t="str">
        <f t="array" aca="1" ref="DG65" ca="1">IFERROR(
 INDEX(FixtureRebCosts,
  SMALL(
   IF(
    FixtureInclude="x",
    ROW(FixtureRebCosts)-ROW(Fixtures!$B$36)
   ),
   COLUMNS($D65:DG65)
  )
 ),"")</f>
        <v/>
      </c>
      <c r="DH65" s="671" t="str">
        <f t="array" aca="1" ref="DH65" ca="1">IFERROR(
 INDEX(FixtureRebCosts,
  SMALL(
   IF(
    FixtureInclude="x",
    ROW(FixtureRebCosts)-ROW(Fixtures!$B$36)
   ),
   COLUMNS($D65:DH65)
  )
 ),"")</f>
        <v/>
      </c>
    </row>
    <row r="66" spans="1:112">
      <c r="B66" s="582" t="str">
        <f>Fixtures!E26</f>
        <v>Annual Maintenance Cost ($/year)</v>
      </c>
      <c r="C66" s="671">
        <f>Fixtures!F26</f>
        <v>25</v>
      </c>
      <c r="D66" s="671">
        <f t="array" aca="1" ref="D66" ca="1">IFERROR(
 INDEX(FixtureMaintCosts,
  SMALL(
   IF(
    FixtureInclude="x",
    ROW(FixtureMaintCosts)-ROW(Fixtures!$B$36)
   ),
   COLUMNS($D66:D66)
  )
 ),"")</f>
        <v>25</v>
      </c>
      <c r="E66" s="671">
        <f t="array" aca="1" ref="E66" ca="1">IFERROR(
 INDEX(FixtureMaintCosts,
  SMALL(
   IF(
    FixtureInclude="x",
    ROW(FixtureMaintCosts)-ROW(Fixtures!$B$36)
   ),
   COLUMNS($D66:E66)
  )
 ),"")</f>
        <v>25</v>
      </c>
      <c r="F66" s="671">
        <f t="array" aca="1" ref="F66" ca="1">IFERROR(
 INDEX(FixtureMaintCosts,
  SMALL(
   IF(
    FixtureInclude="x",
    ROW(FixtureMaintCosts)-ROW(Fixtures!$B$36)
   ),
   COLUMNS($D66:F66)
  )
 ),"")</f>
        <v>25</v>
      </c>
      <c r="G66" s="671" t="str">
        <f t="array" aca="1" ref="G66" ca="1">IFERROR(
 INDEX(FixtureMaintCosts,
  SMALL(
   IF(
    FixtureInclude="x",
    ROW(FixtureMaintCosts)-ROW(Fixtures!$B$36)
   ),
   COLUMNS($D66:G66)
  )
 ),"")</f>
        <v/>
      </c>
      <c r="H66" s="671" t="str">
        <f t="array" aca="1" ref="H66" ca="1">IFERROR(
 INDEX(FixtureMaintCosts,
  SMALL(
   IF(
    FixtureInclude="x",
    ROW(FixtureMaintCosts)-ROW(Fixtures!$B$36)
   ),
   COLUMNS($D66:H66)
  )
 ),"")</f>
        <v/>
      </c>
      <c r="I66" s="671" t="str">
        <f t="array" aca="1" ref="I66" ca="1">IFERROR(
 INDEX(FixtureMaintCosts,
  SMALL(
   IF(
    FixtureInclude="x",
    ROW(FixtureMaintCosts)-ROW(Fixtures!$B$36)
   ),
   COLUMNS($D66:I66)
  )
 ),"")</f>
        <v/>
      </c>
      <c r="J66" s="671" t="str">
        <f t="array" aca="1" ref="J66" ca="1">IFERROR(
 INDEX(FixtureMaintCosts,
  SMALL(
   IF(
    FixtureInclude="x",
    ROW(FixtureMaintCosts)-ROW(Fixtures!$B$36)
   ),
   COLUMNS($D66:J66)
  )
 ),"")</f>
        <v/>
      </c>
      <c r="K66" s="671" t="str">
        <f t="array" aca="1" ref="K66" ca="1">IFERROR(
 INDEX(FixtureMaintCosts,
  SMALL(
   IF(
    FixtureInclude="x",
    ROW(FixtureMaintCosts)-ROW(Fixtures!$B$36)
   ),
   COLUMNS($D66:K66)
  )
 ),"")</f>
        <v/>
      </c>
      <c r="L66" s="671" t="str">
        <f t="array" aca="1" ref="L66" ca="1">IFERROR(
 INDEX(FixtureMaintCosts,
  SMALL(
   IF(
    FixtureInclude="x",
    ROW(FixtureMaintCosts)-ROW(Fixtures!$B$36)
   ),
   COLUMNS($D66:L66)
  )
 ),"")</f>
        <v/>
      </c>
      <c r="M66" s="671" t="str">
        <f t="array" aca="1" ref="M66" ca="1">IFERROR(
 INDEX(FixtureMaintCosts,
  SMALL(
   IF(
    FixtureInclude="x",
    ROW(FixtureMaintCosts)-ROW(Fixtures!$B$36)
   ),
   COLUMNS($D66:M66)
  )
 ),"")</f>
        <v/>
      </c>
      <c r="N66" s="671" t="str">
        <f t="array" aca="1" ref="N66" ca="1">IFERROR(
 INDEX(FixtureMaintCosts,
  SMALL(
   IF(
    FixtureInclude="x",
    ROW(FixtureMaintCosts)-ROW(Fixtures!$B$36)
   ),
   COLUMNS($D66:N66)
  )
 ),"")</f>
        <v/>
      </c>
      <c r="O66" s="671" t="str">
        <f t="array" aca="1" ref="O66" ca="1">IFERROR(
 INDEX(FixtureMaintCosts,
  SMALL(
   IF(
    FixtureInclude="x",
    ROW(FixtureMaintCosts)-ROW(Fixtures!$B$36)
   ),
   COLUMNS($D66:O66)
  )
 ),"")</f>
        <v/>
      </c>
      <c r="P66" s="671" t="str">
        <f t="array" aca="1" ref="P66" ca="1">IFERROR(
 INDEX(FixtureMaintCosts,
  SMALL(
   IF(
    FixtureInclude="x",
    ROW(FixtureMaintCosts)-ROW(Fixtures!$B$36)
   ),
   COLUMNS($D66:P66)
  )
 ),"")</f>
        <v/>
      </c>
      <c r="Q66" s="671" t="str">
        <f t="array" aca="1" ref="Q66" ca="1">IFERROR(
 INDEX(FixtureMaintCosts,
  SMALL(
   IF(
    FixtureInclude="x",
    ROW(FixtureMaintCosts)-ROW(Fixtures!$B$36)
   ),
   COLUMNS($D66:Q66)
  )
 ),"")</f>
        <v/>
      </c>
      <c r="R66" s="671" t="str">
        <f t="array" aca="1" ref="R66" ca="1">IFERROR(
 INDEX(FixtureMaintCosts,
  SMALL(
   IF(
    FixtureInclude="x",
    ROW(FixtureMaintCosts)-ROW(Fixtures!$B$36)
   ),
   COLUMNS($D66:R66)
  )
 ),"")</f>
        <v/>
      </c>
      <c r="S66" s="671" t="str">
        <f t="array" aca="1" ref="S66" ca="1">IFERROR(
 INDEX(FixtureMaintCosts,
  SMALL(
   IF(
    FixtureInclude="x",
    ROW(FixtureMaintCosts)-ROW(Fixtures!$B$36)
   ),
   COLUMNS($D66:S66)
  )
 ),"")</f>
        <v/>
      </c>
      <c r="T66" s="671" t="str">
        <f t="array" aca="1" ref="T66" ca="1">IFERROR(
 INDEX(FixtureMaintCosts,
  SMALL(
   IF(
    FixtureInclude="x",
    ROW(FixtureMaintCosts)-ROW(Fixtures!$B$36)
   ),
   COLUMNS($D66:T66)
  )
 ),"")</f>
        <v/>
      </c>
      <c r="U66" s="671" t="str">
        <f t="array" aca="1" ref="U66" ca="1">IFERROR(
 INDEX(FixtureMaintCosts,
  SMALL(
   IF(
    FixtureInclude="x",
    ROW(FixtureMaintCosts)-ROW(Fixtures!$B$36)
   ),
   COLUMNS($D66:U66)
  )
 ),"")</f>
        <v/>
      </c>
      <c r="V66" s="671" t="str">
        <f t="array" aca="1" ref="V66" ca="1">IFERROR(
 INDEX(FixtureMaintCosts,
  SMALL(
   IF(
    FixtureInclude="x",
    ROW(FixtureMaintCosts)-ROW(Fixtures!$B$36)
   ),
   COLUMNS($D66:V66)
  )
 ),"")</f>
        <v/>
      </c>
      <c r="W66" s="671" t="str">
        <f t="array" aca="1" ref="W66" ca="1">IFERROR(
 INDEX(FixtureMaintCosts,
  SMALL(
   IF(
    FixtureInclude="x",
    ROW(FixtureMaintCosts)-ROW(Fixtures!$B$36)
   ),
   COLUMNS($D66:W66)
  )
 ),"")</f>
        <v/>
      </c>
      <c r="X66" s="671" t="str">
        <f t="array" aca="1" ref="X66" ca="1">IFERROR(
 INDEX(FixtureMaintCosts,
  SMALL(
   IF(
    FixtureInclude="x",
    ROW(FixtureMaintCosts)-ROW(Fixtures!$B$36)
   ),
   COLUMNS($D66:X66)
  )
 ),"")</f>
        <v/>
      </c>
      <c r="Y66" s="671" t="str">
        <f t="array" aca="1" ref="Y66" ca="1">IFERROR(
 INDEX(FixtureMaintCosts,
  SMALL(
   IF(
    FixtureInclude="x",
    ROW(FixtureMaintCosts)-ROW(Fixtures!$B$36)
   ),
   COLUMNS($D66:Y66)
  )
 ),"")</f>
        <v/>
      </c>
      <c r="Z66" s="671" t="str">
        <f t="array" aca="1" ref="Z66" ca="1">IFERROR(
 INDEX(FixtureMaintCosts,
  SMALL(
   IF(
    FixtureInclude="x",
    ROW(FixtureMaintCosts)-ROW(Fixtures!$B$36)
   ),
   COLUMNS($D66:Z66)
  )
 ),"")</f>
        <v/>
      </c>
      <c r="AA66" s="671" t="str">
        <f t="array" aca="1" ref="AA66" ca="1">IFERROR(
 INDEX(FixtureMaintCosts,
  SMALL(
   IF(
    FixtureInclude="x",
    ROW(FixtureMaintCosts)-ROW(Fixtures!$B$36)
   ),
   COLUMNS($D66:AA66)
  )
 ),"")</f>
        <v/>
      </c>
      <c r="AB66" s="671" t="str">
        <f t="array" aca="1" ref="AB66" ca="1">IFERROR(
 INDEX(FixtureMaintCosts,
  SMALL(
   IF(
    FixtureInclude="x",
    ROW(FixtureMaintCosts)-ROW(Fixtures!$B$36)
   ),
   COLUMNS($D66:AB66)
  )
 ),"")</f>
        <v/>
      </c>
      <c r="AC66" s="671" t="str">
        <f t="array" aca="1" ref="AC66" ca="1">IFERROR(
 INDEX(FixtureMaintCosts,
  SMALL(
   IF(
    FixtureInclude="x",
    ROW(FixtureMaintCosts)-ROW(Fixtures!$B$36)
   ),
   COLUMNS($D66:AC66)
  )
 ),"")</f>
        <v/>
      </c>
      <c r="AD66" s="671" t="str">
        <f t="array" aca="1" ref="AD66" ca="1">IFERROR(
 INDEX(FixtureMaintCosts,
  SMALL(
   IF(
    FixtureInclude="x",
    ROW(FixtureMaintCosts)-ROW(Fixtures!$B$36)
   ),
   COLUMNS($D66:AD66)
  )
 ),"")</f>
        <v/>
      </c>
      <c r="AE66" s="671" t="str">
        <f t="array" aca="1" ref="AE66" ca="1">IFERROR(
 INDEX(FixtureMaintCosts,
  SMALL(
   IF(
    FixtureInclude="x",
    ROW(FixtureMaintCosts)-ROW(Fixtures!$B$36)
   ),
   COLUMNS($D66:AE66)
  )
 ),"")</f>
        <v/>
      </c>
      <c r="AF66" s="671" t="str">
        <f t="array" aca="1" ref="AF66" ca="1">IFERROR(
 INDEX(FixtureMaintCosts,
  SMALL(
   IF(
    FixtureInclude="x",
    ROW(FixtureMaintCosts)-ROW(Fixtures!$B$36)
   ),
   COLUMNS($D66:AF66)
  )
 ),"")</f>
        <v/>
      </c>
      <c r="AG66" s="671" t="str">
        <f t="array" aca="1" ref="AG66" ca="1">IFERROR(
 INDEX(FixtureMaintCosts,
  SMALL(
   IF(
    FixtureInclude="x",
    ROW(FixtureMaintCosts)-ROW(Fixtures!$B$36)
   ),
   COLUMNS($D66:AG66)
  )
 ),"")</f>
        <v/>
      </c>
      <c r="AH66" s="671" t="str">
        <f t="array" aca="1" ref="AH66" ca="1">IFERROR(
 INDEX(FixtureMaintCosts,
  SMALL(
   IF(
    FixtureInclude="x",
    ROW(FixtureMaintCosts)-ROW(Fixtures!$B$36)
   ),
   COLUMNS($D66:AH66)
  )
 ),"")</f>
        <v/>
      </c>
      <c r="AI66" s="671" t="str">
        <f t="array" aca="1" ref="AI66" ca="1">IFERROR(
 INDEX(FixtureMaintCosts,
  SMALL(
   IF(
    FixtureInclude="x",
    ROW(FixtureMaintCosts)-ROW(Fixtures!$B$36)
   ),
   COLUMNS($D66:AI66)
  )
 ),"")</f>
        <v/>
      </c>
      <c r="AJ66" s="671" t="str">
        <f t="array" aca="1" ref="AJ66" ca="1">IFERROR(
 INDEX(FixtureMaintCosts,
  SMALL(
   IF(
    FixtureInclude="x",
    ROW(FixtureMaintCosts)-ROW(Fixtures!$B$36)
   ),
   COLUMNS($D66:AJ66)
  )
 ),"")</f>
        <v/>
      </c>
      <c r="AK66" s="671" t="str">
        <f t="array" aca="1" ref="AK66" ca="1">IFERROR(
 INDEX(FixtureMaintCosts,
  SMALL(
   IF(
    FixtureInclude="x",
    ROW(FixtureMaintCosts)-ROW(Fixtures!$B$36)
   ),
   COLUMNS($D66:AK66)
  )
 ),"")</f>
        <v/>
      </c>
      <c r="AL66" s="671" t="str">
        <f t="array" aca="1" ref="AL66" ca="1">IFERROR(
 INDEX(FixtureMaintCosts,
  SMALL(
   IF(
    FixtureInclude="x",
    ROW(FixtureMaintCosts)-ROW(Fixtures!$B$36)
   ),
   COLUMNS($D66:AL66)
  )
 ),"")</f>
        <v/>
      </c>
      <c r="AM66" s="671" t="str">
        <f t="array" aca="1" ref="AM66" ca="1">IFERROR(
 INDEX(FixtureMaintCosts,
  SMALL(
   IF(
    FixtureInclude="x",
    ROW(FixtureMaintCosts)-ROW(Fixtures!$B$36)
   ),
   COLUMNS($D66:AM66)
  )
 ),"")</f>
        <v/>
      </c>
      <c r="AN66" s="671" t="str">
        <f t="array" aca="1" ref="AN66" ca="1">IFERROR(
 INDEX(FixtureMaintCosts,
  SMALL(
   IF(
    FixtureInclude="x",
    ROW(FixtureMaintCosts)-ROW(Fixtures!$B$36)
   ),
   COLUMNS($D66:AN66)
  )
 ),"")</f>
        <v/>
      </c>
      <c r="AO66" s="671" t="str">
        <f t="array" aca="1" ref="AO66" ca="1">IFERROR(
 INDEX(FixtureMaintCosts,
  SMALL(
   IF(
    FixtureInclude="x",
    ROW(FixtureMaintCosts)-ROW(Fixtures!$B$36)
   ),
   COLUMNS($D66:AO66)
  )
 ),"")</f>
        <v/>
      </c>
      <c r="AP66" s="671" t="str">
        <f t="array" aca="1" ref="AP66" ca="1">IFERROR(
 INDEX(FixtureMaintCosts,
  SMALL(
   IF(
    FixtureInclude="x",
    ROW(FixtureMaintCosts)-ROW(Fixtures!$B$36)
   ),
   COLUMNS($D66:AP66)
  )
 ),"")</f>
        <v/>
      </c>
      <c r="AQ66" s="671" t="str">
        <f t="array" aca="1" ref="AQ66" ca="1">IFERROR(
 INDEX(FixtureMaintCosts,
  SMALL(
   IF(
    FixtureInclude="x",
    ROW(FixtureMaintCosts)-ROW(Fixtures!$B$36)
   ),
   COLUMNS($D66:AQ66)
  )
 ),"")</f>
        <v/>
      </c>
      <c r="AR66" s="671" t="str">
        <f t="array" aca="1" ref="AR66" ca="1">IFERROR(
 INDEX(FixtureMaintCosts,
  SMALL(
   IF(
    FixtureInclude="x",
    ROW(FixtureMaintCosts)-ROW(Fixtures!$B$36)
   ),
   COLUMNS($D66:AR66)
  )
 ),"")</f>
        <v/>
      </c>
      <c r="AS66" s="671" t="str">
        <f t="array" aca="1" ref="AS66" ca="1">IFERROR(
 INDEX(FixtureMaintCosts,
  SMALL(
   IF(
    FixtureInclude="x",
    ROW(FixtureMaintCosts)-ROW(Fixtures!$B$36)
   ),
   COLUMNS($D66:AS66)
  )
 ),"")</f>
        <v/>
      </c>
      <c r="AT66" s="671" t="str">
        <f t="array" aca="1" ref="AT66" ca="1">IFERROR(
 INDEX(FixtureMaintCosts,
  SMALL(
   IF(
    FixtureInclude="x",
    ROW(FixtureMaintCosts)-ROW(Fixtures!$B$36)
   ),
   COLUMNS($D66:AT66)
  )
 ),"")</f>
        <v/>
      </c>
      <c r="AU66" s="671" t="str">
        <f t="array" aca="1" ref="AU66" ca="1">IFERROR(
 INDEX(FixtureMaintCosts,
  SMALL(
   IF(
    FixtureInclude="x",
    ROW(FixtureMaintCosts)-ROW(Fixtures!$B$36)
   ),
   COLUMNS($D66:AU66)
  )
 ),"")</f>
        <v/>
      </c>
      <c r="AV66" s="671" t="str">
        <f t="array" aca="1" ref="AV66" ca="1">IFERROR(
 INDEX(FixtureMaintCosts,
  SMALL(
   IF(
    FixtureInclude="x",
    ROW(FixtureMaintCosts)-ROW(Fixtures!$B$36)
   ),
   COLUMNS($D66:AV66)
  )
 ),"")</f>
        <v/>
      </c>
      <c r="AW66" s="671" t="str">
        <f t="array" aca="1" ref="AW66" ca="1">IFERROR(
 INDEX(FixtureMaintCosts,
  SMALL(
   IF(
    FixtureInclude="x",
    ROW(FixtureMaintCosts)-ROW(Fixtures!$B$36)
   ),
   COLUMNS($D66:AW66)
  )
 ),"")</f>
        <v/>
      </c>
      <c r="AX66" s="671" t="str">
        <f t="array" aca="1" ref="AX66" ca="1">IFERROR(
 INDEX(FixtureMaintCosts,
  SMALL(
   IF(
    FixtureInclude="x",
    ROW(FixtureMaintCosts)-ROW(Fixtures!$B$36)
   ),
   COLUMNS($D66:AX66)
  )
 ),"")</f>
        <v/>
      </c>
      <c r="AY66" s="671" t="str">
        <f t="array" aca="1" ref="AY66" ca="1">IFERROR(
 INDEX(FixtureMaintCosts,
  SMALL(
   IF(
    FixtureInclude="x",
    ROW(FixtureMaintCosts)-ROW(Fixtures!$B$36)
   ),
   COLUMNS($D66:AY66)
  )
 ),"")</f>
        <v/>
      </c>
      <c r="AZ66" s="671" t="str">
        <f t="array" aca="1" ref="AZ66" ca="1">IFERROR(
 INDEX(FixtureMaintCosts,
  SMALL(
   IF(
    FixtureInclude="x",
    ROW(FixtureMaintCosts)-ROW(Fixtures!$B$36)
   ),
   COLUMNS($D66:AZ66)
  )
 ),"")</f>
        <v/>
      </c>
      <c r="BA66" s="671" t="str">
        <f t="array" aca="1" ref="BA66" ca="1">IFERROR(
 INDEX(FixtureMaintCosts,
  SMALL(
   IF(
    FixtureInclude="x",
    ROW(FixtureMaintCosts)-ROW(Fixtures!$B$36)
   ),
   COLUMNS($D66:BA66)
  )
 ),"")</f>
        <v/>
      </c>
      <c r="BB66" s="671" t="str">
        <f t="array" aca="1" ref="BB66" ca="1">IFERROR(
 INDEX(FixtureMaintCosts,
  SMALL(
   IF(
    FixtureInclude="x",
    ROW(FixtureMaintCosts)-ROW(Fixtures!$B$36)
   ),
   COLUMNS($D66:BB66)
  )
 ),"")</f>
        <v/>
      </c>
      <c r="BC66" s="671" t="str">
        <f t="array" aca="1" ref="BC66" ca="1">IFERROR(
 INDEX(FixtureMaintCosts,
  SMALL(
   IF(
    FixtureInclude="x",
    ROW(FixtureMaintCosts)-ROW(Fixtures!$B$36)
   ),
   COLUMNS($D66:BC66)
  )
 ),"")</f>
        <v/>
      </c>
      <c r="BD66" s="671" t="str">
        <f t="array" aca="1" ref="BD66" ca="1">IFERROR(
 INDEX(FixtureMaintCosts,
  SMALL(
   IF(
    FixtureInclude="x",
    ROW(FixtureMaintCosts)-ROW(Fixtures!$B$36)
   ),
   COLUMNS($D66:BD66)
  )
 ),"")</f>
        <v/>
      </c>
      <c r="BE66" s="671" t="str">
        <f t="array" aca="1" ref="BE66" ca="1">IFERROR(
 INDEX(FixtureMaintCosts,
  SMALL(
   IF(
    FixtureInclude="x",
    ROW(FixtureMaintCosts)-ROW(Fixtures!$B$36)
   ),
   COLUMNS($D66:BE66)
  )
 ),"")</f>
        <v/>
      </c>
      <c r="BF66" s="671" t="str">
        <f t="array" aca="1" ref="BF66" ca="1">IFERROR(
 INDEX(FixtureMaintCosts,
  SMALL(
   IF(
    FixtureInclude="x",
    ROW(FixtureMaintCosts)-ROW(Fixtures!$B$36)
   ),
   COLUMNS($D66:BF66)
  )
 ),"")</f>
        <v/>
      </c>
      <c r="BG66" s="671" t="str">
        <f t="array" aca="1" ref="BG66" ca="1">IFERROR(
 INDEX(FixtureMaintCosts,
  SMALL(
   IF(
    FixtureInclude="x",
    ROW(FixtureMaintCosts)-ROW(Fixtures!$B$36)
   ),
   COLUMNS($D66:BG66)
  )
 ),"")</f>
        <v/>
      </c>
      <c r="BH66" s="671" t="str">
        <f t="array" aca="1" ref="BH66" ca="1">IFERROR(
 INDEX(FixtureMaintCosts,
  SMALL(
   IF(
    FixtureInclude="x",
    ROW(FixtureMaintCosts)-ROW(Fixtures!$B$36)
   ),
   COLUMNS($D66:BH66)
  )
 ),"")</f>
        <v/>
      </c>
      <c r="BI66" s="671" t="str">
        <f t="array" aca="1" ref="BI66" ca="1">IFERROR(
 INDEX(FixtureMaintCosts,
  SMALL(
   IF(
    FixtureInclude="x",
    ROW(FixtureMaintCosts)-ROW(Fixtures!$B$36)
   ),
   COLUMNS($D66:BI66)
  )
 ),"")</f>
        <v/>
      </c>
      <c r="BJ66" s="671" t="str">
        <f t="array" aca="1" ref="BJ66" ca="1">IFERROR(
 INDEX(FixtureMaintCosts,
  SMALL(
   IF(
    FixtureInclude="x",
    ROW(FixtureMaintCosts)-ROW(Fixtures!$B$36)
   ),
   COLUMNS($D66:BJ66)
  )
 ),"")</f>
        <v/>
      </c>
      <c r="BK66" s="671" t="str">
        <f t="array" aca="1" ref="BK66" ca="1">IFERROR(
 INDEX(FixtureMaintCosts,
  SMALL(
   IF(
    FixtureInclude="x",
    ROW(FixtureMaintCosts)-ROW(Fixtures!$B$36)
   ),
   COLUMNS($D66:BK66)
  )
 ),"")</f>
        <v/>
      </c>
      <c r="BL66" s="671" t="str">
        <f t="array" aca="1" ref="BL66" ca="1">IFERROR(
 INDEX(FixtureMaintCosts,
  SMALL(
   IF(
    FixtureInclude="x",
    ROW(FixtureMaintCosts)-ROW(Fixtures!$B$36)
   ),
   COLUMNS($D66:BL66)
  )
 ),"")</f>
        <v/>
      </c>
      <c r="BM66" s="671" t="str">
        <f t="array" aca="1" ref="BM66" ca="1">IFERROR(
 INDEX(FixtureMaintCosts,
  SMALL(
   IF(
    FixtureInclude="x",
    ROW(FixtureMaintCosts)-ROW(Fixtures!$B$36)
   ),
   COLUMNS($D66:BM66)
  )
 ),"")</f>
        <v/>
      </c>
      <c r="BN66" s="671" t="str">
        <f t="array" aca="1" ref="BN66" ca="1">IFERROR(
 INDEX(FixtureMaintCosts,
  SMALL(
   IF(
    FixtureInclude="x",
    ROW(FixtureMaintCosts)-ROW(Fixtures!$B$36)
   ),
   COLUMNS($D66:BN66)
  )
 ),"")</f>
        <v/>
      </c>
      <c r="BO66" s="671" t="str">
        <f t="array" aca="1" ref="BO66" ca="1">IFERROR(
 INDEX(FixtureMaintCosts,
  SMALL(
   IF(
    FixtureInclude="x",
    ROW(FixtureMaintCosts)-ROW(Fixtures!$B$36)
   ),
   COLUMNS($D66:BO66)
  )
 ),"")</f>
        <v/>
      </c>
      <c r="BP66" s="671" t="str">
        <f t="array" aca="1" ref="BP66" ca="1">IFERROR(
 INDEX(FixtureMaintCosts,
  SMALL(
   IF(
    FixtureInclude="x",
    ROW(FixtureMaintCosts)-ROW(Fixtures!$B$36)
   ),
   COLUMNS($D66:BP66)
  )
 ),"")</f>
        <v/>
      </c>
      <c r="BQ66" s="671" t="str">
        <f t="array" aca="1" ref="BQ66" ca="1">IFERROR(
 INDEX(FixtureMaintCosts,
  SMALL(
   IF(
    FixtureInclude="x",
    ROW(FixtureMaintCosts)-ROW(Fixtures!$B$36)
   ),
   COLUMNS($D66:BQ66)
  )
 ),"")</f>
        <v/>
      </c>
      <c r="BR66" s="671" t="str">
        <f t="array" aca="1" ref="BR66" ca="1">IFERROR(
 INDEX(FixtureMaintCosts,
  SMALL(
   IF(
    FixtureInclude="x",
    ROW(FixtureMaintCosts)-ROW(Fixtures!$B$36)
   ),
   COLUMNS($D66:BR66)
  )
 ),"")</f>
        <v/>
      </c>
      <c r="BS66" s="671" t="str">
        <f t="array" aca="1" ref="BS66" ca="1">IFERROR(
 INDEX(FixtureMaintCosts,
  SMALL(
   IF(
    FixtureInclude="x",
    ROW(FixtureMaintCosts)-ROW(Fixtures!$B$36)
   ),
   COLUMNS($D66:BS66)
  )
 ),"")</f>
        <v/>
      </c>
      <c r="BT66" s="671" t="str">
        <f t="array" aca="1" ref="BT66" ca="1">IFERROR(
 INDEX(FixtureMaintCosts,
  SMALL(
   IF(
    FixtureInclude="x",
    ROW(FixtureMaintCosts)-ROW(Fixtures!$B$36)
   ),
   COLUMNS($D66:BT66)
  )
 ),"")</f>
        <v/>
      </c>
      <c r="BU66" s="671" t="str">
        <f t="array" aca="1" ref="BU66" ca="1">IFERROR(
 INDEX(FixtureMaintCosts,
  SMALL(
   IF(
    FixtureInclude="x",
    ROW(FixtureMaintCosts)-ROW(Fixtures!$B$36)
   ),
   COLUMNS($D66:BU66)
  )
 ),"")</f>
        <v/>
      </c>
      <c r="BV66" s="671" t="str">
        <f t="array" aca="1" ref="BV66" ca="1">IFERROR(
 INDEX(FixtureMaintCosts,
  SMALL(
   IF(
    FixtureInclude="x",
    ROW(FixtureMaintCosts)-ROW(Fixtures!$B$36)
   ),
   COLUMNS($D66:BV66)
  )
 ),"")</f>
        <v/>
      </c>
      <c r="BW66" s="671" t="str">
        <f t="array" aca="1" ref="BW66" ca="1">IFERROR(
 INDEX(FixtureMaintCosts,
  SMALL(
   IF(
    FixtureInclude="x",
    ROW(FixtureMaintCosts)-ROW(Fixtures!$B$36)
   ),
   COLUMNS($D66:BW66)
  )
 ),"")</f>
        <v/>
      </c>
      <c r="BX66" s="671" t="str">
        <f t="array" aca="1" ref="BX66" ca="1">IFERROR(
 INDEX(FixtureMaintCosts,
  SMALL(
   IF(
    FixtureInclude="x",
    ROW(FixtureMaintCosts)-ROW(Fixtures!$B$36)
   ),
   COLUMNS($D66:BX66)
  )
 ),"")</f>
        <v/>
      </c>
      <c r="BY66" s="671" t="str">
        <f t="array" aca="1" ref="BY66" ca="1">IFERROR(
 INDEX(FixtureMaintCosts,
  SMALL(
   IF(
    FixtureInclude="x",
    ROW(FixtureMaintCosts)-ROW(Fixtures!$B$36)
   ),
   COLUMNS($D66:BY66)
  )
 ),"")</f>
        <v/>
      </c>
      <c r="BZ66" s="671" t="str">
        <f t="array" aca="1" ref="BZ66" ca="1">IFERROR(
 INDEX(FixtureMaintCosts,
  SMALL(
   IF(
    FixtureInclude="x",
    ROW(FixtureMaintCosts)-ROW(Fixtures!$B$36)
   ),
   COLUMNS($D66:BZ66)
  )
 ),"")</f>
        <v/>
      </c>
      <c r="CA66" s="671" t="str">
        <f t="array" aca="1" ref="CA66" ca="1">IFERROR(
 INDEX(FixtureMaintCosts,
  SMALL(
   IF(
    FixtureInclude="x",
    ROW(FixtureMaintCosts)-ROW(Fixtures!$B$36)
   ),
   COLUMNS($D66:CA66)
  )
 ),"")</f>
        <v/>
      </c>
      <c r="CB66" s="671" t="str">
        <f t="array" aca="1" ref="CB66" ca="1">IFERROR(
 INDEX(FixtureMaintCosts,
  SMALL(
   IF(
    FixtureInclude="x",
    ROW(FixtureMaintCosts)-ROW(Fixtures!$B$36)
   ),
   COLUMNS($D66:CB66)
  )
 ),"")</f>
        <v/>
      </c>
      <c r="CC66" s="671" t="str">
        <f t="array" aca="1" ref="CC66" ca="1">IFERROR(
 INDEX(FixtureMaintCosts,
  SMALL(
   IF(
    FixtureInclude="x",
    ROW(FixtureMaintCosts)-ROW(Fixtures!$B$36)
   ),
   COLUMNS($D66:CC66)
  )
 ),"")</f>
        <v/>
      </c>
      <c r="CD66" s="671" t="str">
        <f t="array" aca="1" ref="CD66" ca="1">IFERROR(
 INDEX(FixtureMaintCosts,
  SMALL(
   IF(
    FixtureInclude="x",
    ROW(FixtureMaintCosts)-ROW(Fixtures!$B$36)
   ),
   COLUMNS($D66:CD66)
  )
 ),"")</f>
        <v/>
      </c>
      <c r="CE66" s="671" t="str">
        <f t="array" aca="1" ref="CE66" ca="1">IFERROR(
 INDEX(FixtureMaintCosts,
  SMALL(
   IF(
    FixtureInclude="x",
    ROW(FixtureMaintCosts)-ROW(Fixtures!$B$36)
   ),
   COLUMNS($D66:CE66)
  )
 ),"")</f>
        <v/>
      </c>
      <c r="CF66" s="671" t="str">
        <f t="array" aca="1" ref="CF66" ca="1">IFERROR(
 INDEX(FixtureMaintCosts,
  SMALL(
   IF(
    FixtureInclude="x",
    ROW(FixtureMaintCosts)-ROW(Fixtures!$B$36)
   ),
   COLUMNS($D66:CF66)
  )
 ),"")</f>
        <v/>
      </c>
      <c r="CG66" s="671" t="str">
        <f t="array" aca="1" ref="CG66" ca="1">IFERROR(
 INDEX(FixtureMaintCosts,
  SMALL(
   IF(
    FixtureInclude="x",
    ROW(FixtureMaintCosts)-ROW(Fixtures!$B$36)
   ),
   COLUMNS($D66:CG66)
  )
 ),"")</f>
        <v/>
      </c>
      <c r="CH66" s="671" t="str">
        <f t="array" aca="1" ref="CH66" ca="1">IFERROR(
 INDEX(FixtureMaintCosts,
  SMALL(
   IF(
    FixtureInclude="x",
    ROW(FixtureMaintCosts)-ROW(Fixtures!$B$36)
   ),
   COLUMNS($D66:CH66)
  )
 ),"")</f>
        <v/>
      </c>
      <c r="CI66" s="671" t="str">
        <f t="array" aca="1" ref="CI66" ca="1">IFERROR(
 INDEX(FixtureMaintCosts,
  SMALL(
   IF(
    FixtureInclude="x",
    ROW(FixtureMaintCosts)-ROW(Fixtures!$B$36)
   ),
   COLUMNS($D66:CI66)
  )
 ),"")</f>
        <v/>
      </c>
      <c r="CJ66" s="671" t="str">
        <f t="array" aca="1" ref="CJ66" ca="1">IFERROR(
 INDEX(FixtureMaintCosts,
  SMALL(
   IF(
    FixtureInclude="x",
    ROW(FixtureMaintCosts)-ROW(Fixtures!$B$36)
   ),
   COLUMNS($D66:CJ66)
  )
 ),"")</f>
        <v/>
      </c>
      <c r="CK66" s="671" t="str">
        <f t="array" aca="1" ref="CK66" ca="1">IFERROR(
 INDEX(FixtureMaintCosts,
  SMALL(
   IF(
    FixtureInclude="x",
    ROW(FixtureMaintCosts)-ROW(Fixtures!$B$36)
   ),
   COLUMNS($D66:CK66)
  )
 ),"")</f>
        <v/>
      </c>
      <c r="CL66" s="671" t="str">
        <f t="array" aca="1" ref="CL66" ca="1">IFERROR(
 INDEX(FixtureMaintCosts,
  SMALL(
   IF(
    FixtureInclude="x",
    ROW(FixtureMaintCosts)-ROW(Fixtures!$B$36)
   ),
   COLUMNS($D66:CL66)
  )
 ),"")</f>
        <v/>
      </c>
      <c r="CM66" s="671" t="str">
        <f t="array" aca="1" ref="CM66" ca="1">IFERROR(
 INDEX(FixtureMaintCosts,
  SMALL(
   IF(
    FixtureInclude="x",
    ROW(FixtureMaintCosts)-ROW(Fixtures!$B$36)
   ),
   COLUMNS($D66:CM66)
  )
 ),"")</f>
        <v/>
      </c>
      <c r="CN66" s="671" t="str">
        <f t="array" aca="1" ref="CN66" ca="1">IFERROR(
 INDEX(FixtureMaintCosts,
  SMALL(
   IF(
    FixtureInclude="x",
    ROW(FixtureMaintCosts)-ROW(Fixtures!$B$36)
   ),
   COLUMNS($D66:CN66)
  )
 ),"")</f>
        <v/>
      </c>
      <c r="CO66" s="671" t="str">
        <f t="array" aca="1" ref="CO66" ca="1">IFERROR(
 INDEX(FixtureMaintCosts,
  SMALL(
   IF(
    FixtureInclude="x",
    ROW(FixtureMaintCosts)-ROW(Fixtures!$B$36)
   ),
   COLUMNS($D66:CO66)
  )
 ),"")</f>
        <v/>
      </c>
      <c r="CP66" s="671" t="str">
        <f t="array" aca="1" ref="CP66" ca="1">IFERROR(
 INDEX(FixtureMaintCosts,
  SMALL(
   IF(
    FixtureInclude="x",
    ROW(FixtureMaintCosts)-ROW(Fixtures!$B$36)
   ),
   COLUMNS($D66:CP66)
  )
 ),"")</f>
        <v/>
      </c>
      <c r="CQ66" s="671" t="str">
        <f t="array" aca="1" ref="CQ66" ca="1">IFERROR(
 INDEX(FixtureMaintCosts,
  SMALL(
   IF(
    FixtureInclude="x",
    ROW(FixtureMaintCosts)-ROW(Fixtures!$B$36)
   ),
   COLUMNS($D66:CQ66)
  )
 ),"")</f>
        <v/>
      </c>
      <c r="CR66" s="671" t="str">
        <f t="array" aca="1" ref="CR66" ca="1">IFERROR(
 INDEX(FixtureMaintCosts,
  SMALL(
   IF(
    FixtureInclude="x",
    ROW(FixtureMaintCosts)-ROW(Fixtures!$B$36)
   ),
   COLUMNS($D66:CR66)
  )
 ),"")</f>
        <v/>
      </c>
      <c r="CS66" s="671" t="str">
        <f t="array" aca="1" ref="CS66" ca="1">IFERROR(
 INDEX(FixtureMaintCosts,
  SMALL(
   IF(
    FixtureInclude="x",
    ROW(FixtureMaintCosts)-ROW(Fixtures!$B$36)
   ),
   COLUMNS($D66:CS66)
  )
 ),"")</f>
        <v/>
      </c>
      <c r="CT66" s="671" t="str">
        <f t="array" aca="1" ref="CT66" ca="1">IFERROR(
 INDEX(FixtureMaintCosts,
  SMALL(
   IF(
    FixtureInclude="x",
    ROW(FixtureMaintCosts)-ROW(Fixtures!$B$36)
   ),
   COLUMNS($D66:CT66)
  )
 ),"")</f>
        <v/>
      </c>
      <c r="CU66" s="671" t="str">
        <f t="array" aca="1" ref="CU66" ca="1">IFERROR(
 INDEX(FixtureMaintCosts,
  SMALL(
   IF(
    FixtureInclude="x",
    ROW(FixtureMaintCosts)-ROW(Fixtures!$B$36)
   ),
   COLUMNS($D66:CU66)
  )
 ),"")</f>
        <v/>
      </c>
      <c r="CV66" s="671" t="str">
        <f t="array" aca="1" ref="CV66" ca="1">IFERROR(
 INDEX(FixtureMaintCosts,
  SMALL(
   IF(
    FixtureInclude="x",
    ROW(FixtureMaintCosts)-ROW(Fixtures!$B$36)
   ),
   COLUMNS($D66:CV66)
  )
 ),"")</f>
        <v/>
      </c>
      <c r="CW66" s="671" t="str">
        <f t="array" aca="1" ref="CW66" ca="1">IFERROR(
 INDEX(FixtureMaintCosts,
  SMALL(
   IF(
    FixtureInclude="x",
    ROW(FixtureMaintCosts)-ROW(Fixtures!$B$36)
   ),
   COLUMNS($D66:CW66)
  )
 ),"")</f>
        <v/>
      </c>
      <c r="CX66" s="671" t="str">
        <f t="array" aca="1" ref="CX66" ca="1">IFERROR(
 INDEX(FixtureMaintCosts,
  SMALL(
   IF(
    FixtureInclude="x",
    ROW(FixtureMaintCosts)-ROW(Fixtures!$B$36)
   ),
   COLUMNS($D66:CX66)
  )
 ),"")</f>
        <v/>
      </c>
      <c r="CY66" s="671" t="str">
        <f t="array" aca="1" ref="CY66" ca="1">IFERROR(
 INDEX(FixtureMaintCosts,
  SMALL(
   IF(
    FixtureInclude="x",
    ROW(FixtureMaintCosts)-ROW(Fixtures!$B$36)
   ),
   COLUMNS($D66:CY66)
  )
 ),"")</f>
        <v/>
      </c>
      <c r="CZ66" s="671" t="str">
        <f t="array" aca="1" ref="CZ66" ca="1">IFERROR(
 INDEX(FixtureMaintCosts,
  SMALL(
   IF(
    FixtureInclude="x",
    ROW(FixtureMaintCosts)-ROW(Fixtures!$B$36)
   ),
   COLUMNS($D66:CZ66)
  )
 ),"")</f>
        <v/>
      </c>
      <c r="DA66" s="671" t="str">
        <f t="array" aca="1" ref="DA66" ca="1">IFERROR(
 INDEX(FixtureMaintCosts,
  SMALL(
   IF(
    FixtureInclude="x",
    ROW(FixtureMaintCosts)-ROW(Fixtures!$B$36)
   ),
   COLUMNS($D66:DA66)
  )
 ),"")</f>
        <v/>
      </c>
      <c r="DB66" s="671" t="str">
        <f t="array" aca="1" ref="DB66" ca="1">IFERROR(
 INDEX(FixtureMaintCosts,
  SMALL(
   IF(
    FixtureInclude="x",
    ROW(FixtureMaintCosts)-ROW(Fixtures!$B$36)
   ),
   COLUMNS($D66:DB66)
  )
 ),"")</f>
        <v/>
      </c>
      <c r="DC66" s="671" t="str">
        <f t="array" aca="1" ref="DC66" ca="1">IFERROR(
 INDEX(FixtureMaintCosts,
  SMALL(
   IF(
    FixtureInclude="x",
    ROW(FixtureMaintCosts)-ROW(Fixtures!$B$36)
   ),
   COLUMNS($D66:DC66)
  )
 ),"")</f>
        <v/>
      </c>
      <c r="DD66" s="671" t="str">
        <f t="array" aca="1" ref="DD66" ca="1">IFERROR(
 INDEX(FixtureMaintCosts,
  SMALL(
   IF(
    FixtureInclude="x",
    ROW(FixtureMaintCosts)-ROW(Fixtures!$B$36)
   ),
   COLUMNS($D66:DD66)
  )
 ),"")</f>
        <v/>
      </c>
      <c r="DE66" s="671" t="str">
        <f t="array" aca="1" ref="DE66" ca="1">IFERROR(
 INDEX(FixtureMaintCosts,
  SMALL(
   IF(
    FixtureInclude="x",
    ROW(FixtureMaintCosts)-ROW(Fixtures!$B$36)
   ),
   COLUMNS($D66:DE66)
  )
 ),"")</f>
        <v/>
      </c>
      <c r="DF66" s="671" t="str">
        <f t="array" aca="1" ref="DF66" ca="1">IFERROR(
 INDEX(FixtureMaintCosts,
  SMALL(
   IF(
    FixtureInclude="x",
    ROW(FixtureMaintCosts)-ROW(Fixtures!$B$36)
   ),
   COLUMNS($D66:DF66)
  )
 ),"")</f>
        <v/>
      </c>
      <c r="DG66" s="671" t="str">
        <f t="array" aca="1" ref="DG66" ca="1">IFERROR(
 INDEX(FixtureMaintCosts,
  SMALL(
   IF(
    FixtureInclude="x",
    ROW(FixtureMaintCosts)-ROW(Fixtures!$B$36)
   ),
   COLUMNS($D66:DG66)
  )
 ),"")</f>
        <v/>
      </c>
      <c r="DH66" s="671" t="str">
        <f t="array" aca="1" ref="DH66" ca="1">IFERROR(
 INDEX(FixtureMaintCosts,
  SMALL(
   IF(
    FixtureInclude="x",
    ROW(FixtureMaintCosts)-ROW(Fixtures!$B$36)
   ),
   COLUMNS($D66:DH66)
  )
 ),"")</f>
        <v/>
      </c>
    </row>
    <row r="67" spans="1:112">
      <c r="B67" s="565" t="str">
        <f>Fixtures!E27</f>
        <v>Maintenance inflation rate (%/year)</v>
      </c>
      <c r="C67" s="583">
        <f>Fixtures!F27</f>
        <v>0.02</v>
      </c>
      <c r="D67" s="583">
        <f t="array" aca="1" ref="D67" ca="1">IFERROR(
 INDEX(FixtureMaintInf,
  SMALL(
   IF(
    FixtureInclude="x",
    ROW(FixtureMaintInf)-ROW(Fixtures!$B$36)
   ),
   COLUMNS($D67:D67)
  )
 ),"")</f>
        <v>0.02</v>
      </c>
      <c r="E67" s="583">
        <f t="array" aca="1" ref="E67" ca="1">IFERROR(
 INDEX(FixtureMaintInf,
  SMALL(
   IF(
    FixtureInclude="x",
    ROW(FixtureMaintInf)-ROW(Fixtures!$B$36)
   ),
   COLUMNS($D67:E67)
  )
 ),"")</f>
        <v>0.02</v>
      </c>
      <c r="F67" s="583">
        <f t="array" aca="1" ref="F67" ca="1">IFERROR(
 INDEX(FixtureMaintInf,
  SMALL(
   IF(
    FixtureInclude="x",
    ROW(FixtureMaintInf)-ROW(Fixtures!$B$36)
   ),
   COLUMNS($D67:F67)
  )
 ),"")</f>
        <v>0.02</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f>Fixtures!F28</f>
        <v>0.66</v>
      </c>
      <c r="D68" s="585">
        <f t="array" aca="1" ref="D68" ca="1">IFERROR(
 INDEX(FixtureLOM,
  SMALL(
   IF(
    FixtureInclude="x",
    ROW(FixtureLOM)-ROW(Fixtures!$B$36)
   ),
   COLUMNS($D68:D68)
  )
 ),"")</f>
        <v>0.66</v>
      </c>
      <c r="E68" s="585">
        <f t="array" aca="1" ref="E68" ca="1">IFERROR(
 INDEX(FixtureLOM,
  SMALL(
   IF(
    FixtureInclude="x",
    ROW(FixtureLOM)-ROW(Fixtures!$B$36)
   ),
   COLUMNS($D68:E68)
  )
 ),"")</f>
        <v>0.66</v>
      </c>
      <c r="F68" s="585">
        <f t="array" aca="1" ref="F68" ca="1">IFERROR(
 INDEX(FixtureLOM,
  SMALL(
   IF(
    FixtureInclude="x",
    ROW(FixtureLOM)-ROW(Fixtures!$B$36)
   ),
   COLUMNS($D68:F68)
  )
 ),"")</f>
        <v>0.66</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68"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workbookViewId="0"/>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38</v>
      </c>
    </row>
    <row r="20" spans="2:3">
      <c r="B20" s="263" t="str">
        <f>Translation!B312</f>
        <v>Selected File:</v>
      </c>
      <c r="C20" s="91" t="str">
        <f ca="1">INDEX(FixtureChoices,C16)</f>
        <v>AE - LED 238W Type III</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Z337"/>
  <sheetViews>
    <sheetView workbookViewId="0">
      <selection activeCell="G28" sqref="G28"/>
    </sheetView>
  </sheetViews>
  <sheetFormatPr defaultRowHeight="15"/>
  <cols>
    <col min="1" max="1" width="108.85546875" style="256" customWidth="1"/>
    <col min="2" max="2" width="35.42578125" style="256" customWidth="1"/>
    <col min="3" max="3" width="27.42578125" style="256" customWidth="1"/>
    <col min="4" max="7" width="15.5703125" style="491" customWidth="1"/>
    <col min="8" max="8" width="15.5703125" style="492" customWidth="1"/>
    <col min="9" max="14" width="15.5703125" style="493" customWidth="1"/>
    <col min="15" max="16384" width="9.140625" style="256"/>
  </cols>
  <sheetData>
    <row r="1" spans="1:26" s="515" customFormat="1" ht="85.5" customHeight="1">
      <c r="A1" s="658" t="str">
        <f>Translation!B322</f>
        <v>Use this sheet to load IES files</v>
      </c>
      <c r="Z1" s="515">
        <v>4</v>
      </c>
    </row>
    <row r="2" spans="1:26" s="225" customFormat="1" ht="15" customHeight="1"/>
    <row r="3" spans="1:26" s="225" customFormat="1" ht="30.75" customHeight="1">
      <c r="A3" s="882" t="str">
        <f>Translation!B365</f>
        <v>IES files describe the light output of a fixture. You can obtain them from fixture manufacturers</v>
      </c>
      <c r="B3" s="882"/>
    </row>
    <row r="4" spans="1:26" s="225" customFormat="1" ht="30.75" customHeight="1"/>
    <row r="5" spans="1:26" s="225" customFormat="1">
      <c r="A5" s="535" t="str">
        <f>Translation!B513</f>
        <v>Step 1: Save the IES files you would like to upload to the tool into a folder on your hard drive</v>
      </c>
    </row>
    <row r="6" spans="1:26" s="225" customFormat="1">
      <c r="A6" s="535" t="str">
        <f>Translation!B514</f>
        <v>Step 2: Select “Add files to list below”</v>
      </c>
      <c r="C6" s="513"/>
    </row>
    <row r="7" spans="1:26" s="225" customFormat="1">
      <c r="A7" s="535" t="str">
        <f>Translation!B515</f>
        <v>Step 3: Use the dialog box to find the folder where the files are saved on your hard drive. Select one of the files in the folder and click “Open”</v>
      </c>
      <c r="C7" s="513"/>
    </row>
    <row r="8" spans="1:26" s="225" customFormat="1">
      <c r="A8" s="535" t="str">
        <f>Translation!B516</f>
        <v>Step 4: Enter a name for the fixture that you can use to identify the fixture in the tool analysis (the default will be the file name)</v>
      </c>
      <c r="C8" s="513"/>
    </row>
    <row r="9" spans="1:26" s="225" customFormat="1">
      <c r="A9" s="177" t="str">
        <f>Translation!B517</f>
        <v>Step 5: Enter the Fixture Type (HPS, MH, or LED)</v>
      </c>
      <c r="C9" s="513"/>
    </row>
    <row r="10" spans="1:26" s="225" customFormat="1">
      <c r="A10" s="177" t="str">
        <f>Translation!B518</f>
        <v>Step 6: If desired, enter data for optional inputs found in columns D-K</v>
      </c>
    </row>
    <row r="11" spans="1:26" s="225" customFormat="1">
      <c r="A11" s="177" t="str">
        <f>Translation!B519</f>
        <v>Step 7: Select "Begin upload of IES files listed below"</v>
      </c>
    </row>
    <row r="12" spans="1:26" s="225" customFormat="1">
      <c r="A12" s="177" t="str">
        <f>Translation!B520</f>
        <v>Step 8: Return to “Fixtures” tab and select the fixtures that you want to include in this analysis</v>
      </c>
    </row>
    <row r="13" spans="1:26" s="225" customFormat="1" ht="90.75" customHeight="1"/>
    <row r="14" spans="1:26" s="225" customFormat="1"/>
    <row r="15" spans="1:26" s="225" customFormat="1">
      <c r="A15" s="924" t="str">
        <f>Translation!B512</f>
        <v>Required Inputs</v>
      </c>
      <c r="B15" s="925"/>
      <c r="C15" s="926"/>
      <c r="D15" s="927" t="str">
        <f>Translation!B505</f>
        <v>Optional Inputs</v>
      </c>
      <c r="E15" s="928"/>
      <c r="F15" s="928"/>
      <c r="G15" s="928"/>
      <c r="H15" s="928"/>
      <c r="I15" s="928"/>
      <c r="J15" s="928"/>
      <c r="K15" s="928"/>
      <c r="L15" s="929"/>
      <c r="M15" s="712"/>
      <c r="N15" s="712"/>
      <c r="O15" s="357"/>
    </row>
    <row r="16" spans="1:26"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6"/>
      <c r="L16" s="487"/>
      <c r="M16" s="935"/>
      <c r="N16" s="935"/>
      <c r="O16" s="358"/>
    </row>
    <row r="17" spans="1:15" s="225" customFormat="1">
      <c r="A17" s="506" t="s">
        <v>542</v>
      </c>
      <c r="B17" s="506"/>
      <c r="C17" s="506"/>
      <c r="D17" s="489"/>
      <c r="E17" s="482"/>
      <c r="F17" s="482"/>
      <c r="G17" s="482"/>
      <c r="H17" s="482"/>
      <c r="I17" s="482"/>
      <c r="J17" s="482"/>
      <c r="K17" s="482"/>
      <c r="L17" s="482"/>
      <c r="M17" s="482"/>
      <c r="N17" s="482"/>
      <c r="O17" s="359" t="str">
        <f>Translation!B571</f>
        <v>Error log</v>
      </c>
    </row>
    <row r="18" spans="1:15" s="225" customFormat="1">
      <c r="A18" s="507" t="s">
        <v>540</v>
      </c>
      <c r="B18" s="508" t="s">
        <v>541</v>
      </c>
      <c r="C18" s="509" t="s">
        <v>330</v>
      </c>
      <c r="D18" s="490">
        <v>600</v>
      </c>
      <c r="E18" s="484">
        <v>100</v>
      </c>
      <c r="F18" s="484">
        <v>0</v>
      </c>
      <c r="G18" s="484">
        <v>25</v>
      </c>
      <c r="H18" s="485">
        <v>0.03</v>
      </c>
      <c r="I18" s="483">
        <v>0.7</v>
      </c>
      <c r="J18" s="483">
        <v>0.88</v>
      </c>
      <c r="K18" s="483">
        <v>1</v>
      </c>
      <c r="L18" s="483">
        <v>20</v>
      </c>
      <c r="M18" s="483"/>
      <c r="N18" s="483"/>
      <c r="O18" s="360"/>
    </row>
    <row r="19" spans="1:15"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30" t="str">
        <f>Fixtures!T36</f>
        <v>Tilt (degrees)</v>
      </c>
      <c r="M19" s="936" t="s">
        <v>3392</v>
      </c>
      <c r="N19" s="936" t="s">
        <v>3391</v>
      </c>
      <c r="O19" s="361"/>
    </row>
    <row r="20" spans="1:15" s="510" customFormat="1" ht="23.25" customHeight="1">
      <c r="A20" s="330"/>
      <c r="B20" s="330"/>
      <c r="C20" s="330"/>
      <c r="D20" s="512" t="s">
        <v>216</v>
      </c>
      <c r="E20" s="512" t="s">
        <v>216</v>
      </c>
      <c r="F20" s="512" t="s">
        <v>216</v>
      </c>
      <c r="G20" s="512" t="s">
        <v>216</v>
      </c>
      <c r="H20" s="512" t="s">
        <v>216</v>
      </c>
      <c r="I20" s="512" t="s">
        <v>216</v>
      </c>
      <c r="J20" s="512" t="s">
        <v>216</v>
      </c>
      <c r="K20" s="512" t="s">
        <v>216</v>
      </c>
      <c r="L20" s="512"/>
      <c r="M20" s="512"/>
      <c r="N20" s="512"/>
      <c r="O20" s="361"/>
    </row>
    <row r="21" spans="1:15">
      <c r="A21" s="364" t="s">
        <v>3358</v>
      </c>
      <c r="B21" s="256" t="s">
        <v>3369</v>
      </c>
      <c r="C21" s="363" t="s">
        <v>65</v>
      </c>
      <c r="I21" s="493">
        <v>0.75</v>
      </c>
      <c r="J21" s="493">
        <v>0.88</v>
      </c>
      <c r="L21" s="493">
        <v>0</v>
      </c>
    </row>
    <row r="22" spans="1:15">
      <c r="A22" s="364"/>
      <c r="C22" s="363"/>
    </row>
    <row r="23" spans="1:15">
      <c r="A23" s="364"/>
      <c r="C23" s="363"/>
    </row>
    <row r="24" spans="1:15">
      <c r="A24" s="364"/>
      <c r="C24" s="363"/>
    </row>
    <row r="25" spans="1:15">
      <c r="A25" s="364"/>
      <c r="C25" s="363"/>
    </row>
    <row r="26" spans="1:15">
      <c r="A26" s="364"/>
      <c r="C26" s="363"/>
    </row>
    <row r="27" spans="1:15">
      <c r="A27" s="364"/>
      <c r="C27" s="363"/>
    </row>
    <row r="28" spans="1:15">
      <c r="A28" s="364"/>
      <c r="C28" s="363"/>
    </row>
    <row r="29" spans="1:15">
      <c r="A29" s="364"/>
      <c r="C29" s="363"/>
    </row>
    <row r="30" spans="1:15">
      <c r="A30" s="364"/>
      <c r="C30" s="363"/>
    </row>
    <row r="31" spans="1:15">
      <c r="A31" s="364"/>
      <c r="C31" s="363"/>
    </row>
    <row r="32" spans="1:15">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C92" s="363"/>
    </row>
    <row r="93" spans="1:3">
      <c r="C93" s="363"/>
    </row>
    <row r="94" spans="1:3">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sheetData>
  <mergeCells count="3">
    <mergeCell ref="A15:C15"/>
    <mergeCell ref="A3:B3"/>
    <mergeCell ref="D15:L15"/>
  </mergeCells>
  <conditionalFormatting sqref="B16:B18 B10:B14 A1:B1 B21:B65533">
    <cfRule type="expression" dxfId="67" priority="27" stopIfTrue="1">
      <formula>COUNTIF(A:A,A1)&gt;1</formula>
    </cfRule>
  </conditionalFormatting>
  <dataValidations count="1">
    <dataValidation type="list" allowBlank="1" showInputMessage="1" showErrorMessage="1" sqref="C20:C65533">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L1" zoomScaleNormal="100" workbookViewId="0">
      <selection activeCell="W21" sqref="W21"/>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6</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1124</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1049</v>
      </c>
      <c r="B2" s="280" t="s">
        <v>1050</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Overall Uniformity (min/avg)</v>
      </c>
      <c r="N2" s="26"/>
      <c r="O2" s="26"/>
      <c r="P2" s="26" t="str">
        <f>Translation!B292</f>
        <v>Meets Illuminance?</v>
      </c>
      <c r="Q2" s="81" t="str">
        <f>Translation!B238</f>
        <v>Average</v>
      </c>
      <c r="R2" s="81" t="str">
        <f>Translation!B257</f>
        <v>Min</v>
      </c>
      <c r="S2" s="81" t="str">
        <f>Translation!B249</f>
        <v>Max</v>
      </c>
      <c r="T2" s="81" t="str">
        <f>IF(FixtureData!$B$23="IES",Translation!B175,Translation!B454)</f>
        <v>Overall Uniformity (min/avg)</v>
      </c>
      <c r="U2" s="81" t="str">
        <f>IF(FixtureData!$B$23="IES",Translation!B176,Translation!B455)</f>
        <v>Longitudinal Uniformity (min/max)</v>
      </c>
      <c r="V2" s="26" t="str">
        <f>Translation!B293</f>
        <v>Target - Average Luminance</v>
      </c>
      <c r="W2" s="26" t="str">
        <f>IF(FixtureData!$B$23="IES",Translation!B294,Translation!B459)</f>
        <v>Target Overall Uniformity (min/avg)</v>
      </c>
      <c r="X2" s="26" t="str">
        <f>IF(FixtureData!$B$23="IES",Translation!B295,Translation!B460)</f>
        <v>Target Longitudinal Uniformity (max/min)</v>
      </c>
      <c r="Y2" s="26" t="s">
        <v>208</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1053</v>
      </c>
    </row>
    <row r="3" spans="1:83" ht="21" customHeight="1">
      <c r="A3" s="29"/>
      <c r="B3" s="27"/>
      <c r="C3" s="27" t="str">
        <f ca="1">FxLib_Selectedfixture</f>
        <v>ATB2_60B_SINGLE</v>
      </c>
      <c r="D3" s="27" t="str">
        <f ca="1">FixtureData!B9</f>
        <v>LED</v>
      </c>
      <c r="E3" s="27">
        <f ca="1">FixtureData!G6</f>
        <v>134</v>
      </c>
      <c r="F3" s="89">
        <f ca="1">FixtureData!I6</f>
        <v>0</v>
      </c>
      <c r="G3" s="89">
        <f ca="1">FixtureData!J6</f>
        <v>0</v>
      </c>
      <c r="H3" s="384">
        <f>'Illuminance Calcs'!$C$4</f>
        <v>13.690625829945363</v>
      </c>
      <c r="I3" s="384">
        <f>'Illuminance Calcs'!$C$5</f>
        <v>9.2306084893516154</v>
      </c>
      <c r="J3" s="384">
        <f>'Illuminance Calcs'!$C$6</f>
        <v>22.032770575719962</v>
      </c>
      <c r="K3" s="384">
        <f>'Illuminance Calcs'!$C$7</f>
        <v>0.67422838108405547</v>
      </c>
      <c r="L3" s="306">
        <f>IF(FixtureData!$B$23="IES",'Lighting Standards'!$D$12,'Lighting Standards'!$H$12)</f>
        <v>6</v>
      </c>
      <c r="M3" s="384">
        <f>IF(FixtureData!$B$23="IES",'Lighting Standards'!$D$13,'Lighting Standards'!$H$13)</f>
        <v>0.3</v>
      </c>
      <c r="N3" s="82"/>
      <c r="O3" s="82"/>
      <c r="P3" s="28">
        <f>IF(iescieGraphChoice="IES",IF(AND(H3&gt;L3,K3&lt;M3),1,0),IF(AND(H3&gt;L3,K3&gt;M3),1,0))</f>
        <v>1</v>
      </c>
      <c r="Q3" s="82">
        <f>'Luminance Calcs'!$C$4</f>
        <v>0.94067632241431254</v>
      </c>
      <c r="R3" s="384">
        <f>'Luminance Calcs'!$C$5</f>
        <v>0.32211983344339212</v>
      </c>
      <c r="S3" s="384">
        <f>'Luminance Calcs'!$C$6</f>
        <v>2.2961791111547161</v>
      </c>
      <c r="T3" s="384">
        <f>'Luminance Calcs'!$C$7</f>
        <v>0.32015815739550807</v>
      </c>
      <c r="U3" s="384">
        <f>'Luminance Calcs'!$C$8</f>
        <v>0.78141261515802241</v>
      </c>
      <c r="V3" s="28">
        <f>IF(FixtureData!$B$23="IES",'Lighting Standards'!$D$19,'Lighting Standards'!$H$19)</f>
        <v>0</v>
      </c>
      <c r="W3" s="29">
        <f>IF(FixtureData!$B$23="IES",'Lighting Standards'!$D$20,'Lighting Standards'!$H$20)</f>
        <v>0</v>
      </c>
      <c r="X3" s="29">
        <f>IF(FixtureData!$B$23="IES",'Lighting Standards'!$D$21,'Lighting Standards'!$H$21)</f>
        <v>0</v>
      </c>
      <c r="Y3" s="28">
        <f>IF(iescieGraphChoice="IES",IF(AND(Q3&gt;V3,T3&lt;W3,U3&lt;X3),1,0),IF(AND(Q3&gt;V3,T3&gt;W3,U3&gt;X3),1,0))</f>
        <v>1</v>
      </c>
      <c r="Z3" s="672">
        <f ca="1">CostCalcs!C46</f>
        <v>600</v>
      </c>
      <c r="AA3" s="672">
        <f ca="1">CostCalcs!C47</f>
        <v>25</v>
      </c>
      <c r="AB3" s="673"/>
      <c r="AC3" s="673"/>
      <c r="AD3" s="673"/>
      <c r="AE3" s="672">
        <f ca="1">CostCalcs!I23</f>
        <v>600</v>
      </c>
      <c r="AF3" s="672">
        <f ca="1">CostCalcs!I24</f>
        <v>625.5</v>
      </c>
      <c r="AG3" s="672">
        <f ca="1">CostCalcs!I25</f>
        <v>651.51</v>
      </c>
      <c r="AH3" s="672">
        <f ca="1">CostCalcs!I26</f>
        <v>678.04020000000003</v>
      </c>
      <c r="AI3" s="672">
        <f ca="1">CostCalcs!I27</f>
        <v>705.10100399999999</v>
      </c>
      <c r="AJ3" s="672">
        <f ca="1">CostCalcs!I28</f>
        <v>732.70302407999998</v>
      </c>
      <c r="AK3" s="672">
        <f ca="1">CostCalcs!I29</f>
        <v>760.8570845616</v>
      </c>
      <c r="AL3" s="672">
        <f ca="1">CostCalcs!I30</f>
        <v>789.57422625283198</v>
      </c>
      <c r="AM3" s="672">
        <f ca="1">CostCalcs!I31</f>
        <v>818.86571077788858</v>
      </c>
      <c r="AN3" s="672">
        <f ca="1">CostCalcs!I32</f>
        <v>848.7430249934464</v>
      </c>
      <c r="AO3" s="672">
        <f ca="1">CostCalcs!I33</f>
        <v>879.21788549331529</v>
      </c>
      <c r="AP3" s="672">
        <f ca="1">CostCalcs!I34</f>
        <v>910.30224320318155</v>
      </c>
      <c r="AQ3" s="672">
        <f ca="1">CostCalcs!I35</f>
        <v>942.00828806724519</v>
      </c>
      <c r="AR3" s="672">
        <f ca="1">CostCalcs!I36</f>
        <v>974.3484538285901</v>
      </c>
      <c r="AS3" s="672">
        <f ca="1">CostCalcs!I37</f>
        <v>1007.3354229051619</v>
      </c>
      <c r="AT3" s="672">
        <f ca="1">CostCalcs!I38</f>
        <v>1040.9821313632651</v>
      </c>
      <c r="AU3" s="672">
        <f ca="1">CostCalcs!I39</f>
        <v>1075.3017739905304</v>
      </c>
      <c r="AV3" s="672">
        <f ca="1">CostCalcs!I40</f>
        <v>1110.307809470341</v>
      </c>
      <c r="AW3" s="672">
        <f ca="1">CostCalcs!I41</f>
        <v>1146.0139656597478</v>
      </c>
      <c r="AX3" s="672">
        <f ca="1">CostCalcs!I42</f>
        <v>1182.4342449729427</v>
      </c>
      <c r="AY3" s="672">
        <f ca="1">CostCalcs!I43</f>
        <v>1219.5829298724016</v>
      </c>
      <c r="AZ3" s="497"/>
      <c r="BA3" s="497"/>
      <c r="BB3" s="497"/>
      <c r="BC3" s="497"/>
      <c r="BD3" s="497"/>
      <c r="BE3" s="497"/>
      <c r="BF3" s="497"/>
      <c r="BG3" s="497"/>
      <c r="BH3" s="497"/>
      <c r="BI3" s="497"/>
      <c r="BJ3" s="497"/>
      <c r="BK3" s="497"/>
      <c r="BL3" s="497"/>
      <c r="BM3" s="497"/>
      <c r="BN3" s="497"/>
      <c r="BO3" s="497"/>
      <c r="BP3" s="497"/>
      <c r="BQ3" s="497"/>
      <c r="BR3" s="497"/>
      <c r="BS3" s="497"/>
      <c r="BT3" s="85">
        <f>IF(FixtureData!A6="Baseline",'Road Geometry'!C51,IF(FixtureData!A6="Upgrade",'Road Geometry'!C77,""))</f>
        <v>28.571428571428573</v>
      </c>
      <c r="BU3" s="27">
        <f>IF(FixtureData!A6="Baseline",'Road Geometry'!C10,IF(FixtureData!A6="Upgrade",'Road Geometry'!D10,""))</f>
        <v>6</v>
      </c>
      <c r="BV3" s="27">
        <f>IF(FixtureData!A6="Baseline",'Road Geometry'!C11,IF(FixtureData!A6="Upgrade",'Road Geometry'!D11,""))</f>
        <v>4</v>
      </c>
      <c r="BW3" s="27"/>
      <c r="BX3" s="27">
        <f>IF(FixtureData!A6="Baseline",'Road Geometry'!C12,IF(FixtureData!A6="Upgrade",'Road Geometry'!D12,""))</f>
        <v>2</v>
      </c>
      <c r="BY3" s="27" t="str">
        <f>IF(FixtureData!A6="Baseline",'Road Geometry'!C16,IF(FixtureData!A6="Upgrade",'Road Geometry'!D16,""))</f>
        <v>Median mounted</v>
      </c>
      <c r="BZ3" s="27">
        <f>IF(FixtureData!A6="Baseline",'Road Geometry'!C17,IF(FixtureData!A6="Upgrade",'Road Geometry'!D17,""))</f>
        <v>10</v>
      </c>
      <c r="CA3" s="27">
        <f>IF(FixtureData!A6="Baseline",'Road Geometry'!C18,IF(FixtureData!A6="Upgrade",'Road Geometry'!D18,""))</f>
        <v>35</v>
      </c>
      <c r="CB3" s="27">
        <f>IF(FixtureData!A6="Baseline",'Road Geometry'!C19,IF(FixtureData!A6="Upgrade",'Road Geometry'!D19,""))</f>
        <v>0</v>
      </c>
      <c r="CC3" s="27">
        <f>IF(FixtureData!A6="Baseline",'Road Geometry'!C20,IF(FixtureData!A6="Upgrade",'Road Geometry'!D20,""))</f>
        <v>2</v>
      </c>
      <c r="CD3" s="27"/>
      <c r="CE3" s="306">
        <f ca="1">IF(FixtureData!A6="Baseline",FixtureData!H18,IF(FixtureData!A6="Upgrade",FixtureData!H19,""))</f>
        <v>0.66</v>
      </c>
    </row>
    <row r="4" spans="1:83" s="310" customFormat="1" ht="27.75" customHeight="1">
      <c r="B4" s="310" t="s">
        <v>22</v>
      </c>
      <c r="C4" s="310" t="s">
        <v>3359</v>
      </c>
      <c r="D4" s="310" t="s">
        <v>65</v>
      </c>
      <c r="E4" s="310">
        <v>134</v>
      </c>
      <c r="F4" s="311">
        <v>0</v>
      </c>
      <c r="G4" s="311">
        <v>0</v>
      </c>
      <c r="H4" s="396">
        <v>27.381251659890726</v>
      </c>
      <c r="I4" s="396">
        <v>18.461216978703234</v>
      </c>
      <c r="J4" s="396">
        <v>44.06554115143993</v>
      </c>
      <c r="K4" s="396">
        <v>0.67422838108405558</v>
      </c>
      <c r="L4" s="397">
        <v>6</v>
      </c>
      <c r="M4" s="396">
        <v>0.3</v>
      </c>
      <c r="N4" s="312"/>
      <c r="O4" s="312"/>
      <c r="P4" s="310">
        <v>1</v>
      </c>
      <c r="Q4" s="312">
        <v>1.8813526448286251</v>
      </c>
      <c r="R4" s="312">
        <v>0.64423966688678425</v>
      </c>
      <c r="S4" s="312">
        <v>4.592358222309433</v>
      </c>
      <c r="T4" s="312">
        <v>0.32015815739550801</v>
      </c>
      <c r="U4" s="312">
        <v>0.78141261515802263</v>
      </c>
      <c r="V4" s="310">
        <v>0</v>
      </c>
      <c r="W4" s="310">
        <v>0</v>
      </c>
      <c r="X4" s="310">
        <v>0</v>
      </c>
      <c r="Y4" s="310">
        <v>1</v>
      </c>
      <c r="Z4" s="688">
        <v>0</v>
      </c>
      <c r="AA4" s="688">
        <v>25</v>
      </c>
      <c r="AB4" s="674"/>
      <c r="AC4" s="674"/>
      <c r="AD4" s="674"/>
      <c r="AE4" s="688">
        <v>0</v>
      </c>
      <c r="AF4" s="688">
        <v>25.5</v>
      </c>
      <c r="AG4" s="688">
        <v>51.51</v>
      </c>
      <c r="AH4" s="688">
        <v>78.040000000000006</v>
      </c>
      <c r="AI4" s="688">
        <v>105.1</v>
      </c>
      <c r="AJ4" s="688">
        <v>132.69999999999999</v>
      </c>
      <c r="AK4" s="688">
        <v>160.86000000000001</v>
      </c>
      <c r="AL4" s="688">
        <v>189.57</v>
      </c>
      <c r="AM4" s="688">
        <v>218.87</v>
      </c>
      <c r="AN4" s="688">
        <v>248.74</v>
      </c>
      <c r="AO4" s="688">
        <v>279.22000000000003</v>
      </c>
      <c r="AP4" s="688">
        <v>310.3</v>
      </c>
      <c r="AQ4" s="688">
        <v>342.01</v>
      </c>
      <c r="AR4" s="688">
        <v>374.35</v>
      </c>
      <c r="AS4" s="688">
        <v>407.34</v>
      </c>
      <c r="AT4" s="688">
        <v>440.98</v>
      </c>
      <c r="AU4" s="688">
        <v>475.3</v>
      </c>
      <c r="AV4" s="688">
        <v>510.31</v>
      </c>
      <c r="AW4" s="688">
        <v>546.01</v>
      </c>
      <c r="AX4" s="688">
        <v>582.42999999999995</v>
      </c>
      <c r="AY4" s="688">
        <v>619.58000000000004</v>
      </c>
      <c r="AZ4" s="498"/>
      <c r="BA4" s="498"/>
      <c r="BB4" s="498"/>
      <c r="BC4" s="498"/>
      <c r="BD4" s="498"/>
      <c r="BE4" s="498"/>
      <c r="BF4" s="498"/>
      <c r="BG4" s="498"/>
      <c r="BH4" s="498"/>
      <c r="BI4" s="498"/>
      <c r="BJ4" s="498"/>
      <c r="BK4" s="498"/>
      <c r="BL4" s="498"/>
      <c r="BM4" s="498"/>
      <c r="BN4" s="498"/>
      <c r="BO4" s="498"/>
      <c r="BP4" s="498"/>
      <c r="BQ4" s="498"/>
      <c r="BR4" s="498"/>
      <c r="BS4" s="498"/>
      <c r="BT4" s="313">
        <v>28.571428571428573</v>
      </c>
      <c r="BU4" s="310">
        <v>6</v>
      </c>
      <c r="BV4" s="310">
        <v>4</v>
      </c>
      <c r="BX4" s="310">
        <v>2</v>
      </c>
      <c r="BY4" s="310" t="s">
        <v>1183</v>
      </c>
      <c r="BZ4" s="310">
        <v>10</v>
      </c>
      <c r="CA4" s="310">
        <v>35</v>
      </c>
      <c r="CB4" s="310">
        <v>0</v>
      </c>
      <c r="CC4" s="310">
        <v>2</v>
      </c>
      <c r="CE4" s="310">
        <v>0.66</v>
      </c>
    </row>
    <row r="5" spans="1:83">
      <c r="B5" t="s">
        <v>1994</v>
      </c>
      <c r="C5" t="s">
        <v>3359</v>
      </c>
      <c r="D5" t="s">
        <v>65</v>
      </c>
      <c r="E5">
        <v>134</v>
      </c>
      <c r="F5" s="90">
        <v>0</v>
      </c>
      <c r="G5" s="90">
        <v>0</v>
      </c>
      <c r="H5" s="398">
        <v>27.381251659890726</v>
      </c>
      <c r="I5" s="398">
        <v>18.461216978703234</v>
      </c>
      <c r="J5" s="398">
        <v>44.06554115143993</v>
      </c>
      <c r="K5" s="398">
        <v>0.67422838108405558</v>
      </c>
      <c r="L5" s="108">
        <v>6</v>
      </c>
      <c r="M5" s="398">
        <v>0.3</v>
      </c>
      <c r="P5">
        <v>1</v>
      </c>
      <c r="Q5" s="83">
        <v>1.8813526448286251</v>
      </c>
      <c r="R5" s="83">
        <v>0.64423966688678425</v>
      </c>
      <c r="S5" s="341">
        <v>4.592358222309433</v>
      </c>
      <c r="T5" s="83">
        <v>0.32015815739550801</v>
      </c>
      <c r="U5" s="341">
        <v>0.78141261515802263</v>
      </c>
      <c r="V5">
        <v>0</v>
      </c>
      <c r="W5">
        <v>0</v>
      </c>
      <c r="X5">
        <v>0</v>
      </c>
      <c r="Y5">
        <v>1</v>
      </c>
      <c r="Z5" s="689">
        <v>600</v>
      </c>
      <c r="AA5" s="689">
        <v>25</v>
      </c>
      <c r="AB5" s="689">
        <v>600</v>
      </c>
      <c r="AC5" s="689">
        <v>0</v>
      </c>
      <c r="AD5" s="675">
        <v>0</v>
      </c>
      <c r="AE5" s="689">
        <v>600</v>
      </c>
      <c r="AF5" s="689">
        <v>625.5</v>
      </c>
      <c r="AG5" s="689">
        <v>651.51</v>
      </c>
      <c r="AH5" s="689">
        <v>678.04</v>
      </c>
      <c r="AI5" s="689">
        <v>705.1</v>
      </c>
      <c r="AJ5" s="689">
        <v>732.7</v>
      </c>
      <c r="AK5" s="689">
        <v>760.86</v>
      </c>
      <c r="AL5" s="689">
        <v>789.57</v>
      </c>
      <c r="AM5" s="689">
        <v>818.87</v>
      </c>
      <c r="AN5" s="689">
        <v>848.74</v>
      </c>
      <c r="AO5" s="689">
        <v>879.22</v>
      </c>
      <c r="AP5" s="689">
        <v>910.3</v>
      </c>
      <c r="AQ5" s="689">
        <v>942.01</v>
      </c>
      <c r="AR5" s="689">
        <v>974.35</v>
      </c>
      <c r="AS5" s="689">
        <v>1007.34</v>
      </c>
      <c r="AT5" s="689">
        <v>1040.98</v>
      </c>
      <c r="AU5" s="689">
        <v>1075.3</v>
      </c>
      <c r="AV5" s="689">
        <v>1110.31</v>
      </c>
      <c r="AW5" s="689">
        <v>1146.01</v>
      </c>
      <c r="AX5" s="689">
        <v>1182.43</v>
      </c>
      <c r="AY5" s="689">
        <v>1219.58</v>
      </c>
      <c r="AZ5" s="499" t="e">
        <v>#NUM!</v>
      </c>
      <c r="BA5" s="499" t="e">
        <v>#NUM!</v>
      </c>
      <c r="BB5" s="499" t="e">
        <v>#NUM!</v>
      </c>
      <c r="BC5" s="499" t="e">
        <v>#NUM!</v>
      </c>
      <c r="BD5" s="499" t="e">
        <v>#NUM!</v>
      </c>
      <c r="BE5" s="499" t="e">
        <v>#NUM!</v>
      </c>
      <c r="BF5" s="499" t="e">
        <v>#NUM!</v>
      </c>
      <c r="BG5" s="499" t="e">
        <v>#NUM!</v>
      </c>
      <c r="BH5" s="499" t="e">
        <v>#NUM!</v>
      </c>
      <c r="BI5" s="499" t="e">
        <v>#NUM!</v>
      </c>
      <c r="BJ5" s="499" t="e">
        <v>#NUM!</v>
      </c>
      <c r="BK5" s="499" t="e">
        <v>#NUM!</v>
      </c>
      <c r="BL5" s="499" t="e">
        <v>#NUM!</v>
      </c>
      <c r="BM5" s="499" t="e">
        <v>#NUM!</v>
      </c>
      <c r="BN5" s="499" t="e">
        <v>#NUM!</v>
      </c>
      <c r="BO5" s="499" t="e">
        <v>#NUM!</v>
      </c>
      <c r="BP5" s="499" t="e">
        <v>#NUM!</v>
      </c>
      <c r="BQ5" s="499" t="e">
        <v>#NUM!</v>
      </c>
      <c r="BR5" s="499" t="e">
        <v>#NUM!</v>
      </c>
      <c r="BS5" s="499" t="e">
        <v>#NUM!</v>
      </c>
      <c r="BT5" s="86">
        <v>28.571428571428573</v>
      </c>
      <c r="BU5">
        <v>6</v>
      </c>
      <c r="BV5">
        <v>4</v>
      </c>
      <c r="BX5">
        <v>2</v>
      </c>
      <c r="BY5" t="s">
        <v>1183</v>
      </c>
      <c r="BZ5">
        <v>10</v>
      </c>
      <c r="CA5">
        <v>35</v>
      </c>
      <c r="CB5">
        <v>0</v>
      </c>
      <c r="CC5">
        <v>2</v>
      </c>
      <c r="CE5">
        <v>0.66</v>
      </c>
    </row>
    <row r="6" spans="1:83">
      <c r="B6" t="s">
        <v>3343</v>
      </c>
      <c r="C6" t="s">
        <v>3369</v>
      </c>
      <c r="D6" t="s">
        <v>65</v>
      </c>
      <c r="E6">
        <v>134</v>
      </c>
      <c r="F6" s="90">
        <v>0</v>
      </c>
      <c r="G6" s="90">
        <v>0</v>
      </c>
      <c r="H6" s="398">
        <v>13.690625829945363</v>
      </c>
      <c r="I6" s="398">
        <v>9.2306084893516154</v>
      </c>
      <c r="J6" s="398">
        <v>22.032770575719962</v>
      </c>
      <c r="K6" s="398">
        <v>0.67422838108405547</v>
      </c>
      <c r="L6" s="108">
        <v>6</v>
      </c>
      <c r="M6" s="398">
        <v>0.3</v>
      </c>
      <c r="P6">
        <v>1</v>
      </c>
      <c r="Q6" s="83">
        <v>0.94067632241431254</v>
      </c>
      <c r="R6" s="83">
        <v>0.32211983344339212</v>
      </c>
      <c r="S6" s="83">
        <v>2.2961791111547161</v>
      </c>
      <c r="T6" s="83">
        <v>0.32015815739550807</v>
      </c>
      <c r="U6" s="341">
        <v>0.78141261515802241</v>
      </c>
      <c r="V6">
        <v>0</v>
      </c>
      <c r="W6">
        <v>0</v>
      </c>
      <c r="X6">
        <v>0</v>
      </c>
      <c r="Y6">
        <v>1</v>
      </c>
      <c r="Z6" s="80">
        <v>600</v>
      </c>
      <c r="AA6" s="80">
        <v>25</v>
      </c>
      <c r="AB6" s="80">
        <v>600</v>
      </c>
      <c r="AC6" s="80">
        <v>0</v>
      </c>
      <c r="AD6" s="337">
        <v>0</v>
      </c>
      <c r="AE6" s="80">
        <v>600</v>
      </c>
      <c r="AF6" s="80">
        <v>625.5</v>
      </c>
      <c r="AG6" s="80">
        <v>651.51</v>
      </c>
      <c r="AH6" s="80">
        <v>678.04</v>
      </c>
      <c r="AI6" s="80">
        <v>705.1</v>
      </c>
      <c r="AJ6" s="80">
        <v>732.7</v>
      </c>
      <c r="AK6" s="80">
        <v>760.86</v>
      </c>
      <c r="AL6" s="80">
        <v>789.57</v>
      </c>
      <c r="AM6" s="80">
        <v>818.87</v>
      </c>
      <c r="AN6" s="80">
        <v>848.74</v>
      </c>
      <c r="AO6" s="80">
        <v>879.22</v>
      </c>
      <c r="AP6" s="80">
        <v>910.3</v>
      </c>
      <c r="AQ6" s="80">
        <v>942.01</v>
      </c>
      <c r="AR6" s="80">
        <v>974.35</v>
      </c>
      <c r="AS6" s="80">
        <v>1007.34</v>
      </c>
      <c r="AT6" s="80">
        <v>1040.98</v>
      </c>
      <c r="AU6" s="80">
        <v>1075.3</v>
      </c>
      <c r="AV6" s="80">
        <v>1110.31</v>
      </c>
      <c r="AW6" s="80">
        <v>1146.01</v>
      </c>
      <c r="AX6" s="80">
        <v>1182.43</v>
      </c>
      <c r="AY6" s="80">
        <v>1219.58</v>
      </c>
      <c r="AZ6" s="499" t="e">
        <v>#NUM!</v>
      </c>
      <c r="BA6" s="499" t="e">
        <v>#NUM!</v>
      </c>
      <c r="BB6" s="499" t="e">
        <v>#NUM!</v>
      </c>
      <c r="BC6" s="499" t="e">
        <v>#NUM!</v>
      </c>
      <c r="BD6" s="499" t="e">
        <v>#NUM!</v>
      </c>
      <c r="BE6" s="499" t="e">
        <v>#NUM!</v>
      </c>
      <c r="BF6" s="499" t="e">
        <v>#NUM!</v>
      </c>
      <c r="BG6" s="499" t="e">
        <v>#NUM!</v>
      </c>
      <c r="BH6" s="499" t="e">
        <v>#NUM!</v>
      </c>
      <c r="BI6" s="499" t="e">
        <v>#NUM!</v>
      </c>
      <c r="BJ6" s="499" t="e">
        <v>#NUM!</v>
      </c>
      <c r="BK6" s="499" t="e">
        <v>#NUM!</v>
      </c>
      <c r="BL6" s="499" t="e">
        <v>#NUM!</v>
      </c>
      <c r="BM6" s="499" t="e">
        <v>#NUM!</v>
      </c>
      <c r="BN6" s="499" t="e">
        <v>#NUM!</v>
      </c>
      <c r="BO6" s="499" t="e">
        <v>#NUM!</v>
      </c>
      <c r="BP6" s="499" t="e">
        <v>#NUM!</v>
      </c>
      <c r="BQ6" s="499" t="e">
        <v>#NUM!</v>
      </c>
      <c r="BR6" s="499" t="e">
        <v>#NUM!</v>
      </c>
      <c r="BS6" s="499" t="e">
        <v>#NUM!</v>
      </c>
      <c r="BT6" s="86">
        <v>28.571428571428573</v>
      </c>
      <c r="BU6">
        <v>6</v>
      </c>
      <c r="BV6">
        <v>4</v>
      </c>
      <c r="BX6">
        <v>2</v>
      </c>
      <c r="BY6" t="s">
        <v>1183</v>
      </c>
      <c r="BZ6">
        <v>10</v>
      </c>
      <c r="CA6">
        <v>35</v>
      </c>
      <c r="CB6">
        <v>0</v>
      </c>
      <c r="CC6">
        <v>2</v>
      </c>
      <c r="CE6">
        <v>0.66</v>
      </c>
    </row>
    <row r="7" spans="1:83">
      <c r="X7" s="366"/>
      <c r="Z7" s="80"/>
      <c r="AA7" s="80"/>
      <c r="AB7" s="80"/>
      <c r="AC7" s="80"/>
      <c r="AE7" s="80"/>
    </row>
    <row r="8" spans="1:83">
      <c r="X8" s="356"/>
      <c r="Z8" s="80"/>
      <c r="AA8" s="80"/>
      <c r="AB8" s="80"/>
      <c r="AC8" s="80"/>
      <c r="AD8" s="336"/>
      <c r="AE8" s="80"/>
    </row>
    <row r="9" spans="1:83">
      <c r="Z9" s="80"/>
      <c r="AA9" s="80"/>
      <c r="AB9" s="80"/>
      <c r="AC9" s="80"/>
      <c r="AD9" s="336"/>
      <c r="AE9" s="80"/>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68" workbookViewId="0">
      <selection activeCell="A68" sqref="A68:B68"/>
    </sheetView>
  </sheetViews>
  <sheetFormatPr defaultRowHeight="15"/>
  <cols>
    <col min="1" max="1" width="69.85546875" style="294" customWidth="1"/>
    <col min="2" max="2" width="85" style="365" customWidth="1"/>
    <col min="3" max="16384" width="9.140625" style="294"/>
  </cols>
  <sheetData>
    <row r="1" spans="1:2">
      <c r="A1" s="294" t="s">
        <v>14</v>
      </c>
      <c r="B1" s="365" t="s">
        <v>1786</v>
      </c>
    </row>
    <row r="2" spans="1:2">
      <c r="A2" s="294" t="s">
        <v>3394</v>
      </c>
      <c r="B2" s="365" t="s">
        <v>1787</v>
      </c>
    </row>
    <row r="14" spans="1:2" ht="15.75" thickBot="1">
      <c r="A14" s="352" t="str">
        <f>Translation!B101</f>
        <v>Type</v>
      </c>
    </row>
    <row r="15" spans="1:2" ht="208.5" customHeight="1" thickTop="1">
      <c r="A15" s="930"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30"/>
    </row>
    <row r="30" spans="1:2" ht="15.75" thickBot="1">
      <c r="A30" s="352" t="str">
        <f>Translation!B102</f>
        <v>Watts</v>
      </c>
    </row>
    <row r="31" spans="1:2" s="350" customFormat="1" ht="47.25" customHeight="1" thickTop="1">
      <c r="A31" s="930" t="str">
        <f>Translation!B100</f>
        <v xml:space="preserve">This is actual power consumption of the fixture, including the bulb and any ballast or other electronics. It is read in from the IES file when other fixture data is captured. </v>
      </c>
      <c r="B31" s="930"/>
    </row>
    <row r="33" spans="1:2" ht="151.5" customHeight="1">
      <c r="A33" s="930"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30"/>
    </row>
    <row r="52" spans="1:2" ht="15.75" thickBot="1">
      <c r="A52" s="353" t="str">
        <f>Translation!B95</f>
        <v>Total Light Loss Factor</v>
      </c>
    </row>
    <row r="53" spans="1:2" ht="258.75" customHeight="1" thickTop="1">
      <c r="A53" s="930"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30"/>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32"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32"/>
    </row>
    <row r="69" spans="1:2">
      <c r="A69" s="930"/>
      <c r="B69" s="930"/>
    </row>
    <row r="70" spans="1:2">
      <c r="A70" s="691"/>
      <c r="B70" s="691"/>
    </row>
    <row r="71" spans="1:2">
      <c r="A71" s="691"/>
      <c r="B71" s="691"/>
    </row>
    <row r="72" spans="1:2">
      <c r="A72" s="691"/>
      <c r="B72" s="691"/>
    </row>
    <row r="73" spans="1:2">
      <c r="A73" s="691"/>
      <c r="B73" s="691"/>
    </row>
    <row r="74" spans="1:2">
      <c r="A74" s="691"/>
      <c r="B74" s="691"/>
    </row>
    <row r="75" spans="1:2" ht="15.75" thickBot="1">
      <c r="A75" s="352" t="str">
        <f>Translation!B324</f>
        <v>Installation Cost ($/fixture)</v>
      </c>
      <c r="B75" s="691"/>
    </row>
    <row r="76" spans="1:2" ht="290.25" customHeight="1" thickTop="1">
      <c r="A76" s="931" t="str">
        <f>Translation!B325</f>
        <v>The installation cost should be the all-in cost for installing the fixture, including street closure costs, labor costs, etc. as relevant. If this is your baseline fixture (i.e. already installed), this cost should be zero</v>
      </c>
      <c r="B76" s="931"/>
    </row>
    <row r="77" spans="1:2" ht="104.25" customHeight="1">
      <c r="A77" s="692"/>
      <c r="B77" s="692"/>
    </row>
    <row r="78" spans="1:2">
      <c r="A78" s="692"/>
      <c r="B78" s="692"/>
    </row>
    <row r="79" spans="1:2">
      <c r="A79" s="692"/>
      <c r="B79" s="692"/>
    </row>
    <row r="80" spans="1:2" ht="15.75" thickBot="1">
      <c r="A80" s="352" t="str">
        <f>Translation!B326</f>
        <v>Energy Cost</v>
      </c>
    </row>
    <row r="81" spans="1:3" ht="182.25" customHeight="1" thickTop="1">
      <c r="A81" s="931"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31"/>
      <c r="C81" s="594"/>
    </row>
    <row r="82" spans="1:3">
      <c r="A82" s="692"/>
      <c r="B82" s="692"/>
      <c r="C82" s="594"/>
    </row>
    <row r="83" spans="1:3">
      <c r="A83" s="692"/>
      <c r="B83" s="692"/>
      <c r="C83" s="594"/>
    </row>
    <row r="84" spans="1:3">
      <c r="A84" s="692"/>
      <c r="B84" s="692"/>
      <c r="C84" s="594"/>
    </row>
    <row r="85" spans="1:3">
      <c r="A85" s="692"/>
      <c r="B85" s="692"/>
      <c r="C85" s="594"/>
    </row>
    <row r="86" spans="1:3">
      <c r="A86" s="692"/>
      <c r="B86" s="692"/>
      <c r="C86" s="594"/>
    </row>
    <row r="87" spans="1:3" ht="15.75" thickBot="1">
      <c r="A87" s="352" t="str">
        <f>Translation!B328</f>
        <v>Discount Rate</v>
      </c>
    </row>
    <row r="88" spans="1:3" ht="145.5" customHeight="1" thickTop="1">
      <c r="A88" s="933" t="str">
        <f>Translation!B329</f>
        <v xml:space="preserve">Enter the assumed discount rate for calculating the net present value of future energy and maintenance cost savings
</v>
      </c>
      <c r="B88" s="933"/>
    </row>
    <row r="89" spans="1:3">
      <c r="A89" s="693"/>
      <c r="B89" s="693"/>
    </row>
    <row r="90" spans="1:3">
      <c r="A90" s="693"/>
      <c r="B90" s="693"/>
    </row>
    <row r="91" spans="1:3">
      <c r="A91" s="693"/>
      <c r="B91" s="693"/>
    </row>
    <row r="92" spans="1:3" ht="75.75" customHeight="1">
      <c r="A92" s="693"/>
      <c r="B92" s="693"/>
    </row>
    <row r="93" spans="1:3" ht="15.75" thickBot="1">
      <c r="A93" s="352" t="str">
        <f>Translation!B330</f>
        <v>Analysis Period</v>
      </c>
    </row>
    <row r="94" spans="1:3" ht="172.5" customHeight="1" thickTop="1">
      <c r="A94" s="931" t="str">
        <f>Translation!B331</f>
        <v xml:space="preserve">Enter the time period over which you'd like to evaluate the differences in maintenance, bulb replacement, and energy costs between the scenarios
</v>
      </c>
      <c r="B94" s="931"/>
    </row>
    <row r="95" spans="1:3">
      <c r="A95" s="692"/>
      <c r="B95" s="692"/>
    </row>
    <row r="96" spans="1:3">
      <c r="A96" s="692"/>
      <c r="B96" s="692"/>
    </row>
    <row r="97" spans="1:2">
      <c r="A97" s="692"/>
      <c r="B97" s="692"/>
    </row>
    <row r="98" spans="1:2">
      <c r="A98" s="692"/>
      <c r="B98" s="692"/>
    </row>
    <row r="99" spans="1:2">
      <c r="A99" s="692"/>
      <c r="B99" s="692"/>
    </row>
    <row r="100" spans="1:2">
      <c r="A100" s="692"/>
      <c r="B100" s="692"/>
    </row>
    <row r="101" spans="1:2">
      <c r="A101" s="692"/>
      <c r="B101" s="692"/>
    </row>
    <row r="102" spans="1:2" ht="78.75" customHeight="1">
      <c r="A102" s="692"/>
      <c r="B102" s="692"/>
    </row>
    <row r="103" spans="1:2" ht="15.75" thickBot="1">
      <c r="A103" s="352" t="str">
        <f>Translation!B89</f>
        <v>Fixture Cost</v>
      </c>
    </row>
    <row r="104" spans="1:2" ht="119.25" customHeight="1" thickTop="1">
      <c r="A104" s="930"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30"/>
    </row>
    <row r="105" spans="1:2">
      <c r="A105" s="691"/>
      <c r="B105" s="691"/>
    </row>
    <row r="106" spans="1:2">
      <c r="A106" s="691"/>
      <c r="B106" s="691"/>
    </row>
    <row r="107" spans="1:2">
      <c r="A107" s="691"/>
      <c r="B107" s="691"/>
    </row>
    <row r="108" spans="1:2">
      <c r="A108" s="691"/>
      <c r="B108" s="691"/>
    </row>
    <row r="109" spans="1:2">
      <c r="A109" s="691"/>
      <c r="B109" s="691"/>
    </row>
    <row r="110" spans="1:2">
      <c r="A110" s="691"/>
      <c r="B110" s="691"/>
    </row>
    <row r="111" spans="1:2">
      <c r="A111" s="691"/>
      <c r="B111" s="691"/>
    </row>
    <row r="112" spans="1:2">
      <c r="A112" s="691"/>
      <c r="B112" s="691"/>
    </row>
    <row r="113" spans="1:2">
      <c r="A113" s="691"/>
      <c r="B113" s="691"/>
    </row>
    <row r="114" spans="1:2">
      <c r="A114" s="691"/>
      <c r="B114" s="691"/>
    </row>
    <row r="115" spans="1:2">
      <c r="A115" s="691"/>
      <c r="B115" s="691"/>
    </row>
    <row r="116" spans="1:2">
      <c r="A116" s="691"/>
      <c r="B116" s="691"/>
    </row>
    <row r="117" spans="1:2">
      <c r="A117" s="691"/>
      <c r="B117" s="691"/>
    </row>
    <row r="118" spans="1:2">
      <c r="A118" s="691"/>
      <c r="B118" s="691"/>
    </row>
    <row r="119" spans="1:2">
      <c r="A119" s="691"/>
      <c r="B119" s="691"/>
    </row>
    <row r="120" spans="1:2">
      <c r="A120" s="691"/>
      <c r="B120" s="691"/>
    </row>
    <row r="121" spans="1:2" ht="15.75" thickBot="1">
      <c r="A121" s="352" t="str">
        <f>Translation!B90</f>
        <v>Fixture Life (hours)</v>
      </c>
    </row>
    <row r="122" spans="1:2" ht="15.75" thickTop="1"/>
    <row r="123" spans="1:2">
      <c r="A123" s="931"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31"/>
    </row>
    <row r="124" spans="1:2">
      <c r="A124" s="931" t="str">
        <f>Translation!B93</f>
        <v>For LED fixtures , fixture life can be very long - but a poorly designed fixture may have a much shorter life than typical. It's very important to assess manufacturer claims about typical life. To assess these claims, here are some tips:</v>
      </c>
      <c r="B124" s="931"/>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91"/>
    </row>
    <row r="154" spans="1:2" ht="213.75" customHeight="1">
      <c r="A154" s="691"/>
      <c r="B154" s="691"/>
    </row>
    <row r="155" spans="1:2">
      <c r="A155" s="691"/>
      <c r="B155" s="691"/>
    </row>
    <row r="156" spans="1:2">
      <c r="A156" s="691"/>
      <c r="B156" s="691"/>
    </row>
    <row r="157" spans="1:2">
      <c r="A157" s="691"/>
      <c r="B157" s="691"/>
    </row>
    <row r="158" spans="1:2" ht="15.75" thickBot="1">
      <c r="A158" s="352" t="str">
        <f>Translation!B332</f>
        <v>Number of Lanes</v>
      </c>
      <c r="B158" s="691"/>
    </row>
    <row r="159" spans="1:2" ht="30.75" thickTop="1">
      <c r="A159" s="692" t="str">
        <f>Translation!B333</f>
        <v xml:space="preserve">Indicate the total number of lanes (both travel directions)
</v>
      </c>
    </row>
    <row r="160" spans="1:2" ht="351" customHeight="1" thickBot="1">
      <c r="A160" s="352" t="str">
        <f>Translation!B334</f>
        <v>Lane Width</v>
      </c>
      <c r="B160" s="692"/>
    </row>
    <row r="161" spans="1:2" ht="45.75" thickTop="1">
      <c r="A161" s="692" t="str">
        <f>Translation!B335</f>
        <v xml:space="preserve">Indicate the width of each lane, in meters. All lanes are assumed to be the same width.
</v>
      </c>
    </row>
    <row r="162" spans="1:2" s="350" customFormat="1" ht="177.75" customHeight="1">
      <c r="A162" s="692"/>
      <c r="B162" s="692"/>
    </row>
    <row r="163" spans="1:2" s="350" customFormat="1">
      <c r="A163" s="692"/>
      <c r="B163" s="692"/>
    </row>
    <row r="164" spans="1:2" s="350" customFormat="1">
      <c r="A164" s="692"/>
      <c r="B164" s="692"/>
    </row>
    <row r="165" spans="1:2" s="350" customFormat="1">
      <c r="A165" s="692"/>
      <c r="B165" s="692"/>
    </row>
    <row r="166" spans="1:2" s="350" customFormat="1">
      <c r="A166" s="692"/>
      <c r="B166" s="692"/>
    </row>
    <row r="167" spans="1:2" s="350" customFormat="1">
      <c r="A167" s="692"/>
      <c r="B167" s="692"/>
    </row>
    <row r="168" spans="1:2" s="350" customFormat="1">
      <c r="A168" s="692"/>
      <c r="B168" s="692"/>
    </row>
    <row r="169" spans="1:2" s="350" customFormat="1">
      <c r="A169" s="692"/>
      <c r="B169" s="692"/>
    </row>
    <row r="170" spans="1:2" s="350" customFormat="1">
      <c r="A170" s="692"/>
      <c r="B170" s="692"/>
    </row>
    <row r="171" spans="1:2" s="350" customFormat="1">
      <c r="A171" s="692"/>
      <c r="B171" s="692"/>
    </row>
    <row r="172" spans="1:2" s="350" customFormat="1">
      <c r="A172" s="692"/>
      <c r="B172" s="692"/>
    </row>
    <row r="173" spans="1:2" s="350" customFormat="1">
      <c r="A173" s="692"/>
      <c r="B173" s="692"/>
    </row>
    <row r="174" spans="1:2" s="350" customFormat="1">
      <c r="A174" s="692"/>
      <c r="B174" s="692"/>
    </row>
    <row r="175" spans="1:2" s="350" customFormat="1">
      <c r="A175" s="692"/>
      <c r="B175" s="692"/>
    </row>
    <row r="176" spans="1:2" s="350" customFormat="1">
      <c r="A176" s="692"/>
      <c r="B176" s="692"/>
    </row>
    <row r="177" spans="1:2" s="350" customFormat="1">
      <c r="A177" s="692"/>
      <c r="B177" s="692"/>
    </row>
    <row r="178" spans="1:2" s="350" customFormat="1" ht="15.75" thickBot="1">
      <c r="A178" s="352" t="str">
        <f>Translation!B336</f>
        <v>Median Width</v>
      </c>
      <c r="B178" s="692"/>
    </row>
    <row r="179" spans="1:2" ht="30.75" thickTop="1">
      <c r="A179" s="691" t="str">
        <f>Translation!B337</f>
        <v xml:space="preserve">Indicate the width of the median. If there is no median, use zero. 
</v>
      </c>
    </row>
    <row r="180" spans="1:2" ht="160.5" customHeight="1">
      <c r="A180" s="691"/>
    </row>
    <row r="181" spans="1:2">
      <c r="A181" s="691"/>
    </row>
    <row r="182" spans="1:2">
      <c r="A182" s="691"/>
    </row>
    <row r="183" spans="1:2">
      <c r="A183" s="691"/>
    </row>
    <row r="184" spans="1:2">
      <c r="A184" s="691"/>
    </row>
    <row r="185" spans="1:2">
      <c r="A185" s="691"/>
    </row>
    <row r="186" spans="1:2">
      <c r="A186" s="691"/>
    </row>
    <row r="187" spans="1:2">
      <c r="A187" s="691"/>
    </row>
    <row r="188" spans="1:2">
      <c r="A188" s="691"/>
    </row>
    <row r="189" spans="1:2">
      <c r="A189" s="691"/>
    </row>
    <row r="190" spans="1:2">
      <c r="A190" s="691"/>
    </row>
    <row r="191" spans="1:2">
      <c r="A191" s="691"/>
    </row>
    <row r="192" spans="1:2">
      <c r="A192" s="691"/>
    </row>
    <row r="193" spans="1:2">
      <c r="A193" s="691"/>
    </row>
    <row r="194" spans="1:2">
      <c r="A194" s="691"/>
    </row>
    <row r="195" spans="1:2">
      <c r="A195" s="691"/>
    </row>
    <row r="196" spans="1:2">
      <c r="A196" s="691"/>
    </row>
    <row r="197" spans="1:2">
      <c r="A197" s="691"/>
    </row>
    <row r="198" spans="1:2">
      <c r="A198" s="691"/>
    </row>
    <row r="199" spans="1:2">
      <c r="A199" s="691"/>
    </row>
    <row r="200" spans="1:2" ht="15.75" thickBot="1">
      <c r="A200" s="352" t="str">
        <f>Translation!B338</f>
        <v>Pole Placement</v>
      </c>
    </row>
    <row r="201" spans="1:2" ht="180.75" thickTop="1">
      <c r="A201" s="692"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92"/>
      <c r="B202" s="692"/>
    </row>
    <row r="203" spans="1:2">
      <c r="A203" s="692"/>
      <c r="B203" s="692"/>
    </row>
    <row r="204" spans="1:2">
      <c r="A204" s="692"/>
      <c r="B204" s="692"/>
    </row>
    <row r="205" spans="1:2">
      <c r="A205" s="692"/>
      <c r="B205" s="692"/>
    </row>
    <row r="206" spans="1:2">
      <c r="A206" s="692"/>
      <c r="B206" s="692"/>
    </row>
    <row r="207" spans="1:2">
      <c r="A207" s="692"/>
      <c r="B207" s="692"/>
    </row>
    <row r="208" spans="1:2">
      <c r="A208" s="692"/>
      <c r="B208" s="692"/>
    </row>
    <row r="209" spans="1:2">
      <c r="A209" s="692"/>
      <c r="B209" s="692"/>
    </row>
    <row r="210" spans="1:2">
      <c r="A210" s="692"/>
      <c r="B210" s="692"/>
    </row>
    <row r="211" spans="1:2">
      <c r="A211" s="692"/>
      <c r="B211" s="692"/>
    </row>
    <row r="212" spans="1:2">
      <c r="A212" s="692"/>
      <c r="B212" s="692"/>
    </row>
    <row r="213" spans="1:2">
      <c r="A213" s="692"/>
      <c r="B213" s="692"/>
    </row>
    <row r="214" spans="1:2">
      <c r="A214" s="692"/>
      <c r="B214" s="692"/>
    </row>
    <row r="215" spans="1:2">
      <c r="A215" s="692"/>
      <c r="B215" s="692"/>
    </row>
    <row r="216" spans="1:2">
      <c r="A216" s="692"/>
      <c r="B216" s="692"/>
    </row>
    <row r="217" spans="1:2">
      <c r="A217" s="692"/>
      <c r="B217" s="692"/>
    </row>
    <row r="218" spans="1:2">
      <c r="A218" s="692"/>
      <c r="B218" s="692"/>
    </row>
    <row r="219" spans="1:2">
      <c r="A219" s="692"/>
      <c r="B219" s="692"/>
    </row>
    <row r="220" spans="1:2">
      <c r="A220" s="692"/>
      <c r="B220" s="692"/>
    </row>
    <row r="221" spans="1:2">
      <c r="A221" s="692"/>
      <c r="B221" s="692"/>
    </row>
    <row r="222" spans="1:2" ht="15.75" thickBot="1">
      <c r="A222" s="352" t="str">
        <f>Translation!B131</f>
        <v>Luminaire Mounting Height</v>
      </c>
      <c r="B222" s="692"/>
    </row>
    <row r="223" spans="1:2" ht="180.75" thickTop="1">
      <c r="A223" s="692"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92"/>
      <c r="B224" s="692"/>
    </row>
    <row r="225" spans="1:2">
      <c r="A225" s="692"/>
      <c r="B225" s="692"/>
    </row>
    <row r="226" spans="1:2">
      <c r="A226" s="692"/>
      <c r="B226" s="692"/>
    </row>
    <row r="227" spans="1:2">
      <c r="A227" s="692"/>
      <c r="B227" s="692"/>
    </row>
    <row r="228" spans="1:2">
      <c r="A228" s="692"/>
      <c r="B228" s="692"/>
    </row>
    <row r="229" spans="1:2">
      <c r="A229" s="692"/>
      <c r="B229" s="692"/>
    </row>
    <row r="230" spans="1:2">
      <c r="A230" s="692"/>
      <c r="B230" s="692"/>
    </row>
    <row r="231" spans="1:2">
      <c r="A231" s="692"/>
      <c r="B231" s="692"/>
    </row>
    <row r="232" spans="1:2">
      <c r="A232" s="692"/>
      <c r="B232" s="692"/>
    </row>
    <row r="233" spans="1:2">
      <c r="A233" s="692"/>
      <c r="B233" s="692"/>
    </row>
    <row r="234" spans="1:2">
      <c r="A234" s="692"/>
      <c r="B234" s="692"/>
    </row>
    <row r="235" spans="1:2">
      <c r="A235" s="692"/>
      <c r="B235" s="692"/>
    </row>
    <row r="236" spans="1:2">
      <c r="A236" s="692"/>
      <c r="B236" s="692"/>
    </row>
    <row r="237" spans="1:2">
      <c r="A237" s="692"/>
      <c r="B237" s="692"/>
    </row>
    <row r="238" spans="1:2">
      <c r="A238" s="692"/>
      <c r="B238" s="692"/>
    </row>
    <row r="239" spans="1:2">
      <c r="A239" s="692"/>
      <c r="B239" s="692"/>
    </row>
    <row r="240" spans="1:2">
      <c r="A240" s="692"/>
      <c r="B240" s="692"/>
    </row>
    <row r="241" spans="1:2">
      <c r="A241" s="692"/>
      <c r="B241" s="692"/>
    </row>
    <row r="242" spans="1:2">
      <c r="A242" s="692"/>
      <c r="B242" s="692"/>
    </row>
    <row r="243" spans="1:2">
      <c r="A243" s="692"/>
      <c r="B243" s="692"/>
    </row>
    <row r="244" spans="1:2" ht="15.75" thickBot="1">
      <c r="A244" s="352" t="str">
        <f>Translation!B341</f>
        <v>Pole Spacing</v>
      </c>
      <c r="B244" s="692"/>
    </row>
    <row r="245" spans="1:2" ht="135.75" thickTop="1">
      <c r="A245" s="692"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91"/>
    </row>
    <row r="246" spans="1:2" ht="269.25" customHeight="1">
      <c r="A246" s="692"/>
      <c r="B246" s="692"/>
    </row>
    <row r="247" spans="1:2">
      <c r="A247" s="692"/>
      <c r="B247" s="692"/>
    </row>
    <row r="248" spans="1:2">
      <c r="A248" s="692"/>
      <c r="B248" s="692"/>
    </row>
    <row r="249" spans="1:2">
      <c r="A249" s="692"/>
      <c r="B249" s="692"/>
    </row>
    <row r="250" spans="1:2">
      <c r="A250" s="692"/>
      <c r="B250" s="692"/>
    </row>
    <row r="251" spans="1:2">
      <c r="A251" s="692"/>
      <c r="B251" s="692"/>
    </row>
    <row r="252" spans="1:2">
      <c r="A252" s="692"/>
      <c r="B252" s="692"/>
    </row>
    <row r="253" spans="1:2">
      <c r="A253" s="692"/>
      <c r="B253" s="692"/>
    </row>
    <row r="254" spans="1:2">
      <c r="A254" s="692"/>
      <c r="B254" s="692"/>
    </row>
    <row r="255" spans="1:2">
      <c r="A255" s="692"/>
      <c r="B255" s="692"/>
    </row>
    <row r="256" spans="1:2">
      <c r="A256" s="692"/>
      <c r="B256" s="692"/>
    </row>
    <row r="257" spans="1:2">
      <c r="A257" s="692"/>
      <c r="B257" s="692"/>
    </row>
    <row r="258" spans="1:2">
      <c r="A258" s="692"/>
      <c r="B258" s="692"/>
    </row>
    <row r="259" spans="1:2">
      <c r="A259" s="692"/>
      <c r="B259" s="692"/>
    </row>
    <row r="260" spans="1:2">
      <c r="A260" s="692"/>
      <c r="B260" s="692"/>
    </row>
    <row r="261" spans="1:2">
      <c r="A261" s="692"/>
      <c r="B261" s="692"/>
    </row>
    <row r="262" spans="1:2">
      <c r="A262" s="692"/>
      <c r="B262" s="692"/>
    </row>
    <row r="263" spans="1:2">
      <c r="A263" s="692"/>
      <c r="B263" s="692"/>
    </row>
    <row r="264" spans="1:2">
      <c r="A264" s="692"/>
      <c r="B264" s="692"/>
    </row>
    <row r="265" spans="1:2" ht="15.75" thickBot="1">
      <c r="A265" s="352" t="str">
        <f>Translation!B343</f>
        <v>Pole Setback</v>
      </c>
      <c r="B265" s="692"/>
    </row>
    <row r="266" spans="1:2" ht="45.75" thickTop="1">
      <c r="A266" s="692" t="str">
        <f>Translation!B344</f>
        <v xml:space="preserve">Distance from the pole mounting to the edge of the road. Only applies to single-side and staggered configurations. 
</v>
      </c>
      <c r="B266" s="691"/>
    </row>
    <row r="267" spans="1:2" ht="37.5" customHeight="1">
      <c r="A267" s="543"/>
      <c r="B267" s="692"/>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92" t="str">
        <f>Translation!B557</f>
        <v xml:space="preserve">Indicates the horizontal distance from the center of the pole mounting to the fixture centerline. This should include  half of the length of the fixture.
</v>
      </c>
      <c r="B286" s="691"/>
    </row>
    <row r="287" spans="1:2" ht="38.25" customHeight="1">
      <c r="A287" s="692"/>
      <c r="B287" s="692"/>
    </row>
    <row r="288" spans="1:2">
      <c r="A288" s="692"/>
      <c r="B288" s="692"/>
    </row>
    <row r="289" spans="1:2">
      <c r="A289" s="692"/>
      <c r="B289" s="692"/>
    </row>
    <row r="290" spans="1:2">
      <c r="A290" s="692"/>
      <c r="B290" s="692"/>
    </row>
    <row r="291" spans="1:2">
      <c r="A291" s="692"/>
      <c r="B291" s="692"/>
    </row>
    <row r="292" spans="1:2">
      <c r="A292" s="692"/>
      <c r="B292" s="692"/>
    </row>
    <row r="293" spans="1:2">
      <c r="A293" s="692"/>
      <c r="B293" s="692"/>
    </row>
    <row r="294" spans="1:2">
      <c r="A294" s="692"/>
      <c r="B294" s="692"/>
    </row>
    <row r="295" spans="1:2">
      <c r="A295" s="692"/>
      <c r="B295" s="692"/>
    </row>
    <row r="296" spans="1:2">
      <c r="A296" s="692"/>
      <c r="B296" s="692"/>
    </row>
    <row r="297" spans="1:2">
      <c r="A297" s="692"/>
      <c r="B297" s="692"/>
    </row>
    <row r="298" spans="1:2">
      <c r="A298" s="692"/>
      <c r="B298" s="692"/>
    </row>
    <row r="299" spans="1:2">
      <c r="A299" s="692"/>
      <c r="B299" s="692"/>
    </row>
    <row r="300" spans="1:2">
      <c r="A300" s="692"/>
      <c r="B300" s="692"/>
    </row>
    <row r="301" spans="1:2">
      <c r="A301" s="692"/>
      <c r="B301" s="692"/>
    </row>
    <row r="302" spans="1:2">
      <c r="A302" s="692"/>
      <c r="B302" s="692"/>
    </row>
    <row r="303" spans="1:2">
      <c r="A303" s="692"/>
      <c r="B303" s="692"/>
    </row>
    <row r="304" spans="1:2">
      <c r="A304" s="692"/>
      <c r="B304" s="692"/>
    </row>
    <row r="305" spans="1:2">
      <c r="A305" s="692"/>
      <c r="B305" s="692"/>
    </row>
    <row r="306" spans="1:2">
      <c r="A306" s="692"/>
      <c r="B306" s="692"/>
    </row>
    <row r="307" spans="1:2">
      <c r="A307" s="692"/>
      <c r="B307" s="692"/>
    </row>
    <row r="308" spans="1:2" ht="15.75" thickBot="1">
      <c r="A308" s="354" t="str">
        <f>Translation!B346</f>
        <v>Number of Points in Grid</v>
      </c>
      <c r="B308" s="692"/>
    </row>
    <row r="309" spans="1:2" ht="135.75" thickTop="1">
      <c r="A309" s="692"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91"/>
    </row>
    <row r="310" spans="1:2" ht="24.75" customHeight="1">
      <c r="A310" s="692"/>
      <c r="B310" s="692"/>
    </row>
    <row r="311" spans="1:2">
      <c r="A311" s="692"/>
      <c r="B311" s="692"/>
    </row>
    <row r="312" spans="1:2">
      <c r="A312" s="692"/>
      <c r="B312" s="692"/>
    </row>
    <row r="313" spans="1:2">
      <c r="A313" s="692"/>
      <c r="B313" s="692"/>
    </row>
    <row r="314" spans="1:2">
      <c r="A314" s="692"/>
      <c r="B314" s="692"/>
    </row>
    <row r="315" spans="1:2">
      <c r="A315" s="692"/>
      <c r="B315" s="692"/>
    </row>
    <row r="316" spans="1:2">
      <c r="A316" s="692"/>
      <c r="B316" s="692"/>
    </row>
    <row r="317" spans="1:2">
      <c r="A317" s="692"/>
      <c r="B317" s="692"/>
    </row>
    <row r="318" spans="1:2">
      <c r="A318" s="692"/>
      <c r="B318" s="692"/>
    </row>
    <row r="319" spans="1:2">
      <c r="A319" s="692"/>
      <c r="B319" s="692"/>
    </row>
    <row r="320" spans="1:2">
      <c r="A320" s="692"/>
      <c r="B320" s="692"/>
    </row>
    <row r="321" spans="1:2">
      <c r="A321" s="692"/>
      <c r="B321" s="692"/>
    </row>
    <row r="322" spans="1:2">
      <c r="A322" s="692"/>
      <c r="B322" s="692"/>
    </row>
    <row r="323" spans="1:2">
      <c r="A323" s="692"/>
      <c r="B323" s="692"/>
    </row>
    <row r="324" spans="1:2">
      <c r="A324" s="692"/>
      <c r="B324" s="692"/>
    </row>
    <row r="325" spans="1:2">
      <c r="A325" s="692"/>
      <c r="B325" s="692"/>
    </row>
    <row r="326" spans="1:2">
      <c r="A326" s="692"/>
      <c r="B326" s="692"/>
    </row>
    <row r="327" spans="1:2">
      <c r="A327" s="692"/>
      <c r="B327" s="692"/>
    </row>
    <row r="328" spans="1:2">
      <c r="A328" s="692"/>
      <c r="B328" s="692"/>
    </row>
    <row r="329" spans="1:2">
      <c r="A329" s="692"/>
      <c r="B329" s="692"/>
    </row>
    <row r="330" spans="1:2">
      <c r="A330" s="692"/>
      <c r="B330" s="692"/>
    </row>
    <row r="331" spans="1:2">
      <c r="A331" s="692"/>
      <c r="B331" s="692"/>
    </row>
    <row r="332" spans="1:2" ht="15.75" thickBot="1">
      <c r="A332" s="354" t="str">
        <f>Translation!B352</f>
        <v>Equipment Cost ($/fixture)</v>
      </c>
      <c r="B332" s="692"/>
    </row>
    <row r="333" spans="1:2" ht="60.75" thickTop="1">
      <c r="A333" s="692"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91"/>
    </row>
    <row r="334" spans="1:2" ht="10.5" customHeight="1">
      <c r="A334" s="692"/>
      <c r="B334" s="692"/>
    </row>
    <row r="335" spans="1:2">
      <c r="A335" s="692"/>
      <c r="B335" s="692"/>
    </row>
    <row r="336" spans="1:2">
      <c r="A336" s="692"/>
      <c r="B336" s="692"/>
    </row>
    <row r="337" spans="1:2">
      <c r="A337" s="692"/>
      <c r="B337" s="692"/>
    </row>
    <row r="338" spans="1:2">
      <c r="A338" s="692"/>
      <c r="B338" s="692"/>
    </row>
    <row r="339" spans="1:2">
      <c r="A339" s="692"/>
      <c r="B339" s="692"/>
    </row>
    <row r="340" spans="1:2">
      <c r="A340" s="692"/>
      <c r="B340" s="692"/>
    </row>
    <row r="341" spans="1:2">
      <c r="A341" s="692"/>
      <c r="B341" s="692"/>
    </row>
    <row r="342" spans="1:2">
      <c r="A342" s="692"/>
      <c r="B342" s="692"/>
    </row>
    <row r="343" spans="1:2">
      <c r="A343" s="692"/>
      <c r="B343" s="692"/>
    </row>
    <row r="344" spans="1:2">
      <c r="A344" s="692"/>
      <c r="B344" s="692"/>
    </row>
    <row r="345" spans="1:2">
      <c r="A345" s="692"/>
      <c r="B345" s="692"/>
    </row>
    <row r="346" spans="1:2">
      <c r="A346" s="692"/>
      <c r="B346" s="692"/>
    </row>
    <row r="347" spans="1:2">
      <c r="A347" s="692"/>
      <c r="B347" s="692"/>
    </row>
    <row r="348" spans="1:2">
      <c r="A348" s="692"/>
      <c r="B348" s="692"/>
    </row>
    <row r="349" spans="1:2">
      <c r="A349" s="692"/>
      <c r="B349" s="692"/>
    </row>
    <row r="350" spans="1:2">
      <c r="A350" s="692"/>
      <c r="B350" s="692"/>
    </row>
    <row r="351" spans="1:2">
      <c r="A351" s="692"/>
      <c r="B351" s="692"/>
    </row>
    <row r="352" spans="1:2">
      <c r="A352" s="692"/>
      <c r="B352" s="692"/>
    </row>
    <row r="353" spans="1:2">
      <c r="A353" s="692"/>
      <c r="B353" s="692"/>
    </row>
    <row r="354" spans="1:2">
      <c r="A354" s="692"/>
      <c r="B354" s="692"/>
    </row>
    <row r="355" spans="1:2" ht="15.75" thickBot="1">
      <c r="A355" s="354" t="str">
        <f>Translation!B354</f>
        <v>One-time Rebate or Subsidy ($/fixture)</v>
      </c>
      <c r="B355" s="692"/>
    </row>
    <row r="356" spans="1:2" ht="30.75" thickTop="1">
      <c r="A356" s="692" t="str">
        <f>Translation!B355</f>
        <v xml:space="preserve">Enter any rebates or subsidies to be removed from the overall equipment cost on a per fixture basis. </v>
      </c>
      <c r="B356" s="691"/>
    </row>
    <row r="357" spans="1:2" ht="43.5" customHeight="1">
      <c r="A357" s="692"/>
      <c r="B357" s="692"/>
    </row>
    <row r="358" spans="1:2">
      <c r="A358" s="692"/>
      <c r="B358" s="692"/>
    </row>
    <row r="359" spans="1:2">
      <c r="A359" s="692"/>
      <c r="B359" s="692"/>
    </row>
    <row r="360" spans="1:2">
      <c r="A360" s="692"/>
      <c r="B360" s="692"/>
    </row>
    <row r="361" spans="1:2">
      <c r="A361" s="692"/>
      <c r="B361" s="692"/>
    </row>
    <row r="362" spans="1:2">
      <c r="A362" s="692"/>
      <c r="B362" s="692"/>
    </row>
    <row r="363" spans="1:2">
      <c r="A363" s="692"/>
      <c r="B363" s="692"/>
    </row>
    <row r="364" spans="1:2">
      <c r="A364" s="692"/>
      <c r="B364" s="692"/>
    </row>
    <row r="365" spans="1:2">
      <c r="A365" s="692"/>
      <c r="B365" s="692"/>
    </row>
    <row r="366" spans="1:2">
      <c r="A366" s="692"/>
      <c r="B366" s="692"/>
    </row>
    <row r="367" spans="1:2">
      <c r="A367" s="692"/>
      <c r="B367" s="692"/>
    </row>
    <row r="368" spans="1:2">
      <c r="A368" s="692"/>
      <c r="B368" s="692"/>
    </row>
    <row r="369" spans="1:2">
      <c r="A369" s="692"/>
      <c r="B369" s="692"/>
    </row>
    <row r="370" spans="1:2">
      <c r="A370" s="692"/>
      <c r="B370" s="692"/>
    </row>
    <row r="371" spans="1:2">
      <c r="A371" s="692"/>
      <c r="B371" s="692"/>
    </row>
    <row r="372" spans="1:2">
      <c r="A372" s="692"/>
      <c r="B372" s="692"/>
    </row>
    <row r="373" spans="1:2">
      <c r="A373" s="692"/>
      <c r="B373" s="692"/>
    </row>
    <row r="374" spans="1:2">
      <c r="A374" s="692"/>
      <c r="B374" s="692"/>
    </row>
    <row r="375" spans="1:2">
      <c r="A375" s="692"/>
      <c r="B375" s="692"/>
    </row>
    <row r="376" spans="1:2">
      <c r="A376" s="692"/>
      <c r="B376" s="692"/>
    </row>
    <row r="377" spans="1:2" ht="15.75" thickBot="1">
      <c r="A377" s="354" t="str">
        <f>Translation!B356</f>
        <v>Annual Maintenance Cost ($/year)</v>
      </c>
      <c r="B377" s="692"/>
    </row>
    <row r="378" spans="1:2" ht="90.75" thickTop="1">
      <c r="A378" s="692"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91"/>
    </row>
    <row r="379" spans="1:2" ht="50.25" customHeight="1">
      <c r="A379" s="692"/>
      <c r="B379" s="692"/>
    </row>
    <row r="380" spans="1:2">
      <c r="A380" s="692"/>
      <c r="B380" s="692"/>
    </row>
    <row r="381" spans="1:2">
      <c r="A381" s="692"/>
      <c r="B381" s="692"/>
    </row>
    <row r="382" spans="1:2">
      <c r="A382" s="692"/>
      <c r="B382" s="692"/>
    </row>
    <row r="383" spans="1:2">
      <c r="A383" s="692"/>
      <c r="B383" s="692"/>
    </row>
    <row r="384" spans="1:2">
      <c r="A384" s="692"/>
      <c r="B384" s="692"/>
    </row>
    <row r="385" spans="1:2">
      <c r="A385" s="692"/>
      <c r="B385" s="692"/>
    </row>
    <row r="386" spans="1:2">
      <c r="A386" s="692"/>
      <c r="B386" s="692"/>
    </row>
    <row r="387" spans="1:2">
      <c r="A387" s="692"/>
      <c r="B387" s="692"/>
    </row>
    <row r="388" spans="1:2">
      <c r="A388" s="692"/>
      <c r="B388" s="692"/>
    </row>
    <row r="389" spans="1:2">
      <c r="A389" s="692"/>
      <c r="B389" s="692"/>
    </row>
    <row r="390" spans="1:2">
      <c r="A390" s="692"/>
      <c r="B390" s="692"/>
    </row>
    <row r="391" spans="1:2">
      <c r="A391" s="692"/>
      <c r="B391" s="692"/>
    </row>
    <row r="392" spans="1:2">
      <c r="A392" s="692"/>
      <c r="B392" s="692"/>
    </row>
    <row r="393" spans="1:2">
      <c r="A393" s="692"/>
      <c r="B393" s="692"/>
    </row>
    <row r="394" spans="1:2">
      <c r="A394" s="692"/>
      <c r="B394" s="692"/>
    </row>
    <row r="395" spans="1:2">
      <c r="A395" s="692"/>
      <c r="B395" s="692"/>
    </row>
    <row r="396" spans="1:2">
      <c r="A396" s="692"/>
      <c r="B396" s="692"/>
    </row>
    <row r="397" spans="1:2" ht="15.75" thickBot="1">
      <c r="A397" s="354" t="str">
        <f>Translation!B358</f>
        <v>Maintenance inflation rate (%/year)</v>
      </c>
      <c r="B397" s="692"/>
    </row>
    <row r="398" spans="1:2" ht="30.75" thickTop="1">
      <c r="A398" s="692" t="str">
        <f>Translation!B359</f>
        <v xml:space="preserve">Enter the estimated inflation rate of maintenance rates due to increased labor costs, etc. </v>
      </c>
      <c r="B398" s="691"/>
    </row>
    <row r="399" spans="1:2" ht="36" customHeight="1">
      <c r="A399" s="692"/>
      <c r="B399" s="692"/>
    </row>
    <row r="400" spans="1:2">
      <c r="A400" s="692"/>
      <c r="B400" s="692"/>
    </row>
    <row r="401" spans="1:2">
      <c r="A401" s="692"/>
      <c r="B401" s="692"/>
    </row>
    <row r="402" spans="1:2">
      <c r="A402" s="692"/>
      <c r="B402" s="692"/>
    </row>
    <row r="403" spans="1:2">
      <c r="A403" s="692"/>
      <c r="B403" s="692"/>
    </row>
    <row r="404" spans="1:2">
      <c r="A404" s="692"/>
      <c r="B404" s="692"/>
    </row>
    <row r="405" spans="1:2">
      <c r="A405" s="692"/>
      <c r="B405" s="692"/>
    </row>
    <row r="406" spans="1:2">
      <c r="A406" s="692"/>
      <c r="B406" s="692"/>
    </row>
    <row r="407" spans="1:2">
      <c r="A407" s="692"/>
      <c r="B407" s="692"/>
    </row>
    <row r="408" spans="1:2">
      <c r="A408" s="692"/>
      <c r="B408" s="692"/>
    </row>
    <row r="409" spans="1:2">
      <c r="A409" s="692"/>
      <c r="B409" s="692"/>
    </row>
    <row r="410" spans="1:2">
      <c r="A410" s="692"/>
      <c r="B410" s="692"/>
    </row>
    <row r="411" spans="1:2">
      <c r="A411" s="692"/>
      <c r="B411" s="692"/>
    </row>
    <row r="412" spans="1:2">
      <c r="A412" s="692"/>
      <c r="B412" s="692"/>
    </row>
    <row r="413" spans="1:2">
      <c r="A413" s="692"/>
      <c r="B413" s="692"/>
    </row>
    <row r="414" spans="1:2">
      <c r="A414" s="692"/>
      <c r="B414" s="692"/>
    </row>
    <row r="415" spans="1:2">
      <c r="A415" s="692"/>
      <c r="B415" s="692"/>
    </row>
    <row r="416" spans="1:2">
      <c r="A416" s="692"/>
      <c r="B416" s="692"/>
    </row>
    <row r="417" spans="1:2">
      <c r="A417" s="692"/>
      <c r="B417" s="692"/>
    </row>
    <row r="418" spans="1:2" ht="15.75" thickBot="1">
      <c r="A418" s="354" t="str">
        <f>Translation!B360</f>
        <v>Lamp Lumen Depreciation</v>
      </c>
      <c r="B418" s="692"/>
    </row>
    <row r="419" spans="1:2" ht="60.75" thickTop="1">
      <c r="A419" s="692"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91"/>
    </row>
    <row r="420" spans="1:2" ht="54.75" customHeight="1">
      <c r="A420" s="692"/>
      <c r="B420" s="692"/>
    </row>
    <row r="421" spans="1:2">
      <c r="A421" s="692"/>
      <c r="B421" s="692"/>
    </row>
    <row r="422" spans="1:2">
      <c r="A422" s="692"/>
      <c r="B422" s="692"/>
    </row>
    <row r="423" spans="1:2">
      <c r="A423" s="692"/>
      <c r="B423" s="692"/>
    </row>
    <row r="424" spans="1:2">
      <c r="A424" s="692"/>
      <c r="B424" s="692"/>
    </row>
    <row r="425" spans="1:2">
      <c r="A425" s="692"/>
      <c r="B425" s="692"/>
    </row>
    <row r="426" spans="1:2">
      <c r="A426" s="692"/>
      <c r="B426" s="692"/>
    </row>
    <row r="427" spans="1:2">
      <c r="A427" s="692"/>
      <c r="B427" s="692"/>
    </row>
    <row r="428" spans="1:2">
      <c r="A428" s="692"/>
      <c r="B428" s="692"/>
    </row>
    <row r="429" spans="1:2">
      <c r="A429" s="692"/>
      <c r="B429" s="692"/>
    </row>
    <row r="430" spans="1:2">
      <c r="A430" s="692"/>
      <c r="B430" s="692"/>
    </row>
    <row r="431" spans="1:2">
      <c r="A431" s="692"/>
      <c r="B431" s="692"/>
    </row>
    <row r="432" spans="1:2">
      <c r="A432" s="692"/>
      <c r="B432" s="692"/>
    </row>
    <row r="433" spans="1:2">
      <c r="A433" s="692"/>
      <c r="B433" s="692"/>
    </row>
    <row r="434" spans="1:2">
      <c r="A434" s="692"/>
      <c r="B434" s="692"/>
    </row>
    <row r="435" spans="1:2">
      <c r="A435" s="692"/>
      <c r="B435" s="692"/>
    </row>
    <row r="436" spans="1:2">
      <c r="A436" s="692"/>
      <c r="B436" s="692"/>
    </row>
    <row r="437" spans="1:2">
      <c r="A437" s="692"/>
      <c r="B437" s="692"/>
    </row>
    <row r="438" spans="1:2">
      <c r="A438" s="692"/>
      <c r="B438" s="692"/>
    </row>
    <row r="439" spans="1:2" ht="15.75" thickBot="1">
      <c r="A439" s="354" t="str">
        <f>Translation!B362</f>
        <v>Luminaire Dirt Depreciation (design year)</v>
      </c>
      <c r="B439" s="692"/>
    </row>
    <row r="440" spans="1:2" ht="60.75" thickTop="1">
      <c r="A440" s="692"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91"/>
    </row>
    <row r="441" spans="1:2" ht="33" customHeight="1">
      <c r="A441" s="692"/>
      <c r="B441" s="692"/>
    </row>
    <row r="442" spans="1:2">
      <c r="A442" s="692"/>
      <c r="B442" s="692"/>
    </row>
    <row r="443" spans="1:2">
      <c r="A443" s="692"/>
      <c r="B443" s="692"/>
    </row>
    <row r="444" spans="1:2">
      <c r="A444" s="692"/>
      <c r="B444" s="692"/>
    </row>
    <row r="445" spans="1:2">
      <c r="A445" s="692"/>
      <c r="B445" s="692"/>
    </row>
    <row r="446" spans="1:2">
      <c r="A446" s="692"/>
      <c r="B446" s="692"/>
    </row>
    <row r="447" spans="1:2">
      <c r="A447" s="692"/>
      <c r="B447" s="692"/>
    </row>
    <row r="448" spans="1:2">
      <c r="A448" s="692"/>
      <c r="B448" s="692"/>
    </row>
    <row r="449" spans="1:2">
      <c r="A449" s="692"/>
      <c r="B449" s="692"/>
    </row>
    <row r="450" spans="1:2">
      <c r="A450" s="692"/>
      <c r="B450" s="692"/>
    </row>
    <row r="451" spans="1:2">
      <c r="A451" s="692"/>
      <c r="B451" s="692"/>
    </row>
    <row r="452" spans="1:2">
      <c r="A452" s="692"/>
      <c r="B452" s="692"/>
    </row>
    <row r="453" spans="1:2">
      <c r="A453" s="692"/>
      <c r="B453" s="692"/>
    </row>
    <row r="454" spans="1:2">
      <c r="A454" s="692"/>
      <c r="B454" s="692"/>
    </row>
    <row r="455" spans="1:2">
      <c r="A455" s="692"/>
      <c r="B455" s="692"/>
    </row>
    <row r="456" spans="1:2">
      <c r="A456" s="692"/>
      <c r="B456" s="692"/>
    </row>
    <row r="457" spans="1:2">
      <c r="A457" s="692"/>
      <c r="B457" s="692"/>
    </row>
    <row r="458" spans="1:2">
      <c r="A458" s="692"/>
      <c r="B458" s="692"/>
    </row>
    <row r="459" spans="1:2" ht="15.75" thickBot="1">
      <c r="A459" s="354" t="str">
        <f>Translation!B364</f>
        <v>Desired fixture not available in the table below?</v>
      </c>
      <c r="B459" s="692"/>
    </row>
    <row r="460" spans="1:2" ht="30.75" thickTop="1">
      <c r="A460" s="692" t="str">
        <f>Translation!B365</f>
        <v>IES files describe the light output of a fixture. You can obtain them from fixture manufacturers</v>
      </c>
      <c r="B460" s="691"/>
    </row>
    <row r="461" spans="1:2" ht="30" customHeight="1">
      <c r="A461" s="691"/>
      <c r="B461" s="692"/>
    </row>
    <row r="462" spans="1:2">
      <c r="A462" s="365"/>
    </row>
    <row r="463" spans="1:2">
      <c r="A463" s="365"/>
    </row>
    <row r="464" spans="1:2">
      <c r="A464" s="365"/>
    </row>
    <row r="465" spans="1:1">
      <c r="A465" s="365"/>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v>
      </c>
    </row>
    <row r="4" spans="2:3" ht="30">
      <c r="B4" s="175" t="str">
        <f>Costs!B10</f>
        <v>Energy Inflation Rate (%/year)</v>
      </c>
      <c r="C4" s="315">
        <f>Costs!C10</f>
        <v>0</v>
      </c>
    </row>
    <row r="5" spans="2:3">
      <c r="B5" s="175" t="str">
        <f>Costs!B11</f>
        <v>Discount Rate</v>
      </c>
      <c r="C5" s="315">
        <f>Costs!C11</f>
        <v>0</v>
      </c>
    </row>
    <row r="6" spans="2:3">
      <c r="B6" s="2"/>
    </row>
    <row r="8" spans="2:3">
      <c r="B8" s="2" t="s">
        <v>1097</v>
      </c>
    </row>
    <row r="9" spans="2:3">
      <c r="B9" s="175" t="str">
        <f>FixtureData!G$5</f>
        <v>Watts</v>
      </c>
      <c r="C9" s="259">
        <f ca="1">FixtureData!G$6</f>
        <v>134</v>
      </c>
    </row>
    <row r="10" spans="2:3">
      <c r="B10" s="175" t="str">
        <f>FixtureData!H$5</f>
        <v>Total Light Loss Factor</v>
      </c>
      <c r="C10" s="259">
        <f ca="1">FixtureData!H$6</f>
        <v>0.66</v>
      </c>
    </row>
    <row r="11" spans="2:3">
      <c r="B11" s="175" t="str">
        <f>FixtureData!I$5</f>
        <v>kWh/fixture</v>
      </c>
      <c r="C11" s="320">
        <f ca="1">FixtureData!I$6</f>
        <v>0</v>
      </c>
    </row>
    <row r="12" spans="2:3">
      <c r="B12" s="175" t="str">
        <f>FixtureData!J$5</f>
        <v>kWh/kilometer/yr</v>
      </c>
      <c r="C12" s="321">
        <f ca="1">FixtureData!J$6</f>
        <v>0</v>
      </c>
    </row>
    <row r="13" spans="2:3">
      <c r="B13" s="175" t="str">
        <f>FixtureData!K$5</f>
        <v>Equipment Cost ($/fixture)</v>
      </c>
      <c r="C13" s="322">
        <f ca="1">FixtureData!K$6</f>
        <v>500</v>
      </c>
    </row>
    <row r="14" spans="2:3">
      <c r="B14" s="175" t="str">
        <f>FixtureData!L$5</f>
        <v>Installation Cost ($/fixture)</v>
      </c>
      <c r="C14" s="322">
        <f ca="1">FixtureData!L$6</f>
        <v>100</v>
      </c>
    </row>
    <row r="15" spans="2:3" ht="30">
      <c r="B15" s="175" t="str">
        <f>FixtureData!M$5</f>
        <v>One-time Rebate or Subsidy ($/fixture)</v>
      </c>
      <c r="C15" s="322">
        <f ca="1">FixtureData!M$6</f>
        <v>0</v>
      </c>
    </row>
    <row r="16" spans="2:3" ht="30">
      <c r="B16" s="175" t="str">
        <f>FixtureData!N$5</f>
        <v>Annual Maintenance Cost ($/year)</v>
      </c>
      <c r="C16" s="322">
        <f ca="1">FixtureData!N$6</f>
        <v>25</v>
      </c>
    </row>
    <row r="17" spans="1:23" ht="30">
      <c r="B17" s="175" t="str">
        <f>FixtureData!O$5</f>
        <v>Maintenance inflation rate (%/year)</v>
      </c>
      <c r="C17" s="323">
        <f ca="1">FixtureData!O$6</f>
        <v>0.02</v>
      </c>
    </row>
    <row r="18" spans="1:23">
      <c r="B18" s="175" t="str">
        <f>'Road Geometry'!B51</f>
        <v>Fixtures/km</v>
      </c>
      <c r="C18" s="321">
        <f>IF(FixtureData!A6="Baseline",'Road Geometry'!C51,'Road Geometry'!C77)</f>
        <v>28.571428571428573</v>
      </c>
    </row>
    <row r="20" spans="1:23">
      <c r="B20" s="175" t="s">
        <v>1106</v>
      </c>
      <c r="C20" s="324">
        <f ca="1">C13+C14-C15</f>
        <v>600</v>
      </c>
    </row>
    <row r="21" spans="1:23" ht="30">
      <c r="A21" s="1"/>
      <c r="B21" s="1"/>
      <c r="C21" s="1" t="s">
        <v>1098</v>
      </c>
      <c r="D21" s="1"/>
      <c r="E21" s="479"/>
      <c r="F21" s="1"/>
      <c r="G21" s="1"/>
      <c r="H21" s="1"/>
      <c r="I21" s="1"/>
      <c r="J21" s="1" t="s">
        <v>1099</v>
      </c>
      <c r="K21" s="1"/>
      <c r="L21" s="479"/>
      <c r="M21" s="1"/>
      <c r="N21" s="1"/>
      <c r="O21" s="1"/>
      <c r="P21" s="1"/>
      <c r="R21" t="s">
        <v>1670</v>
      </c>
    </row>
    <row r="22" spans="1:23" ht="89.25" customHeight="1">
      <c r="A22" s="1"/>
      <c r="B22" s="1"/>
      <c r="C22" s="338" t="s">
        <v>1100</v>
      </c>
      <c r="D22" s="339" t="s">
        <v>1101</v>
      </c>
      <c r="E22" s="339" t="s">
        <v>1668</v>
      </c>
      <c r="F22" s="339" t="s">
        <v>1102</v>
      </c>
      <c r="G22" s="339" t="s">
        <v>1103</v>
      </c>
      <c r="H22" s="339" t="s">
        <v>1104</v>
      </c>
      <c r="I22" s="340" t="str">
        <f>Translation!B377</f>
        <v>Net Present Value - Total Cost of Ownership</v>
      </c>
      <c r="J22" s="339" t="s">
        <v>1100</v>
      </c>
      <c r="K22" s="339" t="s">
        <v>1101</v>
      </c>
      <c r="L22" s="339"/>
      <c r="M22" s="339" t="s">
        <v>1102</v>
      </c>
      <c r="N22" s="339" t="s">
        <v>1103</v>
      </c>
      <c r="O22" s="339"/>
      <c r="P22" s="339" t="s">
        <v>1105</v>
      </c>
      <c r="R22" s="338" t="s">
        <v>1671</v>
      </c>
      <c r="S22" s="338" t="s">
        <v>1672</v>
      </c>
      <c r="T22" s="338" t="s">
        <v>1673</v>
      </c>
      <c r="U22" s="338" t="str">
        <f>Translation!B508</f>
        <v>Return on Investment (after 'x' years)</v>
      </c>
    </row>
    <row r="23" spans="1:23">
      <c r="B23">
        <v>0</v>
      </c>
      <c r="C23" s="31"/>
      <c r="D23" s="325"/>
      <c r="E23" s="325"/>
      <c r="F23" s="324"/>
      <c r="G23" s="324"/>
      <c r="H23" s="324"/>
      <c r="I23" s="324">
        <f ca="1">C20</f>
        <v>600</v>
      </c>
      <c r="J23" s="326">
        <f ca="1">$C$18*C20</f>
        <v>17142.857142857145</v>
      </c>
      <c r="K23" s="326">
        <f t="shared" ref="K23:K43" si="0">$C$18*D23</f>
        <v>0</v>
      </c>
      <c r="L23" s="326"/>
      <c r="M23" s="326">
        <f t="shared" ref="M23:M38" si="1">$C$18*F23</f>
        <v>0</v>
      </c>
      <c r="N23" s="326">
        <f t="shared" ref="N23:N38" si="2">$C$18*G23</f>
        <v>0</v>
      </c>
      <c r="O23" s="326">
        <f t="shared" ref="O23:O38" si="3">$C$18*H23</f>
        <v>0</v>
      </c>
      <c r="P23" s="326">
        <f t="shared" ref="P23:P38" ca="1" si="4">$C$18*I23</f>
        <v>17142.857142857145</v>
      </c>
      <c r="R23" s="333">
        <v>0</v>
      </c>
      <c r="S23" s="324">
        <f ca="1">I23</f>
        <v>600</v>
      </c>
      <c r="T23" s="333">
        <f ca="1">R23-S23</f>
        <v>-600</v>
      </c>
      <c r="U23" s="259" t="str">
        <f ca="1">IF(T23&gt;0,Translation!$B$509,IF(AVERAGE($T$24:$T$43)&lt;0,Translation!$B$510,""))</f>
        <v/>
      </c>
      <c r="V23" s="494"/>
    </row>
    <row r="24" spans="1:23">
      <c r="A24" t="s">
        <v>1107</v>
      </c>
      <c r="B24" s="327">
        <v>1</v>
      </c>
      <c r="C24" s="328">
        <f t="shared" ref="C24:C43" ca="1" si="5">$C$16*(1+$C$17)^$B24</f>
        <v>25.5</v>
      </c>
      <c r="D24" s="328">
        <f t="shared" ref="D24:D43" ca="1" si="6">$C$11*$C$3*(1+$C$4)^B24</f>
        <v>0</v>
      </c>
      <c r="E24" s="328">
        <f ca="1">D24+C24</f>
        <v>25.5</v>
      </c>
      <c r="F24" s="329">
        <f t="shared" ref="F24:F43" ca="1" si="7">(C24)/(1+$C$5)^$B24</f>
        <v>25.5</v>
      </c>
      <c r="G24" s="329">
        <f t="shared" ref="G24:G43" ca="1" si="8">(D24)/(1+$C$5)^$B24</f>
        <v>0</v>
      </c>
      <c r="H24" s="329">
        <f ca="1">F24+G24</f>
        <v>25.5</v>
      </c>
      <c r="I24" s="328">
        <f t="shared" ref="I24:I43" ca="1" si="9">I23+G24+F24</f>
        <v>625.5</v>
      </c>
      <c r="J24" s="326">
        <f t="shared" ref="J24:J43" ca="1" si="10">$C$18*C24</f>
        <v>728.57142857142856</v>
      </c>
      <c r="K24" s="326">
        <f t="shared" ca="1" si="0"/>
        <v>0</v>
      </c>
      <c r="L24" s="326"/>
      <c r="M24" s="326">
        <f t="shared" ca="1" si="1"/>
        <v>728.57142857142856</v>
      </c>
      <c r="N24" s="326">
        <f t="shared" ca="1" si="2"/>
        <v>0</v>
      </c>
      <c r="O24" s="326">
        <f t="shared" ca="1" si="3"/>
        <v>728.57142857142856</v>
      </c>
      <c r="P24" s="326">
        <f t="shared" ca="1" si="4"/>
        <v>17871.428571428572</v>
      </c>
      <c r="R24" s="333">
        <v>25.5</v>
      </c>
      <c r="S24" s="501">
        <f ca="1">E24</f>
        <v>25.5</v>
      </c>
      <c r="T24" s="333">
        <f t="shared" ref="T24:T43" ca="1" si="11">R24-S24</f>
        <v>0</v>
      </c>
      <c r="U24" s="502" t="e">
        <f ca="1">IF(U$23&lt;&gt;"",$U$23,IRR(T$23:T24))</f>
        <v>#NUM!</v>
      </c>
      <c r="V24" s="494"/>
      <c r="W24" s="500"/>
    </row>
    <row r="25" spans="1:23">
      <c r="B25" s="327">
        <v>2</v>
      </c>
      <c r="C25" s="328">
        <f t="shared" ca="1" si="5"/>
        <v>26.009999999999998</v>
      </c>
      <c r="D25" s="328">
        <f t="shared" ca="1" si="6"/>
        <v>0</v>
      </c>
      <c r="E25" s="328">
        <f t="shared" ref="E25:E43" ca="1" si="12">D25+C25</f>
        <v>26.009999999999998</v>
      </c>
      <c r="F25" s="329">
        <f t="shared" ca="1" si="7"/>
        <v>26.009999999999998</v>
      </c>
      <c r="G25" s="329">
        <f t="shared" ca="1" si="8"/>
        <v>0</v>
      </c>
      <c r="H25" s="329">
        <f t="shared" ref="H25:H43" ca="1" si="13">F25+G25</f>
        <v>26.009999999999998</v>
      </c>
      <c r="I25" s="328">
        <f t="shared" ca="1" si="9"/>
        <v>651.51</v>
      </c>
      <c r="J25" s="326">
        <f t="shared" ca="1" si="10"/>
        <v>743.14285714285711</v>
      </c>
      <c r="K25" s="326">
        <f t="shared" ca="1" si="0"/>
        <v>0</v>
      </c>
      <c r="L25" s="326"/>
      <c r="M25" s="326">
        <f t="shared" ca="1" si="1"/>
        <v>743.14285714285711</v>
      </c>
      <c r="N25" s="326">
        <f t="shared" ca="1" si="2"/>
        <v>0</v>
      </c>
      <c r="O25" s="326">
        <f t="shared" ca="1" si="3"/>
        <v>743.14285714285711</v>
      </c>
      <c r="P25" s="326">
        <f t="shared" ca="1" si="4"/>
        <v>18614.571428571428</v>
      </c>
      <c r="R25" s="333">
        <v>26.009999999999998</v>
      </c>
      <c r="S25" s="501">
        <f t="shared" ref="S25:S43" ca="1" si="14">E25</f>
        <v>26.009999999999998</v>
      </c>
      <c r="T25" s="333">
        <f t="shared" ca="1" si="11"/>
        <v>0</v>
      </c>
      <c r="U25" s="502" t="e">
        <f ca="1">IF(U$23&lt;&gt;"","-",IRR(T$23:T25))</f>
        <v>#NUM!</v>
      </c>
      <c r="V25" s="494"/>
      <c r="W25" s="500"/>
    </row>
    <row r="26" spans="1:23">
      <c r="B26" s="327">
        <v>3</v>
      </c>
      <c r="C26" s="328">
        <f t="shared" ca="1" si="5"/>
        <v>26.530199999999997</v>
      </c>
      <c r="D26" s="328">
        <f t="shared" ca="1" si="6"/>
        <v>0</v>
      </c>
      <c r="E26" s="328">
        <f t="shared" ca="1" si="12"/>
        <v>26.530199999999997</v>
      </c>
      <c r="F26" s="329">
        <f t="shared" ca="1" si="7"/>
        <v>26.530199999999997</v>
      </c>
      <c r="G26" s="329">
        <f t="shared" ca="1" si="8"/>
        <v>0</v>
      </c>
      <c r="H26" s="329">
        <f t="shared" ca="1" si="13"/>
        <v>26.530199999999997</v>
      </c>
      <c r="I26" s="328">
        <f t="shared" ca="1" si="9"/>
        <v>678.04020000000003</v>
      </c>
      <c r="J26" s="326">
        <f t="shared" ca="1" si="10"/>
        <v>758.00571428571425</v>
      </c>
      <c r="K26" s="326">
        <f t="shared" ca="1" si="0"/>
        <v>0</v>
      </c>
      <c r="L26" s="326"/>
      <c r="M26" s="326">
        <f t="shared" ca="1" si="1"/>
        <v>758.00571428571425</v>
      </c>
      <c r="N26" s="326">
        <f t="shared" ca="1" si="2"/>
        <v>0</v>
      </c>
      <c r="O26" s="326">
        <f t="shared" ca="1" si="3"/>
        <v>758.00571428571425</v>
      </c>
      <c r="P26" s="326">
        <f t="shared" ca="1" si="4"/>
        <v>19372.577142857146</v>
      </c>
      <c r="R26" s="333">
        <v>26.530199999999997</v>
      </c>
      <c r="S26" s="501">
        <f t="shared" ca="1" si="14"/>
        <v>26.530199999999997</v>
      </c>
      <c r="T26" s="333">
        <f t="shared" ca="1" si="11"/>
        <v>0</v>
      </c>
      <c r="U26" s="502" t="e">
        <f ca="1">IF(U$23&lt;&gt;"","-",IRR(T$23:T26))</f>
        <v>#NUM!</v>
      </c>
      <c r="V26" s="494"/>
      <c r="W26" s="500"/>
    </row>
    <row r="27" spans="1:23">
      <c r="B27" s="327">
        <v>4</v>
      </c>
      <c r="C27" s="328">
        <f t="shared" ca="1" si="5"/>
        <v>27.060804000000001</v>
      </c>
      <c r="D27" s="328">
        <f t="shared" ca="1" si="6"/>
        <v>0</v>
      </c>
      <c r="E27" s="328">
        <f t="shared" ca="1" si="12"/>
        <v>27.060804000000001</v>
      </c>
      <c r="F27" s="329">
        <f t="shared" ca="1" si="7"/>
        <v>27.060804000000001</v>
      </c>
      <c r="G27" s="329">
        <f t="shared" ca="1" si="8"/>
        <v>0</v>
      </c>
      <c r="H27" s="329">
        <f t="shared" ca="1" si="13"/>
        <v>27.060804000000001</v>
      </c>
      <c r="I27" s="328">
        <f t="shared" ca="1" si="9"/>
        <v>705.10100399999999</v>
      </c>
      <c r="J27" s="326">
        <f t="shared" ca="1" si="10"/>
        <v>773.16582857142862</v>
      </c>
      <c r="K27" s="326">
        <f t="shared" ca="1" si="0"/>
        <v>0</v>
      </c>
      <c r="L27" s="326"/>
      <c r="M27" s="326">
        <f t="shared" ca="1" si="1"/>
        <v>773.16582857142862</v>
      </c>
      <c r="N27" s="326">
        <f t="shared" ca="1" si="2"/>
        <v>0</v>
      </c>
      <c r="O27" s="326">
        <f t="shared" ca="1" si="3"/>
        <v>773.16582857142862</v>
      </c>
      <c r="P27" s="326">
        <f t="shared" ca="1" si="4"/>
        <v>20145.742971428572</v>
      </c>
      <c r="R27" s="333">
        <v>27.060804000000001</v>
      </c>
      <c r="S27" s="501">
        <f t="shared" ca="1" si="14"/>
        <v>27.060804000000001</v>
      </c>
      <c r="T27" s="333">
        <f t="shared" ca="1" si="11"/>
        <v>0</v>
      </c>
      <c r="U27" s="502" t="e">
        <f ca="1">IF(U$23&lt;&gt;"","-",IRR(T$23:T27))</f>
        <v>#NUM!</v>
      </c>
      <c r="V27" s="494"/>
      <c r="W27" s="500"/>
    </row>
    <row r="28" spans="1:23">
      <c r="B28" s="327">
        <v>5</v>
      </c>
      <c r="C28" s="328">
        <f t="shared" ca="1" si="5"/>
        <v>27.602020079999999</v>
      </c>
      <c r="D28" s="328">
        <f t="shared" ca="1" si="6"/>
        <v>0</v>
      </c>
      <c r="E28" s="328">
        <f t="shared" ca="1" si="12"/>
        <v>27.602020079999999</v>
      </c>
      <c r="F28" s="329">
        <f t="shared" ca="1" si="7"/>
        <v>27.602020079999999</v>
      </c>
      <c r="G28" s="329">
        <f t="shared" ca="1" si="8"/>
        <v>0</v>
      </c>
      <c r="H28" s="329">
        <f t="shared" ca="1" si="13"/>
        <v>27.602020079999999</v>
      </c>
      <c r="I28" s="328">
        <f t="shared" ca="1" si="9"/>
        <v>732.70302407999998</v>
      </c>
      <c r="J28" s="326">
        <f t="shared" ca="1" si="10"/>
        <v>788.62914514285717</v>
      </c>
      <c r="K28" s="326">
        <f t="shared" ca="1" si="0"/>
        <v>0</v>
      </c>
      <c r="L28" s="326"/>
      <c r="M28" s="326">
        <f t="shared" ca="1" si="1"/>
        <v>788.62914514285717</v>
      </c>
      <c r="N28" s="326">
        <f t="shared" ca="1" si="2"/>
        <v>0</v>
      </c>
      <c r="O28" s="326">
        <f t="shared" ca="1" si="3"/>
        <v>788.62914514285717</v>
      </c>
      <c r="P28" s="326">
        <f t="shared" ca="1" si="4"/>
        <v>20934.372116571431</v>
      </c>
      <c r="R28" s="333">
        <v>27.602020079999999</v>
      </c>
      <c r="S28" s="501">
        <f t="shared" ca="1" si="14"/>
        <v>27.602020079999999</v>
      </c>
      <c r="T28" s="333">
        <f t="shared" ca="1" si="11"/>
        <v>0</v>
      </c>
      <c r="U28" s="502" t="e">
        <f ca="1">IF(U$23&lt;&gt;"","-",IRR(T$23:T28))</f>
        <v>#NUM!</v>
      </c>
      <c r="V28" s="494"/>
      <c r="W28" s="500"/>
    </row>
    <row r="29" spans="1:23">
      <c r="B29" s="327">
        <v>6</v>
      </c>
      <c r="C29" s="328">
        <f t="shared" ca="1" si="5"/>
        <v>28.154060481600002</v>
      </c>
      <c r="D29" s="328">
        <f t="shared" ca="1" si="6"/>
        <v>0</v>
      </c>
      <c r="E29" s="328">
        <f t="shared" ca="1" si="12"/>
        <v>28.154060481600002</v>
      </c>
      <c r="F29" s="329">
        <f t="shared" ca="1" si="7"/>
        <v>28.154060481600002</v>
      </c>
      <c r="G29" s="329">
        <f t="shared" ca="1" si="8"/>
        <v>0</v>
      </c>
      <c r="H29" s="329">
        <f t="shared" ca="1" si="13"/>
        <v>28.154060481600002</v>
      </c>
      <c r="I29" s="328">
        <f t="shared" ca="1" si="9"/>
        <v>760.8570845616</v>
      </c>
      <c r="J29" s="326">
        <f t="shared" ca="1" si="10"/>
        <v>804.40172804571444</v>
      </c>
      <c r="K29" s="326">
        <f t="shared" ca="1" si="0"/>
        <v>0</v>
      </c>
      <c r="L29" s="326"/>
      <c r="M29" s="326">
        <f t="shared" ca="1" si="1"/>
        <v>804.40172804571444</v>
      </c>
      <c r="N29" s="326">
        <f t="shared" ca="1" si="2"/>
        <v>0</v>
      </c>
      <c r="O29" s="326">
        <f t="shared" ca="1" si="3"/>
        <v>804.40172804571444</v>
      </c>
      <c r="P29" s="326">
        <f t="shared" ca="1" si="4"/>
        <v>21738.773844617142</v>
      </c>
      <c r="R29" s="333">
        <v>28.154060481600002</v>
      </c>
      <c r="S29" s="501">
        <f t="shared" ca="1" si="14"/>
        <v>28.154060481600002</v>
      </c>
      <c r="T29" s="333">
        <f t="shared" ca="1" si="11"/>
        <v>0</v>
      </c>
      <c r="U29" s="502" t="e">
        <f ca="1">IF(U$23&lt;&gt;"","-",IRR(T$23:T29))</f>
        <v>#NUM!</v>
      </c>
      <c r="V29" s="494"/>
      <c r="W29" s="500"/>
    </row>
    <row r="30" spans="1:23">
      <c r="B30" s="327">
        <v>7</v>
      </c>
      <c r="C30" s="328">
        <f t="shared" ca="1" si="5"/>
        <v>28.717141691231994</v>
      </c>
      <c r="D30" s="328">
        <f t="shared" ca="1" si="6"/>
        <v>0</v>
      </c>
      <c r="E30" s="328">
        <f t="shared" ca="1" si="12"/>
        <v>28.717141691231994</v>
      </c>
      <c r="F30" s="329">
        <f t="shared" ca="1" si="7"/>
        <v>28.717141691231994</v>
      </c>
      <c r="G30" s="329">
        <f t="shared" ca="1" si="8"/>
        <v>0</v>
      </c>
      <c r="H30" s="329">
        <f t="shared" ca="1" si="13"/>
        <v>28.717141691231994</v>
      </c>
      <c r="I30" s="328">
        <f t="shared" ca="1" si="9"/>
        <v>789.57422625283198</v>
      </c>
      <c r="J30" s="326">
        <f t="shared" ca="1" si="10"/>
        <v>820.48976260662846</v>
      </c>
      <c r="K30" s="326">
        <f t="shared" ca="1" si="0"/>
        <v>0</v>
      </c>
      <c r="L30" s="326"/>
      <c r="M30" s="326">
        <f t="shared" ca="1" si="1"/>
        <v>820.48976260662846</v>
      </c>
      <c r="N30" s="326">
        <f t="shared" ca="1" si="2"/>
        <v>0</v>
      </c>
      <c r="O30" s="326">
        <f t="shared" ca="1" si="3"/>
        <v>820.48976260662846</v>
      </c>
      <c r="P30" s="326">
        <f t="shared" ca="1" si="4"/>
        <v>22559.263607223773</v>
      </c>
      <c r="R30" s="333">
        <v>28.717141691231994</v>
      </c>
      <c r="S30" s="501">
        <f t="shared" ca="1" si="14"/>
        <v>28.717141691231994</v>
      </c>
      <c r="T30" s="333">
        <f t="shared" ca="1" si="11"/>
        <v>0</v>
      </c>
      <c r="U30" s="502" t="e">
        <f ca="1">IF(U$23&lt;&gt;"","-",IRR(T$23:T30))</f>
        <v>#NUM!</v>
      </c>
      <c r="V30" s="494"/>
      <c r="W30" s="500"/>
    </row>
    <row r="31" spans="1:23">
      <c r="B31" s="327">
        <v>8</v>
      </c>
      <c r="C31" s="328">
        <f t="shared" ca="1" si="5"/>
        <v>29.291484525056639</v>
      </c>
      <c r="D31" s="328">
        <f t="shared" ca="1" si="6"/>
        <v>0</v>
      </c>
      <c r="E31" s="328">
        <f t="shared" ca="1" si="12"/>
        <v>29.291484525056639</v>
      </c>
      <c r="F31" s="329">
        <f t="shared" ca="1" si="7"/>
        <v>29.291484525056639</v>
      </c>
      <c r="G31" s="329">
        <f t="shared" ca="1" si="8"/>
        <v>0</v>
      </c>
      <c r="H31" s="329">
        <f t="shared" ca="1" si="13"/>
        <v>29.291484525056639</v>
      </c>
      <c r="I31" s="328">
        <f t="shared" ca="1" si="9"/>
        <v>818.86571077788858</v>
      </c>
      <c r="J31" s="326">
        <f t="shared" ca="1" si="10"/>
        <v>836.89955785876111</v>
      </c>
      <c r="K31" s="326">
        <f t="shared" ca="1" si="0"/>
        <v>0</v>
      </c>
      <c r="L31" s="326"/>
      <c r="M31" s="326">
        <f t="shared" ca="1" si="1"/>
        <v>836.89955785876111</v>
      </c>
      <c r="N31" s="326">
        <f t="shared" ca="1" si="2"/>
        <v>0</v>
      </c>
      <c r="O31" s="326">
        <f t="shared" ca="1" si="3"/>
        <v>836.89955785876111</v>
      </c>
      <c r="P31" s="326">
        <f t="shared" ca="1" si="4"/>
        <v>23396.163165082533</v>
      </c>
      <c r="R31" s="333">
        <v>29.291484525056639</v>
      </c>
      <c r="S31" s="501">
        <f t="shared" ca="1" si="14"/>
        <v>29.291484525056639</v>
      </c>
      <c r="T31" s="333">
        <f t="shared" ca="1" si="11"/>
        <v>0</v>
      </c>
      <c r="U31" s="502" t="e">
        <f ca="1">IF(U$23&lt;&gt;"","-",IRR(T$23:T31))</f>
        <v>#NUM!</v>
      </c>
      <c r="V31" s="494"/>
      <c r="W31" s="500"/>
    </row>
    <row r="32" spans="1:23">
      <c r="B32" s="327">
        <v>9</v>
      </c>
      <c r="C32" s="328">
        <f t="shared" ca="1" si="5"/>
        <v>29.877314215557771</v>
      </c>
      <c r="D32" s="328">
        <f t="shared" ca="1" si="6"/>
        <v>0</v>
      </c>
      <c r="E32" s="328">
        <f t="shared" ca="1" si="12"/>
        <v>29.877314215557771</v>
      </c>
      <c r="F32" s="329">
        <f t="shared" ca="1" si="7"/>
        <v>29.877314215557771</v>
      </c>
      <c r="G32" s="329">
        <f t="shared" ca="1" si="8"/>
        <v>0</v>
      </c>
      <c r="H32" s="329">
        <f t="shared" ca="1" si="13"/>
        <v>29.877314215557771</v>
      </c>
      <c r="I32" s="328">
        <f t="shared" ca="1" si="9"/>
        <v>848.7430249934464</v>
      </c>
      <c r="J32" s="326">
        <f t="shared" ca="1" si="10"/>
        <v>853.63754901593632</v>
      </c>
      <c r="K32" s="326">
        <f t="shared" ca="1" si="0"/>
        <v>0</v>
      </c>
      <c r="L32" s="326"/>
      <c r="M32" s="326">
        <f t="shared" ca="1" si="1"/>
        <v>853.63754901593632</v>
      </c>
      <c r="N32" s="326">
        <f t="shared" ca="1" si="2"/>
        <v>0</v>
      </c>
      <c r="O32" s="326">
        <f t="shared" ca="1" si="3"/>
        <v>853.63754901593632</v>
      </c>
      <c r="P32" s="326">
        <f t="shared" ca="1" si="4"/>
        <v>24249.80071409847</v>
      </c>
      <c r="R32" s="333">
        <v>29.877314215557771</v>
      </c>
      <c r="S32" s="501">
        <f t="shared" ca="1" si="14"/>
        <v>29.877314215557771</v>
      </c>
      <c r="T32" s="333">
        <f t="shared" ca="1" si="11"/>
        <v>0</v>
      </c>
      <c r="U32" s="502" t="e">
        <f ca="1">IF(U$23&lt;&gt;"","-",IRR(T$23:T32))</f>
        <v>#NUM!</v>
      </c>
      <c r="V32" s="494"/>
      <c r="W32" s="500"/>
    </row>
    <row r="33" spans="2:23">
      <c r="B33" s="327">
        <v>10</v>
      </c>
      <c r="C33" s="328">
        <f t="shared" ca="1" si="5"/>
        <v>30.474860499868928</v>
      </c>
      <c r="D33" s="328">
        <f t="shared" ca="1" si="6"/>
        <v>0</v>
      </c>
      <c r="E33" s="328">
        <f t="shared" ca="1" si="12"/>
        <v>30.474860499868928</v>
      </c>
      <c r="F33" s="329">
        <f t="shared" ca="1" si="7"/>
        <v>30.474860499868928</v>
      </c>
      <c r="G33" s="329">
        <f t="shared" ca="1" si="8"/>
        <v>0</v>
      </c>
      <c r="H33" s="329">
        <f t="shared" ca="1" si="13"/>
        <v>30.474860499868928</v>
      </c>
      <c r="I33" s="328">
        <f t="shared" ca="1" si="9"/>
        <v>879.21788549331529</v>
      </c>
      <c r="J33" s="326">
        <f t="shared" ca="1" si="10"/>
        <v>870.71029999625512</v>
      </c>
      <c r="K33" s="326">
        <f t="shared" ca="1" si="0"/>
        <v>0</v>
      </c>
      <c r="L33" s="326"/>
      <c r="M33" s="326">
        <f t="shared" ca="1" si="1"/>
        <v>870.71029999625512</v>
      </c>
      <c r="N33" s="326">
        <f t="shared" ca="1" si="2"/>
        <v>0</v>
      </c>
      <c r="O33" s="326">
        <f t="shared" ca="1" si="3"/>
        <v>870.71029999625512</v>
      </c>
      <c r="P33" s="326">
        <f t="shared" ca="1" si="4"/>
        <v>25120.511014094725</v>
      </c>
      <c r="R33" s="333">
        <v>30.474860499868928</v>
      </c>
      <c r="S33" s="501">
        <f t="shared" ca="1" si="14"/>
        <v>30.474860499868928</v>
      </c>
      <c r="T33" s="333">
        <f t="shared" ca="1" si="11"/>
        <v>0</v>
      </c>
      <c r="U33" s="502" t="e">
        <f ca="1">IF(U$23&lt;&gt;"","-",IRR(T$23:T33))</f>
        <v>#NUM!</v>
      </c>
      <c r="V33" s="494"/>
      <c r="W33" s="500"/>
    </row>
    <row r="34" spans="2:23">
      <c r="B34" s="327">
        <v>11</v>
      </c>
      <c r="C34" s="328">
        <f t="shared" ca="1" si="5"/>
        <v>31.0843577098663</v>
      </c>
      <c r="D34" s="328">
        <f t="shared" ca="1" si="6"/>
        <v>0</v>
      </c>
      <c r="E34" s="328">
        <f t="shared" ca="1" si="12"/>
        <v>31.0843577098663</v>
      </c>
      <c r="F34" s="329">
        <f t="shared" ca="1" si="7"/>
        <v>31.0843577098663</v>
      </c>
      <c r="G34" s="329">
        <f t="shared" ca="1" si="8"/>
        <v>0</v>
      </c>
      <c r="H34" s="329">
        <f t="shared" ca="1" si="13"/>
        <v>31.0843577098663</v>
      </c>
      <c r="I34" s="328">
        <f t="shared" ca="1" si="9"/>
        <v>910.30224320318155</v>
      </c>
      <c r="J34" s="326">
        <f t="shared" ca="1" si="10"/>
        <v>888.12450599618001</v>
      </c>
      <c r="K34" s="326">
        <f t="shared" ca="1" si="0"/>
        <v>0</v>
      </c>
      <c r="L34" s="326"/>
      <c r="M34" s="326">
        <f t="shared" ca="1" si="1"/>
        <v>888.12450599618001</v>
      </c>
      <c r="N34" s="326">
        <f t="shared" ca="1" si="2"/>
        <v>0</v>
      </c>
      <c r="O34" s="326">
        <f t="shared" ca="1" si="3"/>
        <v>888.12450599618001</v>
      </c>
      <c r="P34" s="326">
        <f t="shared" ca="1" si="4"/>
        <v>26008.635520090902</v>
      </c>
      <c r="R34" s="333">
        <v>31.0843577098663</v>
      </c>
      <c r="S34" s="501">
        <f t="shared" ca="1" si="14"/>
        <v>31.0843577098663</v>
      </c>
      <c r="T34" s="333">
        <f t="shared" ca="1" si="11"/>
        <v>0</v>
      </c>
      <c r="U34" s="502" t="e">
        <f ca="1">IF(U$23&lt;&gt;"","-",IRR(T$23:T34))</f>
        <v>#NUM!</v>
      </c>
      <c r="V34" s="494"/>
      <c r="W34" s="500"/>
    </row>
    <row r="35" spans="2:23">
      <c r="B35" s="327">
        <v>12</v>
      </c>
      <c r="C35" s="328">
        <f t="shared" ca="1" si="5"/>
        <v>31.706044864063632</v>
      </c>
      <c r="D35" s="328">
        <f t="shared" ca="1" si="6"/>
        <v>0</v>
      </c>
      <c r="E35" s="328">
        <f t="shared" ca="1" si="12"/>
        <v>31.706044864063632</v>
      </c>
      <c r="F35" s="329">
        <f t="shared" ca="1" si="7"/>
        <v>31.706044864063632</v>
      </c>
      <c r="G35" s="329">
        <f t="shared" ca="1" si="8"/>
        <v>0</v>
      </c>
      <c r="H35" s="329">
        <f t="shared" ca="1" si="13"/>
        <v>31.706044864063632</v>
      </c>
      <c r="I35" s="328">
        <f t="shared" ca="1" si="9"/>
        <v>942.00828806724519</v>
      </c>
      <c r="J35" s="326">
        <f t="shared" ca="1" si="10"/>
        <v>905.88699611610377</v>
      </c>
      <c r="K35" s="326">
        <f t="shared" ca="1" si="0"/>
        <v>0</v>
      </c>
      <c r="L35" s="326"/>
      <c r="M35" s="326">
        <f t="shared" ca="1" si="1"/>
        <v>905.88699611610377</v>
      </c>
      <c r="N35" s="326">
        <f t="shared" ca="1" si="2"/>
        <v>0</v>
      </c>
      <c r="O35" s="326">
        <f t="shared" ca="1" si="3"/>
        <v>905.88699611610377</v>
      </c>
      <c r="P35" s="326">
        <f t="shared" ca="1" si="4"/>
        <v>26914.522516207006</v>
      </c>
      <c r="R35" s="333">
        <v>31.706044864063632</v>
      </c>
      <c r="S35" s="501">
        <f t="shared" ca="1" si="14"/>
        <v>31.706044864063632</v>
      </c>
      <c r="T35" s="333">
        <f t="shared" ca="1" si="11"/>
        <v>0</v>
      </c>
      <c r="U35" s="502" t="e">
        <f ca="1">IF(U$23&lt;&gt;"","-",IRR(T$23:T35))</f>
        <v>#NUM!</v>
      </c>
      <c r="V35" s="494"/>
      <c r="W35" s="500"/>
    </row>
    <row r="36" spans="2:23">
      <c r="B36" s="327">
        <v>13</v>
      </c>
      <c r="C36" s="328">
        <f t="shared" ca="1" si="5"/>
        <v>32.340165761344899</v>
      </c>
      <c r="D36" s="328">
        <f t="shared" ca="1" si="6"/>
        <v>0</v>
      </c>
      <c r="E36" s="328">
        <f t="shared" ca="1" si="12"/>
        <v>32.340165761344899</v>
      </c>
      <c r="F36" s="329">
        <f t="shared" ca="1" si="7"/>
        <v>32.340165761344899</v>
      </c>
      <c r="G36" s="329">
        <f t="shared" ca="1" si="8"/>
        <v>0</v>
      </c>
      <c r="H36" s="329">
        <f t="shared" ca="1" si="13"/>
        <v>32.340165761344899</v>
      </c>
      <c r="I36" s="328">
        <f t="shared" ca="1" si="9"/>
        <v>974.3484538285901</v>
      </c>
      <c r="J36" s="326">
        <f t="shared" ca="1" si="10"/>
        <v>924.00473603842579</v>
      </c>
      <c r="K36" s="326">
        <f t="shared" ca="1" si="0"/>
        <v>0</v>
      </c>
      <c r="L36" s="326"/>
      <c r="M36" s="326">
        <f t="shared" ca="1" si="1"/>
        <v>924.00473603842579</v>
      </c>
      <c r="N36" s="326">
        <f t="shared" ca="1" si="2"/>
        <v>0</v>
      </c>
      <c r="O36" s="326">
        <f t="shared" ca="1" si="3"/>
        <v>924.00473603842579</v>
      </c>
      <c r="P36" s="326">
        <f t="shared" ca="1" si="4"/>
        <v>27838.527252245432</v>
      </c>
      <c r="R36" s="333">
        <v>32.340165761344899</v>
      </c>
      <c r="S36" s="501">
        <f t="shared" ca="1" si="14"/>
        <v>32.340165761344899</v>
      </c>
      <c r="T36" s="333">
        <f t="shared" ca="1" si="11"/>
        <v>0</v>
      </c>
      <c r="U36" s="502" t="e">
        <f ca="1">IF(U$23&lt;&gt;"","-",IRR(T$23:T36))</f>
        <v>#NUM!</v>
      </c>
      <c r="V36" s="494"/>
      <c r="W36" s="500"/>
    </row>
    <row r="37" spans="2:23">
      <c r="B37" s="327">
        <v>14</v>
      </c>
      <c r="C37" s="328">
        <f t="shared" ca="1" si="5"/>
        <v>32.986969076571803</v>
      </c>
      <c r="D37" s="328">
        <f t="shared" ca="1" si="6"/>
        <v>0</v>
      </c>
      <c r="E37" s="328">
        <f t="shared" ca="1" si="12"/>
        <v>32.986969076571803</v>
      </c>
      <c r="F37" s="329">
        <f t="shared" ca="1" si="7"/>
        <v>32.986969076571803</v>
      </c>
      <c r="G37" s="329">
        <f t="shared" ca="1" si="8"/>
        <v>0</v>
      </c>
      <c r="H37" s="329">
        <f t="shared" ca="1" si="13"/>
        <v>32.986969076571803</v>
      </c>
      <c r="I37" s="328">
        <f t="shared" ca="1" si="9"/>
        <v>1007.3354229051619</v>
      </c>
      <c r="J37" s="326">
        <f t="shared" ca="1" si="10"/>
        <v>942.48483075919444</v>
      </c>
      <c r="K37" s="326">
        <f t="shared" ca="1" si="0"/>
        <v>0</v>
      </c>
      <c r="L37" s="326"/>
      <c r="M37" s="326">
        <f t="shared" ca="1" si="1"/>
        <v>942.48483075919444</v>
      </c>
      <c r="N37" s="326">
        <f t="shared" ca="1" si="2"/>
        <v>0</v>
      </c>
      <c r="O37" s="326">
        <f t="shared" ca="1" si="3"/>
        <v>942.48483075919444</v>
      </c>
      <c r="P37" s="326">
        <f t="shared" ca="1" si="4"/>
        <v>28781.012083004625</v>
      </c>
      <c r="R37" s="333">
        <v>32.986969076571803</v>
      </c>
      <c r="S37" s="501">
        <f t="shared" ca="1" si="14"/>
        <v>32.986969076571803</v>
      </c>
      <c r="T37" s="333">
        <f t="shared" ca="1" si="11"/>
        <v>0</v>
      </c>
      <c r="U37" s="502" t="e">
        <f ca="1">IF(U$23&lt;&gt;"","-",IRR(T$23:T37))</f>
        <v>#NUM!</v>
      </c>
      <c r="V37" s="494"/>
      <c r="W37" s="500"/>
    </row>
    <row r="38" spans="2:23">
      <c r="B38" s="327">
        <v>15</v>
      </c>
      <c r="C38" s="328">
        <f t="shared" ca="1" si="5"/>
        <v>33.646708458103234</v>
      </c>
      <c r="D38" s="328">
        <f t="shared" ca="1" si="6"/>
        <v>0</v>
      </c>
      <c r="E38" s="328">
        <f t="shared" ca="1" si="12"/>
        <v>33.646708458103234</v>
      </c>
      <c r="F38" s="329">
        <f t="shared" ca="1" si="7"/>
        <v>33.646708458103234</v>
      </c>
      <c r="G38" s="329">
        <f t="shared" ca="1" si="8"/>
        <v>0</v>
      </c>
      <c r="H38" s="329">
        <f t="shared" ca="1" si="13"/>
        <v>33.646708458103234</v>
      </c>
      <c r="I38" s="328">
        <f t="shared" ca="1" si="9"/>
        <v>1040.9821313632651</v>
      </c>
      <c r="J38" s="326">
        <f t="shared" ca="1" si="10"/>
        <v>961.33452737437813</v>
      </c>
      <c r="K38" s="326">
        <f t="shared" ca="1" si="0"/>
        <v>0</v>
      </c>
      <c r="L38" s="326"/>
      <c r="M38" s="326">
        <f t="shared" ca="1" si="1"/>
        <v>961.33452737437813</v>
      </c>
      <c r="N38" s="326">
        <f t="shared" ca="1" si="2"/>
        <v>0</v>
      </c>
      <c r="O38" s="326">
        <f t="shared" ca="1" si="3"/>
        <v>961.33452737437813</v>
      </c>
      <c r="P38" s="326">
        <f t="shared" ca="1" si="4"/>
        <v>29742.346610379005</v>
      </c>
      <c r="R38" s="333">
        <v>33.646708458103234</v>
      </c>
      <c r="S38" s="501">
        <f t="shared" ca="1" si="14"/>
        <v>33.646708458103234</v>
      </c>
      <c r="T38" s="333">
        <f t="shared" ca="1" si="11"/>
        <v>0</v>
      </c>
      <c r="U38" s="502" t="e">
        <f ca="1">IF(U$23&lt;&gt;"","-",IRR(T$23:T38))</f>
        <v>#NUM!</v>
      </c>
      <c r="V38" s="494"/>
      <c r="W38" s="500"/>
    </row>
    <row r="39" spans="2:23">
      <c r="B39" s="327">
        <v>16</v>
      </c>
      <c r="C39" s="328">
        <f t="shared" ca="1" si="5"/>
        <v>34.319642627265303</v>
      </c>
      <c r="D39" s="328">
        <f t="shared" ca="1" si="6"/>
        <v>0</v>
      </c>
      <c r="E39" s="328">
        <f t="shared" ca="1" si="12"/>
        <v>34.319642627265303</v>
      </c>
      <c r="F39" s="329">
        <f t="shared" ca="1" si="7"/>
        <v>34.319642627265303</v>
      </c>
      <c r="G39" s="329">
        <f t="shared" ca="1" si="8"/>
        <v>0</v>
      </c>
      <c r="H39" s="329">
        <f t="shared" ca="1" si="13"/>
        <v>34.319642627265303</v>
      </c>
      <c r="I39" s="328">
        <f t="shared" ca="1" si="9"/>
        <v>1075.3017739905304</v>
      </c>
      <c r="J39" s="326">
        <f t="shared" ca="1" si="10"/>
        <v>980.56121792186582</v>
      </c>
      <c r="K39" s="326">
        <f t="shared" ca="1" si="0"/>
        <v>0</v>
      </c>
      <c r="L39" s="326"/>
      <c r="M39" s="326">
        <f t="shared" ref="M39:N43" ca="1" si="15">$C$18*F39</f>
        <v>980.56121792186582</v>
      </c>
      <c r="N39" s="326">
        <f t="shared" ca="1" si="15"/>
        <v>0</v>
      </c>
      <c r="O39" s="326">
        <f t="shared" ref="O39:P43" ca="1" si="16">$C$18*H39</f>
        <v>980.56121792186582</v>
      </c>
      <c r="P39" s="326">
        <f t="shared" ca="1" si="16"/>
        <v>30722.907828300868</v>
      </c>
      <c r="R39" s="333">
        <v>34.319642627265303</v>
      </c>
      <c r="S39" s="501">
        <f t="shared" ca="1" si="14"/>
        <v>34.319642627265303</v>
      </c>
      <c r="T39" s="333">
        <f t="shared" ca="1" si="11"/>
        <v>0</v>
      </c>
      <c r="U39" s="502" t="e">
        <f ca="1">IF(U$23&lt;&gt;"","-",IRR(T$23:T39))</f>
        <v>#NUM!</v>
      </c>
      <c r="V39" s="494"/>
      <c r="W39" s="500"/>
    </row>
    <row r="40" spans="2:23">
      <c r="B40" s="327">
        <v>17</v>
      </c>
      <c r="C40" s="328">
        <f t="shared" ca="1" si="5"/>
        <v>35.006035479810613</v>
      </c>
      <c r="D40" s="328">
        <f t="shared" ca="1" si="6"/>
        <v>0</v>
      </c>
      <c r="E40" s="328">
        <f t="shared" ca="1" si="12"/>
        <v>35.006035479810613</v>
      </c>
      <c r="F40" s="329">
        <f t="shared" ca="1" si="7"/>
        <v>35.006035479810613</v>
      </c>
      <c r="G40" s="329">
        <f t="shared" ca="1" si="8"/>
        <v>0</v>
      </c>
      <c r="H40" s="329">
        <f t="shared" ca="1" si="13"/>
        <v>35.006035479810613</v>
      </c>
      <c r="I40" s="328">
        <f t="shared" ca="1" si="9"/>
        <v>1110.307809470341</v>
      </c>
      <c r="J40" s="326">
        <f t="shared" ca="1" si="10"/>
        <v>1000.1724422803032</v>
      </c>
      <c r="K40" s="326">
        <f t="shared" ca="1" si="0"/>
        <v>0</v>
      </c>
      <c r="L40" s="326"/>
      <c r="M40" s="326">
        <f t="shared" ca="1" si="15"/>
        <v>1000.1724422803032</v>
      </c>
      <c r="N40" s="326">
        <f t="shared" ca="1" si="15"/>
        <v>0</v>
      </c>
      <c r="O40" s="326">
        <f t="shared" ca="1" si="16"/>
        <v>1000.1724422803032</v>
      </c>
      <c r="P40" s="326">
        <f t="shared" ca="1" si="16"/>
        <v>31723.080270581173</v>
      </c>
      <c r="R40" s="333">
        <v>35.006035479810613</v>
      </c>
      <c r="S40" s="501">
        <f t="shared" ca="1" si="14"/>
        <v>35.006035479810613</v>
      </c>
      <c r="T40" s="333">
        <f t="shared" ca="1" si="11"/>
        <v>0</v>
      </c>
      <c r="U40" s="502" t="e">
        <f ca="1">IF(U$23&lt;&gt;"","-",IRR(T$23:T40))</f>
        <v>#NUM!</v>
      </c>
      <c r="V40" s="494"/>
      <c r="W40" s="500"/>
    </row>
    <row r="41" spans="2:23">
      <c r="B41" s="327">
        <v>18</v>
      </c>
      <c r="C41" s="328">
        <f t="shared" ca="1" si="5"/>
        <v>35.706156189406819</v>
      </c>
      <c r="D41" s="328">
        <f t="shared" ca="1" si="6"/>
        <v>0</v>
      </c>
      <c r="E41" s="328">
        <f t="shared" ca="1" si="12"/>
        <v>35.706156189406819</v>
      </c>
      <c r="F41" s="329">
        <f t="shared" ca="1" si="7"/>
        <v>35.706156189406819</v>
      </c>
      <c r="G41" s="329">
        <f t="shared" ca="1" si="8"/>
        <v>0</v>
      </c>
      <c r="H41" s="329">
        <f t="shared" ca="1" si="13"/>
        <v>35.706156189406819</v>
      </c>
      <c r="I41" s="328">
        <f t="shared" ca="1" si="9"/>
        <v>1146.0139656597478</v>
      </c>
      <c r="J41" s="326">
        <f t="shared" ca="1" si="10"/>
        <v>1020.1758911259092</v>
      </c>
      <c r="K41" s="326">
        <f t="shared" ca="1" si="0"/>
        <v>0</v>
      </c>
      <c r="L41" s="326"/>
      <c r="M41" s="326">
        <f t="shared" ca="1" si="15"/>
        <v>1020.1758911259092</v>
      </c>
      <c r="N41" s="326">
        <f t="shared" ca="1" si="15"/>
        <v>0</v>
      </c>
      <c r="O41" s="326">
        <f t="shared" ca="1" si="16"/>
        <v>1020.1758911259092</v>
      </c>
      <c r="P41" s="326">
        <f t="shared" ca="1" si="16"/>
        <v>32743.256161707082</v>
      </c>
      <c r="R41" s="333">
        <v>35.706156189406819</v>
      </c>
      <c r="S41" s="501">
        <f t="shared" ca="1" si="14"/>
        <v>35.706156189406819</v>
      </c>
      <c r="T41" s="333">
        <f t="shared" ca="1" si="11"/>
        <v>0</v>
      </c>
      <c r="U41" s="502" t="e">
        <f ca="1">IF(U$23&lt;&gt;"","-",IRR(T$23:T41))</f>
        <v>#NUM!</v>
      </c>
      <c r="V41" s="494"/>
      <c r="W41" s="500"/>
    </row>
    <row r="42" spans="2:23">
      <c r="B42" s="327">
        <v>19</v>
      </c>
      <c r="C42" s="328">
        <f t="shared" ca="1" si="5"/>
        <v>36.420279313194953</v>
      </c>
      <c r="D42" s="328">
        <f t="shared" ca="1" si="6"/>
        <v>0</v>
      </c>
      <c r="E42" s="328">
        <f t="shared" ca="1" si="12"/>
        <v>36.420279313194953</v>
      </c>
      <c r="F42" s="329">
        <f t="shared" ca="1" si="7"/>
        <v>36.420279313194953</v>
      </c>
      <c r="G42" s="329">
        <f t="shared" ca="1" si="8"/>
        <v>0</v>
      </c>
      <c r="H42" s="329">
        <f t="shared" ca="1" si="13"/>
        <v>36.420279313194953</v>
      </c>
      <c r="I42" s="328">
        <f t="shared" ca="1" si="9"/>
        <v>1182.4342449729427</v>
      </c>
      <c r="J42" s="326">
        <f t="shared" ca="1" si="10"/>
        <v>1040.5794089484273</v>
      </c>
      <c r="K42" s="326">
        <f t="shared" ca="1" si="0"/>
        <v>0</v>
      </c>
      <c r="L42" s="326"/>
      <c r="M42" s="326">
        <f t="shared" ca="1" si="15"/>
        <v>1040.5794089484273</v>
      </c>
      <c r="N42" s="326">
        <f t="shared" ca="1" si="15"/>
        <v>0</v>
      </c>
      <c r="O42" s="326">
        <f t="shared" ca="1" si="16"/>
        <v>1040.5794089484273</v>
      </c>
      <c r="P42" s="326">
        <f t="shared" ca="1" si="16"/>
        <v>33783.835570655508</v>
      </c>
      <c r="R42" s="333">
        <v>36.420279313194953</v>
      </c>
      <c r="S42" s="501">
        <f t="shared" ca="1" si="14"/>
        <v>36.420279313194953</v>
      </c>
      <c r="T42" s="333">
        <f t="shared" ca="1" si="11"/>
        <v>0</v>
      </c>
      <c r="U42" s="502" t="e">
        <f ca="1">IF(U$23&lt;&gt;"","-",IRR(T$23:T42))</f>
        <v>#NUM!</v>
      </c>
      <c r="V42" s="494"/>
      <c r="W42" s="500"/>
    </row>
    <row r="43" spans="2:23">
      <c r="B43" s="327">
        <v>20</v>
      </c>
      <c r="C43" s="328">
        <f t="shared" ca="1" si="5"/>
        <v>37.148684899458857</v>
      </c>
      <c r="D43" s="328">
        <f t="shared" ca="1" si="6"/>
        <v>0</v>
      </c>
      <c r="E43" s="328">
        <f t="shared" ca="1" si="12"/>
        <v>37.148684899458857</v>
      </c>
      <c r="F43" s="329">
        <f t="shared" ca="1" si="7"/>
        <v>37.148684899458857</v>
      </c>
      <c r="G43" s="329">
        <f t="shared" ca="1" si="8"/>
        <v>0</v>
      </c>
      <c r="H43" s="329">
        <f t="shared" ca="1" si="13"/>
        <v>37.148684899458857</v>
      </c>
      <c r="I43" s="328">
        <f t="shared" ca="1" si="9"/>
        <v>1219.5829298724016</v>
      </c>
      <c r="J43" s="326">
        <f t="shared" ca="1" si="10"/>
        <v>1061.3909971273961</v>
      </c>
      <c r="K43" s="326">
        <f t="shared" ca="1" si="0"/>
        <v>0</v>
      </c>
      <c r="L43" s="326"/>
      <c r="M43" s="326">
        <f t="shared" ca="1" si="15"/>
        <v>1061.3909971273961</v>
      </c>
      <c r="N43" s="326">
        <f t="shared" ca="1" si="15"/>
        <v>0</v>
      </c>
      <c r="O43" s="326">
        <f t="shared" ca="1" si="16"/>
        <v>1061.3909971273961</v>
      </c>
      <c r="P43" s="326">
        <f t="shared" ca="1" si="16"/>
        <v>34845.226567782905</v>
      </c>
      <c r="R43" s="333">
        <v>37.148684899458857</v>
      </c>
      <c r="S43" s="501">
        <f t="shared" ca="1" si="14"/>
        <v>37.148684899458857</v>
      </c>
      <c r="T43" s="333">
        <f t="shared" ca="1" si="11"/>
        <v>0</v>
      </c>
      <c r="U43" s="502" t="e">
        <f ca="1">IF(U$23&lt;&gt;"","-",IRR(T$23:T43))</f>
        <v>#NUM!</v>
      </c>
      <c r="V43" s="494"/>
      <c r="W43" s="500"/>
    </row>
    <row r="44" spans="2:23">
      <c r="E44" s="481"/>
      <c r="L44" s="481"/>
    </row>
    <row r="45" spans="2:23">
      <c r="B45" s="2" t="s">
        <v>1124</v>
      </c>
    </row>
    <row r="46" spans="2:23">
      <c r="B46" s="175" t="str">
        <f>Translation!C373</f>
        <v>Total Installation Cost</v>
      </c>
      <c r="C46" s="333">
        <f ca="1">C20</f>
        <v>600</v>
      </c>
    </row>
    <row r="47" spans="2:23">
      <c r="B47" s="175" t="str">
        <f>Translation!C374</f>
        <v>Total Annual Cost</v>
      </c>
      <c r="C47" s="333">
        <f ca="1">C3*C11+C16</f>
        <v>25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28" workbookViewId="0">
      <selection activeCell="I37" sqref="I37"/>
    </sheetView>
  </sheetViews>
  <sheetFormatPr defaultRowHeight="15"/>
  <cols>
    <col min="1" max="1" width="9.140625" style="20"/>
    <col min="2" max="2" width="37.5703125" style="32" customWidth="1"/>
    <col min="3" max="6" width="9.140625" style="20"/>
    <col min="7" max="7" width="12.7109375" style="20" customWidth="1"/>
    <col min="8" max="8" width="9.140625" style="20"/>
    <col min="9" max="11" width="19.7109375" style="20" customWidth="1"/>
    <col min="12" max="16384" width="9.140625" style="20"/>
  </cols>
  <sheetData>
    <row r="2" spans="1:4" ht="42" customHeight="1">
      <c r="A2" s="934" t="str">
        <f>Translation!$B$350</f>
        <v>The assumptions below are the default costs used when adding a new IES file. They can be overwritten for each individual fixture on the 'Fixtures' tab</v>
      </c>
      <c r="B2" s="934"/>
      <c r="C2" s="934"/>
    </row>
    <row r="5" spans="1:4">
      <c r="A5" s="284" t="s">
        <v>65</v>
      </c>
      <c r="B5" s="285" t="str">
        <f>Fixtures!K36</f>
        <v>Equipment Cost ($/fixture)</v>
      </c>
      <c r="C5" s="114">
        <v>500</v>
      </c>
    </row>
    <row r="6" spans="1:4">
      <c r="B6" s="286" t="str">
        <f>Fixtures!L36</f>
        <v>Installation Cost ($/fixture)</v>
      </c>
      <c r="C6" s="115">
        <v>100</v>
      </c>
      <c r="D6" s="20" t="s">
        <v>1664</v>
      </c>
    </row>
    <row r="7" spans="1:4">
      <c r="B7" s="287" t="str">
        <f>Fixtures!N36</f>
        <v>Annual Maintenance Cost ($/year)</v>
      </c>
      <c r="C7" s="115">
        <v>25</v>
      </c>
      <c r="D7" s="20" t="s">
        <v>1665</v>
      </c>
    </row>
    <row r="8" spans="1:4">
      <c r="B8" s="288" t="str">
        <f>Fixtures!O36</f>
        <v>Maintenance inflation rate (%/year)</v>
      </c>
      <c r="C8" s="289">
        <v>0.02</v>
      </c>
      <c r="D8" s="294" t="s">
        <v>1666</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330</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95</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94</v>
      </c>
      <c r="I23" s="32"/>
      <c r="J23" s="32"/>
    </row>
    <row r="24" spans="2:10">
      <c r="B24" s="291" t="s">
        <v>1069</v>
      </c>
      <c r="C24" s="18">
        <v>0.88</v>
      </c>
      <c r="D24" s="20" t="s">
        <v>1206</v>
      </c>
      <c r="I24" s="32"/>
      <c r="J24" s="32"/>
    </row>
    <row r="25" spans="2:10">
      <c r="B25" s="293" t="s">
        <v>1070</v>
      </c>
      <c r="C25" s="18">
        <v>0.88</v>
      </c>
      <c r="D25" s="20" t="s">
        <v>1206</v>
      </c>
      <c r="I25" s="32"/>
      <c r="J25" s="32"/>
    </row>
    <row r="26" spans="2:10">
      <c r="B26" s="293" t="s">
        <v>1071</v>
      </c>
      <c r="C26" s="18">
        <v>0.88</v>
      </c>
      <c r="D26" s="20" t="s">
        <v>1206</v>
      </c>
      <c r="I26" s="32"/>
    </row>
    <row r="27" spans="2:10">
      <c r="I27" s="32"/>
      <c r="J27" s="284"/>
    </row>
    <row r="28" spans="2:10">
      <c r="B28" s="290" t="s">
        <v>287</v>
      </c>
      <c r="I28" s="32"/>
    </row>
    <row r="29" spans="2:10">
      <c r="B29" s="291" t="s">
        <v>1072</v>
      </c>
      <c r="C29" s="18">
        <v>1</v>
      </c>
      <c r="I29" s="32"/>
    </row>
    <row r="30" spans="2:10">
      <c r="B30" s="293" t="s">
        <v>1073</v>
      </c>
      <c r="C30" s="116">
        <v>1</v>
      </c>
      <c r="I30" s="32"/>
    </row>
    <row r="31" spans="2:10">
      <c r="B31" s="293" t="s">
        <v>1074</v>
      </c>
      <c r="C31" s="116">
        <v>1</v>
      </c>
      <c r="I31" s="32"/>
    </row>
    <row r="34" spans="2:7">
      <c r="B34" s="21"/>
      <c r="C34" s="35"/>
      <c r="D34" s="19"/>
    </row>
    <row r="35" spans="2:7">
      <c r="B35" s="110"/>
      <c r="C35" s="112"/>
    </row>
    <row r="36" spans="2:7">
      <c r="B36" s="117"/>
      <c r="C36" s="118"/>
    </row>
    <row r="37" spans="2:7">
      <c r="B37" s="111"/>
      <c r="C37" s="113"/>
    </row>
    <row r="40" spans="2:7">
      <c r="B40" s="32" t="s">
        <v>1982</v>
      </c>
    </row>
    <row r="42" spans="2:7">
      <c r="B42" s="632" t="str">
        <f>Translation!B11</f>
        <v>English</v>
      </c>
      <c r="C42" s="707" t="s">
        <v>343</v>
      </c>
      <c r="D42" s="708" t="s">
        <v>1964</v>
      </c>
      <c r="E42" s="708" t="s">
        <v>1965</v>
      </c>
      <c r="F42" s="708" t="s">
        <v>3296</v>
      </c>
      <c r="G42" s="709" t="s">
        <v>3353</v>
      </c>
    </row>
    <row r="43" spans="2:7">
      <c r="B43" s="632" t="str">
        <f>INDEX($C43:$G43,MATCH($B$42,$C$42:$G$42,0))</f>
        <v>HPS</v>
      </c>
      <c r="C43" s="117" t="s">
        <v>0</v>
      </c>
      <c r="D43" s="365" t="s">
        <v>1985</v>
      </c>
      <c r="E43" s="294" t="s">
        <v>1983</v>
      </c>
      <c r="F43" s="294" t="s">
        <v>0</v>
      </c>
      <c r="G43" s="704"/>
    </row>
    <row r="44" spans="2:7">
      <c r="B44" s="632" t="str">
        <f t="shared" ref="B44:B45" si="1">INDEX($C44:$G44,MATCH($B$42,$C$42:$G$42,0))</f>
        <v>MH</v>
      </c>
      <c r="C44" s="117" t="s">
        <v>330</v>
      </c>
      <c r="D44" s="365" t="s">
        <v>330</v>
      </c>
      <c r="E44" s="294" t="s">
        <v>1984</v>
      </c>
      <c r="F44" s="294" t="s">
        <v>330</v>
      </c>
      <c r="G44" s="704"/>
    </row>
    <row r="45" spans="2:7">
      <c r="B45" s="632" t="str">
        <f t="shared" si="1"/>
        <v>LED</v>
      </c>
      <c r="C45" s="111" t="s">
        <v>65</v>
      </c>
      <c r="D45" s="705" t="s">
        <v>65</v>
      </c>
      <c r="E45" s="706" t="s">
        <v>65</v>
      </c>
      <c r="F45" s="706" t="s">
        <v>65</v>
      </c>
      <c r="G45" s="43"/>
    </row>
  </sheetData>
  <mergeCells count="1">
    <mergeCell ref="A2:C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2386"/>
  <sheetViews>
    <sheetView zoomScaleNormal="100" workbookViewId="0">
      <selection activeCell="E5" sqref="E5"/>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6" width="13.28515625" style="256" customWidth="1"/>
    <col min="17" max="17" width="7" style="256" customWidth="1"/>
    <col min="18" max="18" width="34.28515625" style="256" customWidth="1"/>
    <col min="19" max="52" width="7" style="256" customWidth="1"/>
    <col min="53" max="16384" width="9.140625" style="256"/>
  </cols>
  <sheetData>
    <row r="1" spans="1:18" s="22" customFormat="1"/>
    <row r="2" spans="1:18" s="22" customFormat="1">
      <c r="A2" s="24" t="s">
        <v>43</v>
      </c>
      <c r="B2" s="16">
        <v>9</v>
      </c>
    </row>
    <row r="3" spans="1:18" s="22" customFormat="1" ht="30">
      <c r="A3" s="24" t="s">
        <v>44</v>
      </c>
      <c r="B3" s="16">
        <v>10</v>
      </c>
    </row>
    <row r="4" spans="1:18" s="22" customFormat="1">
      <c r="A4" s="24" t="s">
        <v>47</v>
      </c>
      <c r="B4" s="17">
        <f t="array" ref="B4">MAX(IF(LEN(B41:B36985)&gt;0,ROW(B41:B36985),0))-ROW(FxLib_start)+1</f>
        <v>2346</v>
      </c>
    </row>
    <row r="5" spans="1:18" s="22" customFormat="1" ht="6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c r="P5" s="223" t="str">
        <f t="shared" ref="P5:R5" si="1">P17</f>
        <v>Tilt (degrees)</v>
      </c>
      <c r="Q5" s="711" t="str">
        <f t="shared" si="1"/>
        <v>Fixtures / Pole</v>
      </c>
      <c r="R5" s="711" t="str">
        <f t="shared" si="1"/>
        <v>Separation Angle (degrees)</v>
      </c>
    </row>
    <row r="6" spans="1:18" s="22" customFormat="1" ht="15.75" thickBot="1">
      <c r="A6" s="659" t="s">
        <v>19</v>
      </c>
      <c r="B6" s="61" t="str">
        <f ca="1">INDEX(B$18:B$20,MATCH($A$6,$A$18:$A$20,0))</f>
        <v>ATB2_60B_SINGLE</v>
      </c>
      <c r="G6" s="55">
        <f t="shared" ref="G6:R6" ca="1" si="2">INDEX(G$18:G$20,MATCH($A$6,$A$18:$A$20,0))</f>
        <v>134</v>
      </c>
      <c r="H6" s="55">
        <f t="shared" ca="1" si="2"/>
        <v>0.66</v>
      </c>
      <c r="I6" s="55">
        <f t="shared" ca="1" si="2"/>
        <v>0</v>
      </c>
      <c r="J6" s="55">
        <f t="shared" ca="1" si="2"/>
        <v>0</v>
      </c>
      <c r="K6" s="318">
        <f t="shared" ca="1" si="2"/>
        <v>500</v>
      </c>
      <c r="L6" s="318">
        <f t="shared" ca="1" si="2"/>
        <v>100</v>
      </c>
      <c r="M6" s="318">
        <f t="shared" ca="1" si="2"/>
        <v>0</v>
      </c>
      <c r="N6" s="318">
        <f t="shared" ca="1" si="2"/>
        <v>25</v>
      </c>
      <c r="O6" s="319">
        <f t="shared" ca="1" si="2"/>
        <v>0.02</v>
      </c>
      <c r="P6" s="698">
        <f ca="1">INDEX(P$18:P$20,MATCH($A$6,$A$18:$A$20,0))</f>
        <v>0</v>
      </c>
      <c r="Q6" s="698">
        <f ca="1">INDEX(Q$18:Q$20,MATCH($A$6,$A$18:$A$20,0))</f>
        <v>1</v>
      </c>
      <c r="R6" s="698">
        <f t="shared" ca="1" si="2"/>
        <v>0</v>
      </c>
    </row>
    <row r="7" spans="1:18" s="22" customFormat="1">
      <c r="A7" s="60" t="s">
        <v>9</v>
      </c>
      <c r="B7" s="57">
        <f ca="1">MATCH(B6,FxLib_names,0)-1</f>
        <v>2180</v>
      </c>
    </row>
    <row r="8" spans="1:18" s="22" customFormat="1">
      <c r="A8" s="56" t="s">
        <v>67</v>
      </c>
      <c r="B8" s="57" t="str">
        <f ca="1">OFFSET($A$41,B7+1,1)</f>
        <v>American Electric Lighting</v>
      </c>
    </row>
    <row r="9" spans="1:18" s="22" customFormat="1">
      <c r="A9" s="56" t="s">
        <v>1</v>
      </c>
      <c r="B9" s="57" t="str">
        <f ca="1">OFFSET($A$41,B7+2,1)</f>
        <v>LED</v>
      </c>
    </row>
    <row r="10" spans="1:18" s="22" customFormat="1">
      <c r="A10" s="56" t="s">
        <v>68</v>
      </c>
      <c r="B10" s="57" t="str">
        <f ca="1">OFFSET($A$41,B7+3,1)</f>
        <v>ATB2 60B LED E70 XXXXX R2</v>
      </c>
    </row>
    <row r="11" spans="1:18" s="22" customFormat="1">
      <c r="A11" s="56" t="s">
        <v>40</v>
      </c>
      <c r="B11" s="57">
        <f ca="1">OFFSET($A$41,B7+4,1)</f>
        <v>134</v>
      </c>
    </row>
    <row r="12" spans="1:18" s="22" customFormat="1">
      <c r="A12" s="56" t="s">
        <v>70</v>
      </c>
      <c r="B12" s="57" t="str">
        <f ca="1">OFFSET($A$41,B7+5,1)</f>
        <v>TYPE II, MEDIUM, BUG RATING: B2 - U0 - G3</v>
      </c>
    </row>
    <row r="13" spans="1:18" s="22" customFormat="1">
      <c r="A13" s="56" t="s">
        <v>45</v>
      </c>
      <c r="B13" s="57">
        <f ca="1">OFFSET($A$41,B7+6,1)</f>
        <v>0</v>
      </c>
    </row>
    <row r="14" spans="1:18" s="22" customFormat="1" ht="33" customHeight="1">
      <c r="A14" s="56" t="s">
        <v>41</v>
      </c>
      <c r="B14" s="57">
        <f ca="1">OFFSET($A$41,B7+7,1)</f>
        <v>73</v>
      </c>
    </row>
    <row r="15" spans="1:18" s="22" customFormat="1" ht="15.75" thickBot="1">
      <c r="A15" s="58" t="s">
        <v>42</v>
      </c>
      <c r="B15" s="59">
        <f ca="1">OFFSET($A$41,B7+8,1)</f>
        <v>73</v>
      </c>
    </row>
    <row r="16" spans="1:18" s="22" customFormat="1">
      <c r="A16" s="261" t="s">
        <v>575</v>
      </c>
      <c r="B16" s="262">
        <f ca="1">ROW(FxLib_start)+offset</f>
        <v>2221</v>
      </c>
    </row>
    <row r="17" spans="1:18" s="22" customFormat="1" ht="72.75" customHeight="1" thickBot="1">
      <c r="A17" s="261" t="s">
        <v>576</v>
      </c>
      <c r="B17" s="262">
        <f ca="1">ROW(FxLib_start)+offset+Hrow+numhoriz-1</f>
        <v>2303</v>
      </c>
      <c r="G17" s="223" t="str">
        <f>Translation!B428</f>
        <v>Watts</v>
      </c>
      <c r="H17" s="223" t="s">
        <v>547</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c r="P17" s="223" t="str">
        <f>Fixtures!T36</f>
        <v>Tilt (degrees)</v>
      </c>
      <c r="Q17" s="711" t="str">
        <f>Fixtures!U36</f>
        <v>Fixtures / Pole</v>
      </c>
      <c r="R17" s="711" t="str">
        <f>Fixtures!V36</f>
        <v>Separation Angle (degrees)</v>
      </c>
    </row>
    <row r="18" spans="1:18" s="22" customFormat="1">
      <c r="A18" s="264" t="s">
        <v>22</v>
      </c>
      <c r="B18" s="267" t="str">
        <f ca="1">INDEX(FixtureChoices,Bfixturechoice)</f>
        <v>ATB2_60B_LED_E70_XXXXX_R2.ies</v>
      </c>
      <c r="C18" s="300">
        <v>42</v>
      </c>
      <c r="D18" s="22" t="s">
        <v>1080</v>
      </c>
      <c r="G18" s="303">
        <f ca="1">INDEX(FixtureWatts,FixtureData!C18)</f>
        <v>134</v>
      </c>
      <c r="H18" s="304">
        <f ca="1">INDEX(FixtureLOM,FixtureData!C18)</f>
        <v>0.66</v>
      </c>
      <c r="I18" s="305">
        <f ca="1">(FixtureData!G18/1000)*Costs!$C$8</f>
        <v>0</v>
      </c>
      <c r="J18" s="305">
        <f ca="1">I18*'Road Geometry'!C51</f>
        <v>0</v>
      </c>
      <c r="K18" s="317">
        <f>IF(Fixtures!$B$23="x",0,INDEX(FixtureEqCosts,FixtureData!$C18))</f>
        <v>0</v>
      </c>
      <c r="L18" s="317">
        <f>IF(Fixtures!$B$23="x",0,INDEX(FixtureInstCosts,FixtureData!$C18))</f>
        <v>0</v>
      </c>
      <c r="M18" s="317">
        <f>IF(Fixtures!$B$23="x",0,INDEX(FixtureRebCosts,FixtureData!$C18))</f>
        <v>0</v>
      </c>
      <c r="N18" s="317">
        <f ca="1">INDEX(FixtureMaintCosts,FixtureData!$C18)</f>
        <v>25</v>
      </c>
      <c r="O18" s="316">
        <f ca="1">INDEX(FixtureMaintInf,FixtureData!$C18)</f>
        <v>0.02</v>
      </c>
      <c r="P18" s="697">
        <f ca="1">INDEX(FixtureTilt,FixtureData!$C18)</f>
        <v>0</v>
      </c>
      <c r="Q18" s="697">
        <f ca="1">INDEX(fixturesPerPole,FixtureData!$C18)</f>
        <v>2</v>
      </c>
      <c r="R18" s="697">
        <f ca="1">IF(Q18=1,0,INDEX(fixtureSeparationAngle,FixtureData!$C18))</f>
        <v>0</v>
      </c>
    </row>
    <row r="19" spans="1:18" s="22" customFormat="1">
      <c r="A19" s="265" t="s">
        <v>19</v>
      </c>
      <c r="B19" s="268" t="str">
        <f ca="1">INDEX(FixtureChoices,Ufixturechoice)</f>
        <v>ATB2_60B_SINGLE</v>
      </c>
      <c r="C19" s="300">
        <v>43</v>
      </c>
      <c r="D19" s="22" t="s">
        <v>1081</v>
      </c>
      <c r="G19" s="303">
        <f ca="1">INDEX(FixtureWatts,FixtureData!C19)</f>
        <v>134</v>
      </c>
      <c r="H19" s="304">
        <f ca="1">INDEX(FixtureLOM,FixtureData!C19)</f>
        <v>0.66</v>
      </c>
      <c r="I19" s="305">
        <f ca="1">(FixtureData!G19/1000)*Costs!$C$8</f>
        <v>0</v>
      </c>
      <c r="J19" s="305">
        <f ca="1">I19*'Road Geometry'!C77</f>
        <v>0</v>
      </c>
      <c r="K19" s="317">
        <f ca="1">INDEX(FixtureEqCosts,FixtureData!$C19)</f>
        <v>500</v>
      </c>
      <c r="L19" s="317">
        <f ca="1">INDEX(FixtureInstCosts,FixtureData!$C19)</f>
        <v>100</v>
      </c>
      <c r="M19" s="317">
        <f ca="1">INDEX(FixtureRebCosts,FixtureData!$C19)</f>
        <v>0</v>
      </c>
      <c r="N19" s="317">
        <f ca="1">INDEX(FixtureMaintCosts,FixtureData!$C19)</f>
        <v>25</v>
      </c>
      <c r="O19" s="316">
        <f ca="1">INDEX(FixtureMaintInf,FixtureData!$C19)</f>
        <v>0.02</v>
      </c>
      <c r="P19" s="697">
        <f ca="1">INDEX(FixtureTilt,FixtureData!$C19)</f>
        <v>0</v>
      </c>
      <c r="Q19" s="697">
        <f ca="1">INDEX(fixturesPerPole,FixtureData!$C19)</f>
        <v>1</v>
      </c>
      <c r="R19" s="697">
        <f ca="1">IF(Q19=1,0,INDEX(fixtureSeparationAngle,FixtureData!$C19))</f>
        <v>0</v>
      </c>
    </row>
    <row r="20" spans="1:18" s="22" customFormat="1">
      <c r="A20" s="266" t="s">
        <v>579</v>
      </c>
      <c r="B20" s="269" t="str">
        <f ca="1">'Delete IES'!$C$20</f>
        <v>AE - LED 238W Type III</v>
      </c>
      <c r="G20" s="709"/>
      <c r="H20" s="709"/>
      <c r="I20" s="709"/>
      <c r="J20" s="709"/>
      <c r="K20" s="709"/>
      <c r="L20" s="709"/>
      <c r="M20" s="709"/>
      <c r="N20" s="709"/>
      <c r="O20" s="709"/>
      <c r="P20" s="709"/>
      <c r="Q20" s="709"/>
      <c r="R20" s="709"/>
    </row>
    <row r="21" spans="1:18" s="22" customFormat="1"/>
    <row r="22" spans="1:18" s="22" customFormat="1"/>
    <row r="23" spans="1:18" s="22" customFormat="1">
      <c r="A23" s="168" t="s">
        <v>1257</v>
      </c>
      <c r="B23" s="36" t="s">
        <v>1249</v>
      </c>
    </row>
    <row r="24" spans="1:18" s="22" customFormat="1"/>
    <row r="25" spans="1:18" s="22" customFormat="1"/>
    <row r="26" spans="1:18" s="22" customFormat="1"/>
    <row r="27" spans="1:18" s="22" customFormat="1"/>
    <row r="28" spans="1:18" s="22" customFormat="1"/>
    <row r="29" spans="1:18" s="22" customFormat="1"/>
    <row r="30" spans="1:18" s="22" customFormat="1" ht="15" customHeight="1"/>
    <row r="31" spans="1:18" s="22" customFormat="1" ht="15" customHeight="1"/>
    <row r="32" spans="1:18"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46</v>
      </c>
    </row>
    <row r="42" spans="1:2">
      <c r="B42" s="22" t="s">
        <v>549</v>
      </c>
    </row>
    <row r="43" spans="1:2">
      <c r="B43" s="256" t="s">
        <v>524</v>
      </c>
    </row>
    <row r="44" spans="1:2">
      <c r="B44" s="256" t="s">
        <v>0</v>
      </c>
    </row>
    <row r="45" spans="1:2">
      <c r="B45" s="256" t="s">
        <v>315</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550</v>
      </c>
    </row>
    <row r="77" spans="1:52">
      <c r="A77" s="253"/>
      <c r="B77" s="256" t="s">
        <v>524</v>
      </c>
    </row>
    <row r="78" spans="1:52">
      <c r="A78" s="253"/>
      <c r="B78" s="256" t="s">
        <v>0</v>
      </c>
    </row>
    <row r="79" spans="1:52">
      <c r="A79" s="253"/>
      <c r="B79" s="256" t="s">
        <v>315</v>
      </c>
    </row>
    <row r="80" spans="1:52">
      <c r="A80" s="253"/>
      <c r="B80" s="256">
        <v>115</v>
      </c>
    </row>
    <row r="81" spans="1:38">
      <c r="A81" s="253"/>
      <c r="B81" s="256" t="s">
        <v>113</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551</v>
      </c>
    </row>
    <row r="160" spans="1:38">
      <c r="A160" s="253"/>
      <c r="B160" s="256" t="s">
        <v>524</v>
      </c>
    </row>
    <row r="161" spans="1:74">
      <c r="A161" s="253"/>
      <c r="B161" s="256" t="s">
        <v>0</v>
      </c>
    </row>
    <row r="162" spans="1:74">
      <c r="A162" s="253"/>
      <c r="B162" s="256" t="s">
        <v>315</v>
      </c>
    </row>
    <row r="163" spans="1:74">
      <c r="A163" s="253"/>
      <c r="B163" s="256">
        <v>130</v>
      </c>
    </row>
    <row r="164" spans="1:74">
      <c r="A164" s="253"/>
      <c r="B164" s="256" t="s">
        <v>114</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552</v>
      </c>
    </row>
    <row r="243" spans="1:74" ht="14.25" customHeight="1">
      <c r="A243" s="253"/>
      <c r="B243" s="256" t="s">
        <v>524</v>
      </c>
    </row>
    <row r="244" spans="1:74" ht="14.25" customHeight="1">
      <c r="A244" s="253"/>
      <c r="B244" s="256" t="s">
        <v>0</v>
      </c>
    </row>
    <row r="245" spans="1:74">
      <c r="A245" s="253"/>
      <c r="B245" s="256" t="s">
        <v>315</v>
      </c>
    </row>
    <row r="246" spans="1:74">
      <c r="A246" s="253"/>
      <c r="B246" s="256">
        <v>189</v>
      </c>
    </row>
    <row r="247" spans="1:74">
      <c r="A247" s="253"/>
      <c r="B247" s="256" t="s">
        <v>334</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553</v>
      </c>
    </row>
    <row r="326" spans="1:39">
      <c r="B326" s="256" t="s">
        <v>524</v>
      </c>
    </row>
    <row r="327" spans="1:39">
      <c r="B327" s="256" t="s">
        <v>0</v>
      </c>
    </row>
    <row r="328" spans="1:39">
      <c r="B328" s="256" t="s">
        <v>315</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554</v>
      </c>
    </row>
    <row r="358" spans="1:39">
      <c r="B358" s="256" t="s">
        <v>524</v>
      </c>
    </row>
    <row r="359" spans="1:39">
      <c r="B359" s="256" t="s">
        <v>0</v>
      </c>
    </row>
    <row r="360" spans="1:39">
      <c r="B360" s="256" t="s">
        <v>315</v>
      </c>
    </row>
    <row r="361" spans="1:39">
      <c r="B361" s="256">
        <v>183</v>
      </c>
    </row>
    <row r="362" spans="1:39">
      <c r="B362" s="256" t="s">
        <v>336</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555</v>
      </c>
    </row>
    <row r="404" spans="1:74">
      <c r="B404" s="256" t="s">
        <v>524</v>
      </c>
    </row>
    <row r="405" spans="1:74">
      <c r="B405" s="256" t="s">
        <v>0</v>
      </c>
    </row>
    <row r="406" spans="1:74">
      <c r="B406" s="256" t="s">
        <v>315</v>
      </c>
    </row>
    <row r="407" spans="1:74">
      <c r="B407" s="256">
        <v>188</v>
      </c>
    </row>
    <row r="408" spans="1:74">
      <c r="B408" s="256" t="s">
        <v>337</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556</v>
      </c>
    </row>
    <row r="444" spans="1:74">
      <c r="B444" s="256" t="s">
        <v>524</v>
      </c>
    </row>
    <row r="445" spans="1:74">
      <c r="B445" s="256" t="s">
        <v>0</v>
      </c>
    </row>
    <row r="446" spans="1:74">
      <c r="B446" s="256" t="s">
        <v>315</v>
      </c>
    </row>
    <row r="447" spans="1:74">
      <c r="B447" s="256">
        <v>310</v>
      </c>
    </row>
    <row r="448" spans="1:74">
      <c r="B448" s="256" t="s">
        <v>338</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557</v>
      </c>
    </row>
    <row r="527" spans="1:38">
      <c r="B527" s="256" t="s">
        <v>524</v>
      </c>
    </row>
    <row r="528" spans="1:38">
      <c r="B528" s="256" t="s">
        <v>0</v>
      </c>
    </row>
    <row r="529" spans="1:74">
      <c r="B529" s="256" t="s">
        <v>315</v>
      </c>
    </row>
    <row r="530" spans="1:74">
      <c r="B530" s="256">
        <v>289</v>
      </c>
    </row>
    <row r="531" spans="1:74">
      <c r="B531" s="256" t="s">
        <v>338</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558</v>
      </c>
    </row>
    <row r="567" spans="1:74">
      <c r="B567" s="256" t="s">
        <v>524</v>
      </c>
    </row>
    <row r="568" spans="1:74">
      <c r="B568" s="256" t="s">
        <v>0</v>
      </c>
    </row>
    <row r="569" spans="1:74">
      <c r="B569" s="256" t="s">
        <v>315</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559</v>
      </c>
    </row>
    <row r="601" spans="1:52">
      <c r="B601" s="256" t="s">
        <v>524</v>
      </c>
    </row>
    <row r="602" spans="1:52">
      <c r="B602" s="256" t="s">
        <v>0</v>
      </c>
    </row>
    <row r="603" spans="1:52">
      <c r="B603" s="256" t="s">
        <v>315</v>
      </c>
    </row>
    <row r="604" spans="1:52">
      <c r="B604" s="256">
        <v>297</v>
      </c>
    </row>
    <row r="605" spans="1:52">
      <c r="B605" s="256" t="s">
        <v>115</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560</v>
      </c>
    </row>
    <row r="633" spans="1:39">
      <c r="B633" s="256" t="s">
        <v>524</v>
      </c>
    </row>
    <row r="634" spans="1:39">
      <c r="B634" s="256" t="s">
        <v>0</v>
      </c>
    </row>
    <row r="635" spans="1:39">
      <c r="B635" s="256" t="s">
        <v>315</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561</v>
      </c>
    </row>
    <row r="665" spans="1:39">
      <c r="B665" s="256" t="s">
        <v>524</v>
      </c>
    </row>
    <row r="666" spans="1:39">
      <c r="B666" s="256" t="s">
        <v>0</v>
      </c>
    </row>
    <row r="667" spans="1:39">
      <c r="B667" s="256" t="s">
        <v>315</v>
      </c>
    </row>
    <row r="668" spans="1:39">
      <c r="B668" s="256">
        <v>465</v>
      </c>
    </row>
    <row r="669" spans="1:39">
      <c r="B669" s="256" t="s">
        <v>114</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562</v>
      </c>
    </row>
    <row r="748" spans="1:74">
      <c r="B748" s="256" t="s">
        <v>524</v>
      </c>
    </row>
    <row r="749" spans="1:74">
      <c r="B749" s="256" t="s">
        <v>330</v>
      </c>
    </row>
    <row r="750" spans="1:74">
      <c r="B750" s="256" t="s">
        <v>315</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563</v>
      </c>
    </row>
    <row r="777" spans="1:20">
      <c r="B777" s="256" t="s">
        <v>524</v>
      </c>
    </row>
    <row r="778" spans="1:20">
      <c r="B778" s="256" t="s">
        <v>330</v>
      </c>
    </row>
    <row r="779" spans="1:20">
      <c r="B779" s="256" t="s">
        <v>315</v>
      </c>
    </row>
    <row r="780" spans="1:20">
      <c r="B780" s="256">
        <v>98</v>
      </c>
    </row>
    <row r="781" spans="1:20">
      <c r="B781" s="256" t="s">
        <v>113</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564</v>
      </c>
    </row>
    <row r="817" spans="1:74">
      <c r="B817" s="256" t="s">
        <v>524</v>
      </c>
    </row>
    <row r="818" spans="1:74">
      <c r="B818" s="256" t="s">
        <v>330</v>
      </c>
    </row>
    <row r="819" spans="1:74">
      <c r="B819" s="256" t="s">
        <v>315</v>
      </c>
    </row>
    <row r="820" spans="1:74">
      <c r="B820" s="256">
        <v>154</v>
      </c>
    </row>
    <row r="821" spans="1:74">
      <c r="B821" s="256" t="s">
        <v>335</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565</v>
      </c>
    </row>
    <row r="857" spans="1:74">
      <c r="B857" s="256" t="s">
        <v>524</v>
      </c>
    </row>
    <row r="858" spans="1:74">
      <c r="B858" s="256" t="s">
        <v>330</v>
      </c>
    </row>
    <row r="859" spans="1:74">
      <c r="B859" s="256" t="s">
        <v>315</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566</v>
      </c>
    </row>
    <row r="886" spans="1:38">
      <c r="B886" s="256" t="s">
        <v>524</v>
      </c>
    </row>
    <row r="887" spans="1:38">
      <c r="B887" s="256" t="s">
        <v>330</v>
      </c>
    </row>
    <row r="888" spans="1:38">
      <c r="B888" s="256" t="s">
        <v>315</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567</v>
      </c>
    </row>
    <row r="918" spans="1:38">
      <c r="B918" s="256" t="s">
        <v>524</v>
      </c>
    </row>
    <row r="919" spans="1:38">
      <c r="B919" s="256" t="s">
        <v>330</v>
      </c>
    </row>
    <row r="920" spans="1:38">
      <c r="B920" s="256" t="s">
        <v>315</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568</v>
      </c>
    </row>
    <row r="950" spans="1:38">
      <c r="B950" s="256" t="s">
        <v>524</v>
      </c>
    </row>
    <row r="951" spans="1:38">
      <c r="B951" s="256" t="s">
        <v>330</v>
      </c>
    </row>
    <row r="952" spans="1:38">
      <c r="B952" s="256" t="s">
        <v>315</v>
      </c>
    </row>
    <row r="953" spans="1:38">
      <c r="B953" s="256">
        <v>282</v>
      </c>
    </row>
    <row r="954" spans="1:38">
      <c r="B954" s="256" t="s">
        <v>338</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569</v>
      </c>
    </row>
    <row r="990" spans="1:38">
      <c r="B990" s="256" t="s">
        <v>524</v>
      </c>
    </row>
    <row r="991" spans="1:38">
      <c r="B991" s="256" t="s">
        <v>330</v>
      </c>
    </row>
    <row r="992" spans="1:38">
      <c r="B992" s="256" t="s">
        <v>315</v>
      </c>
    </row>
    <row r="993" spans="1:74">
      <c r="B993" s="256">
        <v>214</v>
      </c>
    </row>
    <row r="994" spans="1:74">
      <c r="B994" s="256" t="s">
        <v>333</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570</v>
      </c>
    </row>
    <row r="1073" spans="1:38">
      <c r="B1073" s="256" t="s">
        <v>524</v>
      </c>
    </row>
    <row r="1074" spans="1:38">
      <c r="B1074" s="256" t="s">
        <v>330</v>
      </c>
    </row>
    <row r="1075" spans="1:38">
      <c r="B1075" s="256" t="s">
        <v>315</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571</v>
      </c>
    </row>
    <row r="1105" spans="1:39">
      <c r="B1105" s="256" t="s">
        <v>524</v>
      </c>
    </row>
    <row r="1106" spans="1:39">
      <c r="B1106" s="256" t="s">
        <v>330</v>
      </c>
    </row>
    <row r="1107" spans="1:39">
      <c r="B1107" s="256" t="s">
        <v>315</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572</v>
      </c>
    </row>
    <row r="1137" spans="1:38">
      <c r="B1137" s="256" t="s">
        <v>524</v>
      </c>
    </row>
    <row r="1138" spans="1:38">
      <c r="B1138" s="256" t="s">
        <v>330</v>
      </c>
    </row>
    <row r="1139" spans="1:38">
      <c r="B1139" s="256" t="s">
        <v>315</v>
      </c>
    </row>
    <row r="1140" spans="1:38">
      <c r="B1140" s="256">
        <v>442</v>
      </c>
    </row>
    <row r="1141" spans="1:38">
      <c r="B1141" s="256" t="s">
        <v>112</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573</v>
      </c>
    </row>
    <row r="1177" spans="1:38">
      <c r="B1177" s="256" t="s">
        <v>524</v>
      </c>
    </row>
    <row r="1178" spans="1:38">
      <c r="B1178" s="256" t="s">
        <v>330</v>
      </c>
    </row>
    <row r="1179" spans="1:38">
      <c r="B1179" s="256" t="s">
        <v>315</v>
      </c>
    </row>
    <row r="1180" spans="1:38">
      <c r="B1180" s="256">
        <v>462</v>
      </c>
    </row>
    <row r="1181" spans="1:38">
      <c r="B1181" s="256" t="s">
        <v>338</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574</v>
      </c>
    </row>
    <row r="1260" spans="1:38">
      <c r="B1260" s="256" t="s">
        <v>524</v>
      </c>
    </row>
    <row r="1261" spans="1:38">
      <c r="B1261" s="256" t="s">
        <v>330</v>
      </c>
    </row>
    <row r="1262" spans="1:38">
      <c r="B1262" s="256" t="s">
        <v>315</v>
      </c>
    </row>
    <row r="1263" spans="1:38">
      <c r="B1263" s="256">
        <v>462</v>
      </c>
    </row>
    <row r="1264" spans="1:38">
      <c r="B1264" s="256" t="s">
        <v>338</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512</v>
      </c>
    </row>
    <row r="1343" spans="1:38">
      <c r="B1343" s="256" t="s">
        <v>524</v>
      </c>
    </row>
    <row r="1344" spans="1:38">
      <c r="B1344" s="256" t="s">
        <v>65</v>
      </c>
    </row>
    <row r="1345" spans="1:38">
      <c r="B1345" s="256" t="s">
        <v>315</v>
      </c>
    </row>
    <row r="1346" spans="1:38">
      <c r="B1346" s="256">
        <v>41</v>
      </c>
    </row>
    <row r="1347" spans="1:38">
      <c r="B1347" s="256" t="s">
        <v>340</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513</v>
      </c>
    </row>
    <row r="1390" spans="1:38">
      <c r="B1390" s="256" t="s">
        <v>524</v>
      </c>
    </row>
    <row r="1391" spans="1:38">
      <c r="B1391" s="256" t="s">
        <v>65</v>
      </c>
    </row>
    <row r="1392" spans="1:38">
      <c r="B1392" s="256" t="s">
        <v>315</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514</v>
      </c>
    </row>
    <row r="1421" spans="1:39">
      <c r="B1421" s="256" t="s">
        <v>524</v>
      </c>
    </row>
    <row r="1422" spans="1:39">
      <c r="B1422" s="256" t="s">
        <v>65</v>
      </c>
    </row>
    <row r="1423" spans="1:39">
      <c r="B1423" s="256" t="s">
        <v>315</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515</v>
      </c>
    </row>
    <row r="1452" spans="1:39">
      <c r="B1452" s="256" t="s">
        <v>524</v>
      </c>
    </row>
    <row r="1453" spans="1:39">
      <c r="B1453" s="256" t="s">
        <v>65</v>
      </c>
    </row>
    <row r="1454" spans="1:39">
      <c r="B1454" s="256" t="s">
        <v>315</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516</v>
      </c>
    </row>
    <row r="1484" spans="1:39">
      <c r="B1484" s="256" t="s">
        <v>524</v>
      </c>
    </row>
    <row r="1485" spans="1:39">
      <c r="B1485" s="256" t="s">
        <v>65</v>
      </c>
    </row>
    <row r="1486" spans="1:39">
      <c r="B1486" s="256" t="s">
        <v>315</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518</v>
      </c>
    </row>
    <row r="1515" spans="1:39">
      <c r="B1515" s="256" t="s">
        <v>524</v>
      </c>
    </row>
    <row r="1516" spans="1:39">
      <c r="B1516" s="256" t="s">
        <v>65</v>
      </c>
    </row>
    <row r="1517" spans="1:39">
      <c r="B1517" s="256" t="s">
        <v>315</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519</v>
      </c>
    </row>
    <row r="1547" spans="1:39">
      <c r="B1547" s="256" t="s">
        <v>524</v>
      </c>
    </row>
    <row r="1548" spans="1:39">
      <c r="B1548" s="256" t="s">
        <v>65</v>
      </c>
    </row>
    <row r="1549" spans="1:39">
      <c r="B1549" s="256" t="s">
        <v>315</v>
      </c>
    </row>
    <row r="1550" spans="1:39">
      <c r="B1550" s="256">
        <v>191</v>
      </c>
    </row>
    <row r="1551" spans="1:39">
      <c r="B1551" s="256" t="s">
        <v>339</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520</v>
      </c>
    </row>
    <row r="1594" spans="1:74">
      <c r="B1594" s="256" t="s">
        <v>524</v>
      </c>
    </row>
    <row r="1595" spans="1:74">
      <c r="B1595" s="256" t="s">
        <v>65</v>
      </c>
    </row>
    <row r="1596" spans="1:74">
      <c r="B1596" s="256" t="s">
        <v>315</v>
      </c>
    </row>
    <row r="1597" spans="1:74">
      <c r="B1597" s="256">
        <v>196</v>
      </c>
    </row>
    <row r="1598" spans="1:74">
      <c r="B1598" s="256" t="s">
        <v>339</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521</v>
      </c>
    </row>
    <row r="1749" spans="1:74">
      <c r="B1749" s="256" t="s">
        <v>524</v>
      </c>
    </row>
    <row r="1750" spans="1:74">
      <c r="B1750" s="256" t="s">
        <v>65</v>
      </c>
    </row>
    <row r="1751" spans="1:74">
      <c r="B1751" s="256" t="s">
        <v>315</v>
      </c>
    </row>
    <row r="1752" spans="1:74">
      <c r="B1752" s="256">
        <v>216</v>
      </c>
    </row>
    <row r="1753" spans="1:74">
      <c r="B1753" s="256" t="s">
        <v>342</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522</v>
      </c>
    </row>
    <row r="1796" spans="1:74">
      <c r="B1796" s="256" t="s">
        <v>524</v>
      </c>
    </row>
    <row r="1797" spans="1:74">
      <c r="B1797" s="256" t="s">
        <v>65</v>
      </c>
    </row>
    <row r="1798" spans="1:74">
      <c r="B1798" s="256" t="s">
        <v>315</v>
      </c>
    </row>
    <row r="1799" spans="1:74">
      <c r="B1799" s="256">
        <v>217</v>
      </c>
    </row>
    <row r="1800" spans="1:74">
      <c r="B1800" s="256" t="s">
        <v>342</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523</v>
      </c>
    </row>
    <row r="1843" spans="1:74">
      <c r="B1843" s="256" t="s">
        <v>524</v>
      </c>
    </row>
    <row r="1844" spans="1:74">
      <c r="B1844" s="256" t="s">
        <v>65</v>
      </c>
    </row>
    <row r="1845" spans="1:74">
      <c r="B1845" s="256" t="s">
        <v>315</v>
      </c>
    </row>
    <row r="1846" spans="1:74">
      <c r="B1846" s="256">
        <v>238</v>
      </c>
    </row>
    <row r="1847" spans="1:74">
      <c r="B1847" s="256" t="s">
        <v>341</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row r="1997" spans="1:74">
      <c r="B1997" s="256" t="s">
        <v>2777</v>
      </c>
    </row>
    <row r="1998" spans="1:74">
      <c r="B1998" s="256" t="s">
        <v>3360</v>
      </c>
    </row>
    <row r="1999" spans="1:74">
      <c r="B1999" s="256" t="s">
        <v>65</v>
      </c>
    </row>
    <row r="2000" spans="1:74">
      <c r="B2000" s="256" t="s">
        <v>3361</v>
      </c>
    </row>
    <row r="2001" spans="1:74">
      <c r="B2001" s="256">
        <v>34</v>
      </c>
    </row>
    <row r="2002" spans="1:74">
      <c r="B2002" s="256" t="s">
        <v>3362</v>
      </c>
    </row>
    <row r="2004" spans="1:74">
      <c r="B2004" s="256">
        <v>73</v>
      </c>
    </row>
    <row r="2005" spans="1:74">
      <c r="B2005" s="256">
        <v>37</v>
      </c>
    </row>
    <row r="2006" spans="1:74">
      <c r="B2006" s="256">
        <v>0</v>
      </c>
      <c r="C2006" s="256">
        <v>2.5</v>
      </c>
      <c r="D2006" s="256">
        <v>5</v>
      </c>
      <c r="E2006" s="256">
        <v>7.5</v>
      </c>
      <c r="F2006" s="256">
        <v>10</v>
      </c>
      <c r="G2006" s="256">
        <v>12.5</v>
      </c>
      <c r="H2006" s="256">
        <v>15</v>
      </c>
      <c r="I2006" s="256">
        <v>17.5</v>
      </c>
      <c r="J2006" s="256">
        <v>20</v>
      </c>
      <c r="K2006" s="256">
        <v>22.5</v>
      </c>
      <c r="L2006" s="256">
        <v>25</v>
      </c>
      <c r="M2006" s="256">
        <v>27.5</v>
      </c>
      <c r="N2006" s="256">
        <v>30</v>
      </c>
      <c r="O2006" s="256">
        <v>32.5</v>
      </c>
      <c r="P2006" s="256">
        <v>35</v>
      </c>
      <c r="Q2006" s="256">
        <v>37.5</v>
      </c>
      <c r="R2006" s="256">
        <v>40</v>
      </c>
      <c r="S2006" s="256">
        <v>42.5</v>
      </c>
      <c r="T2006" s="256">
        <v>45</v>
      </c>
      <c r="U2006" s="256">
        <v>47.5</v>
      </c>
      <c r="V2006" s="256">
        <v>50</v>
      </c>
      <c r="W2006" s="256">
        <v>52.5</v>
      </c>
      <c r="X2006" s="256">
        <v>55</v>
      </c>
      <c r="Y2006" s="256">
        <v>57.5</v>
      </c>
      <c r="Z2006" s="256">
        <v>60</v>
      </c>
      <c r="AA2006" s="256">
        <v>62.5</v>
      </c>
      <c r="AB2006" s="256">
        <v>65</v>
      </c>
      <c r="AC2006" s="256">
        <v>67.5</v>
      </c>
      <c r="AD2006" s="256">
        <v>70</v>
      </c>
      <c r="AE2006" s="256">
        <v>72.5</v>
      </c>
      <c r="AF2006" s="256">
        <v>75</v>
      </c>
      <c r="AG2006" s="256">
        <v>77.5</v>
      </c>
      <c r="AH2006" s="256">
        <v>80</v>
      </c>
      <c r="AI2006" s="256">
        <v>82.5</v>
      </c>
      <c r="AJ2006" s="256">
        <v>85</v>
      </c>
      <c r="AK2006" s="256">
        <v>87.5</v>
      </c>
      <c r="AL2006" s="256">
        <v>90</v>
      </c>
      <c r="AM2006" s="256">
        <v>92.5</v>
      </c>
      <c r="AN2006" s="256">
        <v>95</v>
      </c>
      <c r="AO2006" s="256">
        <v>97.5</v>
      </c>
      <c r="AP2006" s="256">
        <v>100</v>
      </c>
      <c r="AQ2006" s="256">
        <v>102.5</v>
      </c>
      <c r="AR2006" s="256">
        <v>105</v>
      </c>
      <c r="AS2006" s="256">
        <v>107.5</v>
      </c>
      <c r="AT2006" s="256">
        <v>110</v>
      </c>
      <c r="AU2006" s="256">
        <v>112.5</v>
      </c>
      <c r="AV2006" s="256">
        <v>115</v>
      </c>
      <c r="AW2006" s="256">
        <v>117.5</v>
      </c>
      <c r="AX2006" s="256">
        <v>120</v>
      </c>
      <c r="AY2006" s="256">
        <v>122.5</v>
      </c>
      <c r="AZ2006" s="256">
        <v>125</v>
      </c>
      <c r="BA2006" s="256">
        <v>127.5</v>
      </c>
      <c r="BB2006" s="256">
        <v>130</v>
      </c>
      <c r="BC2006" s="256">
        <v>132.5</v>
      </c>
      <c r="BD2006" s="256">
        <v>135</v>
      </c>
      <c r="BE2006" s="256">
        <v>137.5</v>
      </c>
      <c r="BF2006" s="256">
        <v>140</v>
      </c>
      <c r="BG2006" s="256">
        <v>142.5</v>
      </c>
      <c r="BH2006" s="256">
        <v>145</v>
      </c>
      <c r="BI2006" s="256">
        <v>147.5</v>
      </c>
      <c r="BJ2006" s="256">
        <v>150</v>
      </c>
      <c r="BK2006" s="256">
        <v>152.5</v>
      </c>
      <c r="BL2006" s="256">
        <v>155</v>
      </c>
      <c r="BM2006" s="256">
        <v>157.5</v>
      </c>
      <c r="BN2006" s="256">
        <v>160</v>
      </c>
      <c r="BO2006" s="256">
        <v>162.5</v>
      </c>
      <c r="BP2006" s="256">
        <v>165</v>
      </c>
      <c r="BQ2006" s="256">
        <v>167.5</v>
      </c>
      <c r="BR2006" s="256">
        <v>170</v>
      </c>
      <c r="BS2006" s="256">
        <v>172.5</v>
      </c>
      <c r="BT2006" s="256">
        <v>175</v>
      </c>
      <c r="BU2006" s="256">
        <v>177.5</v>
      </c>
      <c r="BV2006" s="256">
        <v>180</v>
      </c>
    </row>
    <row r="2007" spans="1:74">
      <c r="A2007" s="256">
        <v>0</v>
      </c>
      <c r="B2007" s="256">
        <v>627.4283740211888</v>
      </c>
      <c r="C2007" s="256">
        <v>618.26531552280096</v>
      </c>
      <c r="D2007" s="256">
        <v>630.80423767848959</v>
      </c>
      <c r="E2007" s="256">
        <v>647.6835559649935</v>
      </c>
      <c r="F2007" s="256">
        <v>644.30769230769272</v>
      </c>
      <c r="G2007" s="256">
        <v>636.10916628281939</v>
      </c>
      <c r="H2007" s="256">
        <v>620.19438046982998</v>
      </c>
      <c r="I2007" s="256">
        <v>604.27959465684046</v>
      </c>
      <c r="J2007" s="256">
        <v>613.4426531552283</v>
      </c>
      <c r="K2007" s="256">
        <v>643.34315983417821</v>
      </c>
      <c r="L2007" s="256">
        <v>679.99539382772957</v>
      </c>
      <c r="M2007" s="256">
        <v>723.3993551358825</v>
      </c>
      <c r="N2007" s="256">
        <v>774.03730999539425</v>
      </c>
      <c r="O2007" s="256">
        <v>816.95900506678993</v>
      </c>
      <c r="P2007" s="256">
        <v>837.21418701059463</v>
      </c>
      <c r="Q2007" s="256">
        <v>859.8807001381856</v>
      </c>
      <c r="R2007" s="256">
        <v>889.78120681713551</v>
      </c>
      <c r="S2007" s="256">
        <v>908.10732381391119</v>
      </c>
      <c r="T2007" s="256">
        <v>917.75264854905629</v>
      </c>
      <c r="U2007" s="256">
        <v>915.82358360202727</v>
      </c>
      <c r="V2007" s="256">
        <v>909.55412252418296</v>
      </c>
      <c r="W2007" s="256">
        <v>911.48318747121198</v>
      </c>
      <c r="X2007" s="256">
        <v>896.53293413173708</v>
      </c>
      <c r="Y2007" s="256">
        <v>822.74619990787698</v>
      </c>
      <c r="Z2007" s="256">
        <v>649.61262091202252</v>
      </c>
      <c r="AA2007" s="256">
        <v>391.11791801013379</v>
      </c>
      <c r="AB2007" s="256">
        <v>203.03408567480434</v>
      </c>
      <c r="AC2007" s="256">
        <v>136.96361123906041</v>
      </c>
      <c r="AD2007" s="256">
        <v>108.99216950713964</v>
      </c>
      <c r="AE2007" s="256">
        <v>86.807922616305902</v>
      </c>
      <c r="AF2007" s="256">
        <v>72.822201750345499</v>
      </c>
      <c r="AG2007" s="256">
        <v>63.176877015200404</v>
      </c>
      <c r="AH2007" s="256">
        <v>54.013818516812563</v>
      </c>
      <c r="AI2007" s="256">
        <v>43.886227544910206</v>
      </c>
      <c r="AJ2007" s="256">
        <v>33.758636573007848</v>
      </c>
      <c r="AK2007" s="256">
        <v>14.46798710271765</v>
      </c>
      <c r="AL2007" s="256">
        <v>0</v>
      </c>
      <c r="AM2007" s="256">
        <v>0</v>
      </c>
      <c r="AN2007" s="256">
        <v>0</v>
      </c>
      <c r="AO2007" s="256">
        <v>0</v>
      </c>
      <c r="AP2007" s="256">
        <v>0</v>
      </c>
      <c r="AQ2007" s="256">
        <v>0</v>
      </c>
      <c r="AR2007" s="256">
        <v>0</v>
      </c>
      <c r="AS2007" s="256">
        <v>0</v>
      </c>
      <c r="AT2007" s="256">
        <v>0</v>
      </c>
      <c r="AU2007" s="256">
        <v>0</v>
      </c>
      <c r="AV2007" s="256">
        <v>0</v>
      </c>
      <c r="AW2007" s="256">
        <v>0</v>
      </c>
      <c r="AX2007" s="256">
        <v>0</v>
      </c>
      <c r="AY2007" s="256">
        <v>0</v>
      </c>
      <c r="AZ2007" s="256">
        <v>0</v>
      </c>
      <c r="BA2007" s="256">
        <v>0</v>
      </c>
      <c r="BB2007" s="256">
        <v>0</v>
      </c>
      <c r="BC2007" s="256">
        <v>0</v>
      </c>
      <c r="BD2007" s="256">
        <v>0</v>
      </c>
      <c r="BE2007" s="256">
        <v>0</v>
      </c>
      <c r="BF2007" s="256">
        <v>0</v>
      </c>
      <c r="BG2007" s="256">
        <v>0</v>
      </c>
      <c r="BH2007" s="256">
        <v>0</v>
      </c>
      <c r="BI2007" s="256">
        <v>0</v>
      </c>
      <c r="BJ2007" s="256">
        <v>0</v>
      </c>
      <c r="BK2007" s="256">
        <v>0</v>
      </c>
      <c r="BL2007" s="256">
        <v>0</v>
      </c>
      <c r="BM2007" s="256">
        <v>0</v>
      </c>
      <c r="BN2007" s="256">
        <v>0</v>
      </c>
      <c r="BO2007" s="256">
        <v>0</v>
      </c>
      <c r="BP2007" s="256">
        <v>0</v>
      </c>
      <c r="BQ2007" s="256">
        <v>0</v>
      </c>
      <c r="BR2007" s="256">
        <v>0</v>
      </c>
      <c r="BS2007" s="256">
        <v>0</v>
      </c>
      <c r="BT2007" s="256">
        <v>0</v>
      </c>
      <c r="BU2007" s="256">
        <v>0</v>
      </c>
      <c r="BV2007" s="256">
        <v>0</v>
      </c>
    </row>
    <row r="2008" spans="1:74">
      <c r="A2008" s="256">
        <v>5</v>
      </c>
      <c r="B2008" s="256">
        <v>627.4283740211888</v>
      </c>
      <c r="C2008" s="256">
        <v>617.78304928604371</v>
      </c>
      <c r="D2008" s="256">
        <v>630.32197144173233</v>
      </c>
      <c r="E2008" s="256">
        <v>647.6835559649935</v>
      </c>
      <c r="F2008" s="256">
        <v>644.30769230769272</v>
      </c>
      <c r="G2008" s="256">
        <v>635.14463380930488</v>
      </c>
      <c r="H2008" s="256">
        <v>618.74758175955822</v>
      </c>
      <c r="I2008" s="256">
        <v>602.83279594656869</v>
      </c>
      <c r="J2008" s="256">
        <v>612.47812068171379</v>
      </c>
      <c r="K2008" s="256">
        <v>640.93182865039194</v>
      </c>
      <c r="L2008" s="256">
        <v>676.13726393367153</v>
      </c>
      <c r="M2008" s="256">
        <v>718.0944265315527</v>
      </c>
      <c r="N2008" s="256">
        <v>769.21464762782171</v>
      </c>
      <c r="O2008" s="256">
        <v>812.13634269921738</v>
      </c>
      <c r="P2008" s="256">
        <v>833.35605711653659</v>
      </c>
      <c r="Q2008" s="256">
        <v>855.05803777061305</v>
      </c>
      <c r="R2008" s="256">
        <v>883.99401197604845</v>
      </c>
      <c r="S2008" s="256">
        <v>904.73146015661041</v>
      </c>
      <c r="T2008" s="256">
        <v>913.412252418241</v>
      </c>
      <c r="U2008" s="256">
        <v>910.51865499769747</v>
      </c>
      <c r="V2008" s="256">
        <v>900.87333026255237</v>
      </c>
      <c r="W2008" s="256">
        <v>899.42653155228061</v>
      </c>
      <c r="X2008" s="256">
        <v>885.44081068632022</v>
      </c>
      <c r="Y2008" s="256">
        <v>816.95900506678993</v>
      </c>
      <c r="Z2008" s="256">
        <v>652.50621833256605</v>
      </c>
      <c r="AA2008" s="256">
        <v>402.21004145555065</v>
      </c>
      <c r="AB2008" s="256">
        <v>205.92768309534787</v>
      </c>
      <c r="AC2008" s="256">
        <v>135.51681252878865</v>
      </c>
      <c r="AD2008" s="256">
        <v>107.0631045601106</v>
      </c>
      <c r="AE2008" s="256">
        <v>87.772455089820411</v>
      </c>
      <c r="AF2008" s="256">
        <v>74.269000460617264</v>
      </c>
      <c r="AG2008" s="256">
        <v>65.588208198986678</v>
      </c>
      <c r="AH2008" s="256">
        <v>55.460617227084327</v>
      </c>
      <c r="AI2008" s="256">
        <v>45.815292491939225</v>
      </c>
      <c r="AJ2008" s="256">
        <v>36.169967756794122</v>
      </c>
      <c r="AK2008" s="256">
        <v>15.914785812989415</v>
      </c>
      <c r="AL2008" s="256">
        <v>0</v>
      </c>
      <c r="AM2008" s="256">
        <v>0</v>
      </c>
      <c r="AN2008" s="256">
        <v>0</v>
      </c>
      <c r="AO2008" s="256">
        <v>0</v>
      </c>
      <c r="AP2008" s="256">
        <v>0</v>
      </c>
      <c r="AQ2008" s="256">
        <v>0</v>
      </c>
      <c r="AR2008" s="256">
        <v>0</v>
      </c>
      <c r="AS2008" s="256">
        <v>0</v>
      </c>
      <c r="AT2008" s="256">
        <v>0</v>
      </c>
      <c r="AU2008" s="256">
        <v>0</v>
      </c>
      <c r="AV2008" s="256">
        <v>0</v>
      </c>
      <c r="AW2008" s="256">
        <v>0</v>
      </c>
      <c r="AX2008" s="256">
        <v>0</v>
      </c>
      <c r="AY2008" s="256">
        <v>0</v>
      </c>
      <c r="AZ2008" s="256">
        <v>0</v>
      </c>
      <c r="BA2008" s="256">
        <v>0</v>
      </c>
      <c r="BB2008" s="256">
        <v>0</v>
      </c>
      <c r="BC2008" s="256">
        <v>0</v>
      </c>
      <c r="BD2008" s="256">
        <v>0</v>
      </c>
      <c r="BE2008" s="256">
        <v>0</v>
      </c>
      <c r="BF2008" s="256">
        <v>0</v>
      </c>
      <c r="BG2008" s="256">
        <v>0</v>
      </c>
      <c r="BH2008" s="256">
        <v>0</v>
      </c>
      <c r="BI2008" s="256">
        <v>0</v>
      </c>
      <c r="BJ2008" s="256">
        <v>0</v>
      </c>
      <c r="BK2008" s="256">
        <v>0</v>
      </c>
      <c r="BL2008" s="256">
        <v>0</v>
      </c>
      <c r="BM2008" s="256">
        <v>0</v>
      </c>
      <c r="BN2008" s="256">
        <v>0</v>
      </c>
      <c r="BO2008" s="256">
        <v>0</v>
      </c>
      <c r="BP2008" s="256">
        <v>0</v>
      </c>
      <c r="BQ2008" s="256">
        <v>0</v>
      </c>
      <c r="BR2008" s="256">
        <v>0</v>
      </c>
      <c r="BS2008" s="256">
        <v>0</v>
      </c>
      <c r="BT2008" s="256">
        <v>0</v>
      </c>
      <c r="BU2008" s="256">
        <v>0</v>
      </c>
      <c r="BV2008" s="256">
        <v>0</v>
      </c>
    </row>
    <row r="2009" spans="1:74">
      <c r="A2009" s="256">
        <v>10</v>
      </c>
      <c r="B2009" s="256">
        <v>627.4283740211888</v>
      </c>
      <c r="C2009" s="256">
        <v>618.74758175955822</v>
      </c>
      <c r="D2009" s="256">
        <v>631.28650391524684</v>
      </c>
      <c r="E2009" s="256">
        <v>648.64808843850801</v>
      </c>
      <c r="F2009" s="256">
        <v>645.75449101796448</v>
      </c>
      <c r="G2009" s="256">
        <v>637.0736987563339</v>
      </c>
      <c r="H2009" s="256">
        <v>621.64117918010174</v>
      </c>
      <c r="I2009" s="256">
        <v>607.65545831414124</v>
      </c>
      <c r="J2009" s="256">
        <v>613.4426531552283</v>
      </c>
      <c r="K2009" s="256">
        <v>639.00276370336292</v>
      </c>
      <c r="L2009" s="256">
        <v>673.24366651312801</v>
      </c>
      <c r="M2009" s="256">
        <v>713.27176416398015</v>
      </c>
      <c r="N2009" s="256">
        <v>759.08705665591935</v>
      </c>
      <c r="O2009" s="256">
        <v>802.97328420082954</v>
      </c>
      <c r="P2009" s="256">
        <v>824.675264854906</v>
      </c>
      <c r="Q2009" s="256">
        <v>844.44818056195345</v>
      </c>
      <c r="R2009" s="256">
        <v>871.93735605711709</v>
      </c>
      <c r="S2009" s="256">
        <v>893.63933671119355</v>
      </c>
      <c r="T2009" s="256">
        <v>901.83786273606688</v>
      </c>
      <c r="U2009" s="256">
        <v>897.97973284200884</v>
      </c>
      <c r="V2009" s="256">
        <v>890.26347305389277</v>
      </c>
      <c r="W2009" s="256">
        <v>881.10041455550493</v>
      </c>
      <c r="X2009" s="256">
        <v>866.63242745278728</v>
      </c>
      <c r="Y2009" s="256">
        <v>804.90234914785856</v>
      </c>
      <c r="Z2009" s="256">
        <v>653.95301704283781</v>
      </c>
      <c r="AA2009" s="256">
        <v>412.337632427453</v>
      </c>
      <c r="AB2009" s="256">
        <v>210.75034546292042</v>
      </c>
      <c r="AC2009" s="256">
        <v>135.9990787655459</v>
      </c>
      <c r="AD2009" s="256">
        <v>109.47443574389689</v>
      </c>
      <c r="AE2009" s="256">
        <v>92.112851220635704</v>
      </c>
      <c r="AF2009" s="256">
        <v>80.056195301704335</v>
      </c>
      <c r="AG2009" s="256">
        <v>70.89313680331648</v>
      </c>
      <c r="AH2009" s="256">
        <v>60.76554583141413</v>
      </c>
      <c r="AI2009" s="256">
        <v>51.120221096269027</v>
      </c>
      <c r="AJ2009" s="256">
        <v>40.028097650852168</v>
      </c>
      <c r="AK2009" s="256">
        <v>15.914785812989415</v>
      </c>
      <c r="AL2009" s="256">
        <v>0</v>
      </c>
      <c r="AM2009" s="256">
        <v>0</v>
      </c>
      <c r="AN2009" s="256">
        <v>0</v>
      </c>
      <c r="AO2009" s="256">
        <v>0</v>
      </c>
      <c r="AP2009" s="256">
        <v>0</v>
      </c>
      <c r="AQ2009" s="256">
        <v>0</v>
      </c>
      <c r="AR2009" s="256">
        <v>0</v>
      </c>
      <c r="AS2009" s="256">
        <v>0</v>
      </c>
      <c r="AT2009" s="256">
        <v>0</v>
      </c>
      <c r="AU2009" s="256">
        <v>0</v>
      </c>
      <c r="AV2009" s="256">
        <v>0</v>
      </c>
      <c r="AW2009" s="256">
        <v>0</v>
      </c>
      <c r="AX2009" s="256">
        <v>0</v>
      </c>
      <c r="AY2009" s="256">
        <v>0</v>
      </c>
      <c r="AZ2009" s="256">
        <v>0</v>
      </c>
      <c r="BA2009" s="256">
        <v>0</v>
      </c>
      <c r="BB2009" s="256">
        <v>0</v>
      </c>
      <c r="BC2009" s="256">
        <v>0</v>
      </c>
      <c r="BD2009" s="256">
        <v>0</v>
      </c>
      <c r="BE2009" s="256">
        <v>0</v>
      </c>
      <c r="BF2009" s="256">
        <v>0</v>
      </c>
      <c r="BG2009" s="256">
        <v>0</v>
      </c>
      <c r="BH2009" s="256">
        <v>0</v>
      </c>
      <c r="BI2009" s="256">
        <v>0</v>
      </c>
      <c r="BJ2009" s="256">
        <v>0</v>
      </c>
      <c r="BK2009" s="256">
        <v>0</v>
      </c>
      <c r="BL2009" s="256">
        <v>0</v>
      </c>
      <c r="BM2009" s="256">
        <v>0</v>
      </c>
      <c r="BN2009" s="256">
        <v>0</v>
      </c>
      <c r="BO2009" s="256">
        <v>0</v>
      </c>
      <c r="BP2009" s="256">
        <v>0</v>
      </c>
      <c r="BQ2009" s="256">
        <v>0</v>
      </c>
      <c r="BR2009" s="256">
        <v>0</v>
      </c>
      <c r="BS2009" s="256">
        <v>0</v>
      </c>
      <c r="BT2009" s="256">
        <v>0</v>
      </c>
      <c r="BU2009" s="256">
        <v>0</v>
      </c>
      <c r="BV2009" s="256">
        <v>0</v>
      </c>
    </row>
    <row r="2010" spans="1:74">
      <c r="A2010" s="256">
        <v>15</v>
      </c>
      <c r="B2010" s="256">
        <v>627.4283740211888</v>
      </c>
      <c r="C2010" s="256">
        <v>619.71211423307273</v>
      </c>
      <c r="D2010" s="256">
        <v>631.28650391524684</v>
      </c>
      <c r="E2010" s="256">
        <v>649.61262091202252</v>
      </c>
      <c r="F2010" s="256">
        <v>647.6835559649935</v>
      </c>
      <c r="G2010" s="256">
        <v>640.93182865039194</v>
      </c>
      <c r="H2010" s="256">
        <v>627.91064025794606</v>
      </c>
      <c r="I2010" s="256">
        <v>612.96038691847104</v>
      </c>
      <c r="J2010" s="256">
        <v>613.92491939198555</v>
      </c>
      <c r="K2010" s="256">
        <v>635.62690004606213</v>
      </c>
      <c r="L2010" s="256">
        <v>668.90327038231271</v>
      </c>
      <c r="M2010" s="256">
        <v>706.52003684937858</v>
      </c>
      <c r="N2010" s="256">
        <v>747.03040073698799</v>
      </c>
      <c r="O2010" s="256">
        <v>789.95209580838366</v>
      </c>
      <c r="P2010" s="256">
        <v>813.58314140948914</v>
      </c>
      <c r="Q2010" s="256">
        <v>833.83832335329384</v>
      </c>
      <c r="R2010" s="256">
        <v>858.43390142791384</v>
      </c>
      <c r="S2010" s="256">
        <v>879.65361584523316</v>
      </c>
      <c r="T2010" s="256">
        <v>890.26347305389277</v>
      </c>
      <c r="U2010" s="256">
        <v>892.19253800092179</v>
      </c>
      <c r="V2010" s="256">
        <v>884.95854444956296</v>
      </c>
      <c r="W2010" s="256">
        <v>869.52602487333081</v>
      </c>
      <c r="X2010" s="256">
        <v>854.09350529709855</v>
      </c>
      <c r="Y2010" s="256">
        <v>798.63288807001425</v>
      </c>
      <c r="Z2010" s="256">
        <v>662.15154306771115</v>
      </c>
      <c r="AA2010" s="256">
        <v>435.48641179180129</v>
      </c>
      <c r="AB2010" s="256">
        <v>225.70059880239535</v>
      </c>
      <c r="AC2010" s="256">
        <v>142.75080608014747</v>
      </c>
      <c r="AD2010" s="256">
        <v>115.26163058498395</v>
      </c>
      <c r="AE2010" s="256">
        <v>100.79364348226629</v>
      </c>
      <c r="AF2010" s="256">
        <v>90.66605251036394</v>
      </c>
      <c r="AG2010" s="256">
        <v>81.020727775218845</v>
      </c>
      <c r="AH2010" s="256">
        <v>70.410870566559225</v>
      </c>
      <c r="AI2010" s="256">
        <v>60.283279594656875</v>
      </c>
      <c r="AJ2010" s="256">
        <v>48.708889912482753</v>
      </c>
      <c r="AK2010" s="256">
        <v>28.453707968678046</v>
      </c>
      <c r="AL2010" s="256">
        <v>0</v>
      </c>
      <c r="AM2010" s="256">
        <v>0</v>
      </c>
      <c r="AN2010" s="256">
        <v>0</v>
      </c>
      <c r="AO2010" s="256">
        <v>0</v>
      </c>
      <c r="AP2010" s="256">
        <v>0</v>
      </c>
      <c r="AQ2010" s="256">
        <v>0</v>
      </c>
      <c r="AR2010" s="256">
        <v>0</v>
      </c>
      <c r="AS2010" s="256">
        <v>0</v>
      </c>
      <c r="AT2010" s="256">
        <v>0</v>
      </c>
      <c r="AU2010" s="256">
        <v>0</v>
      </c>
      <c r="AV2010" s="256">
        <v>0</v>
      </c>
      <c r="AW2010" s="256">
        <v>0</v>
      </c>
      <c r="AX2010" s="256">
        <v>0</v>
      </c>
      <c r="AY2010" s="256">
        <v>0</v>
      </c>
      <c r="AZ2010" s="256">
        <v>0</v>
      </c>
      <c r="BA2010" s="256">
        <v>0</v>
      </c>
      <c r="BB2010" s="256">
        <v>0</v>
      </c>
      <c r="BC2010" s="256">
        <v>0</v>
      </c>
      <c r="BD2010" s="256">
        <v>0</v>
      </c>
      <c r="BE2010" s="256">
        <v>0</v>
      </c>
      <c r="BF2010" s="256">
        <v>0</v>
      </c>
      <c r="BG2010" s="256">
        <v>0</v>
      </c>
      <c r="BH2010" s="256">
        <v>0</v>
      </c>
      <c r="BI2010" s="256">
        <v>0</v>
      </c>
      <c r="BJ2010" s="256">
        <v>0</v>
      </c>
      <c r="BK2010" s="256">
        <v>0</v>
      </c>
      <c r="BL2010" s="256">
        <v>0</v>
      </c>
      <c r="BM2010" s="256">
        <v>0</v>
      </c>
      <c r="BN2010" s="256">
        <v>0</v>
      </c>
      <c r="BO2010" s="256">
        <v>0</v>
      </c>
      <c r="BP2010" s="256">
        <v>0</v>
      </c>
      <c r="BQ2010" s="256">
        <v>0</v>
      </c>
      <c r="BR2010" s="256">
        <v>0</v>
      </c>
      <c r="BS2010" s="256">
        <v>0</v>
      </c>
      <c r="BT2010" s="256">
        <v>0</v>
      </c>
      <c r="BU2010" s="256">
        <v>0</v>
      </c>
      <c r="BV2010" s="256">
        <v>0</v>
      </c>
    </row>
    <row r="2011" spans="1:74">
      <c r="A2011" s="256">
        <v>20</v>
      </c>
      <c r="B2011" s="256">
        <v>627.4283740211888</v>
      </c>
      <c r="C2011" s="256">
        <v>618.74758175955822</v>
      </c>
      <c r="D2011" s="256">
        <v>629.83970520497508</v>
      </c>
      <c r="E2011" s="256">
        <v>648.64808843850801</v>
      </c>
      <c r="F2011" s="256">
        <v>648.64808843850801</v>
      </c>
      <c r="G2011" s="256">
        <v>644.30769230769272</v>
      </c>
      <c r="H2011" s="256">
        <v>632.7333026255186</v>
      </c>
      <c r="I2011" s="256">
        <v>617.78304928604371</v>
      </c>
      <c r="J2011" s="256">
        <v>613.4426531552283</v>
      </c>
      <c r="K2011" s="256">
        <v>629.35743896821782</v>
      </c>
      <c r="L2011" s="256">
        <v>660.22247812068213</v>
      </c>
      <c r="M2011" s="256">
        <v>694.94564716720447</v>
      </c>
      <c r="N2011" s="256">
        <v>733.0446798710276</v>
      </c>
      <c r="O2011" s="256">
        <v>774.03730999539425</v>
      </c>
      <c r="P2011" s="256">
        <v>802.97328420082954</v>
      </c>
      <c r="Q2011" s="256">
        <v>821.78166743436248</v>
      </c>
      <c r="R2011" s="256">
        <v>843.00138185168169</v>
      </c>
      <c r="S2011" s="256">
        <v>865.18562874251552</v>
      </c>
      <c r="T2011" s="256">
        <v>879.65361584523316</v>
      </c>
      <c r="U2011" s="256">
        <v>883.02947950253395</v>
      </c>
      <c r="V2011" s="256">
        <v>877.72455089820414</v>
      </c>
      <c r="W2011" s="256">
        <v>860.36296637494286</v>
      </c>
      <c r="X2011" s="256">
        <v>838.17871948410914</v>
      </c>
      <c r="Y2011" s="256">
        <v>789.46982957162641</v>
      </c>
      <c r="Z2011" s="256">
        <v>675.17273146015702</v>
      </c>
      <c r="AA2011" s="256">
        <v>466.35145094426559</v>
      </c>
      <c r="AB2011" s="256">
        <v>252.70750806080162</v>
      </c>
      <c r="AC2011" s="256">
        <v>156.25426070935063</v>
      </c>
      <c r="AD2011" s="256">
        <v>126.83602026715806</v>
      </c>
      <c r="AE2011" s="256">
        <v>115.7438968217412</v>
      </c>
      <c r="AF2011" s="256">
        <v>108.02763703362513</v>
      </c>
      <c r="AG2011" s="256">
        <v>101.27590971902355</v>
      </c>
      <c r="AH2011" s="256">
        <v>90.183786273606685</v>
      </c>
      <c r="AI2011" s="256">
        <v>80.056195301704335</v>
      </c>
      <c r="AJ2011" s="256">
        <v>67.035006909258442</v>
      </c>
      <c r="AK2011" s="256">
        <v>32.311837862736084</v>
      </c>
      <c r="AL2011" s="256">
        <v>0</v>
      </c>
      <c r="AM2011" s="256">
        <v>0</v>
      </c>
      <c r="AN2011" s="256">
        <v>0</v>
      </c>
      <c r="AO2011" s="256">
        <v>0</v>
      </c>
      <c r="AP2011" s="256">
        <v>0</v>
      </c>
      <c r="AQ2011" s="256">
        <v>0</v>
      </c>
      <c r="AR2011" s="256">
        <v>0</v>
      </c>
      <c r="AS2011" s="256">
        <v>0</v>
      </c>
      <c r="AT2011" s="256">
        <v>0</v>
      </c>
      <c r="AU2011" s="256">
        <v>0</v>
      </c>
      <c r="AV2011" s="256">
        <v>0</v>
      </c>
      <c r="AW2011" s="256">
        <v>0</v>
      </c>
      <c r="AX2011" s="256">
        <v>0</v>
      </c>
      <c r="AY2011" s="256">
        <v>0</v>
      </c>
      <c r="AZ2011" s="256">
        <v>0</v>
      </c>
      <c r="BA2011" s="256">
        <v>0</v>
      </c>
      <c r="BB2011" s="256">
        <v>0</v>
      </c>
      <c r="BC2011" s="256">
        <v>0</v>
      </c>
      <c r="BD2011" s="256">
        <v>0</v>
      </c>
      <c r="BE2011" s="256">
        <v>0</v>
      </c>
      <c r="BF2011" s="256">
        <v>0</v>
      </c>
      <c r="BG2011" s="256">
        <v>0</v>
      </c>
      <c r="BH2011" s="256">
        <v>0</v>
      </c>
      <c r="BI2011" s="256">
        <v>0</v>
      </c>
      <c r="BJ2011" s="256">
        <v>0</v>
      </c>
      <c r="BK2011" s="256">
        <v>0</v>
      </c>
      <c r="BL2011" s="256">
        <v>0</v>
      </c>
      <c r="BM2011" s="256">
        <v>0</v>
      </c>
      <c r="BN2011" s="256">
        <v>0</v>
      </c>
      <c r="BO2011" s="256">
        <v>0</v>
      </c>
      <c r="BP2011" s="256">
        <v>0</v>
      </c>
      <c r="BQ2011" s="256">
        <v>0</v>
      </c>
      <c r="BR2011" s="256">
        <v>0</v>
      </c>
      <c r="BS2011" s="256">
        <v>0</v>
      </c>
      <c r="BT2011" s="256">
        <v>0</v>
      </c>
      <c r="BU2011" s="256">
        <v>0</v>
      </c>
      <c r="BV2011" s="256">
        <v>0</v>
      </c>
    </row>
    <row r="2012" spans="1:74">
      <c r="A2012" s="256">
        <v>25</v>
      </c>
      <c r="B2012" s="256">
        <v>627.4283740211888</v>
      </c>
      <c r="C2012" s="256">
        <v>620.19438046982998</v>
      </c>
      <c r="D2012" s="256">
        <v>629.35743896821782</v>
      </c>
      <c r="E2012" s="256">
        <v>650.09488714877978</v>
      </c>
      <c r="F2012" s="256">
        <v>652.0239520958088</v>
      </c>
      <c r="G2012" s="256">
        <v>649.13035467526527</v>
      </c>
      <c r="H2012" s="256">
        <v>640.44956241363468</v>
      </c>
      <c r="I2012" s="256">
        <v>625.01704283740253</v>
      </c>
      <c r="J2012" s="256">
        <v>616.33625057577183</v>
      </c>
      <c r="K2012" s="256">
        <v>624.53477660064527</v>
      </c>
      <c r="L2012" s="256">
        <v>651.05941962229429</v>
      </c>
      <c r="M2012" s="256">
        <v>682.40672501151585</v>
      </c>
      <c r="N2012" s="256">
        <v>716.16536158452368</v>
      </c>
      <c r="O2012" s="256">
        <v>753.78212805158955</v>
      </c>
      <c r="P2012" s="256">
        <v>786.57623215108288</v>
      </c>
      <c r="Q2012" s="256">
        <v>805.38461538461581</v>
      </c>
      <c r="R2012" s="256">
        <v>824.675264854906</v>
      </c>
      <c r="S2012" s="256">
        <v>846.37724550898247</v>
      </c>
      <c r="T2012" s="256">
        <v>863.73883003224364</v>
      </c>
      <c r="U2012" s="256">
        <v>871.45508982035983</v>
      </c>
      <c r="V2012" s="256">
        <v>871.93735605711709</v>
      </c>
      <c r="W2012" s="256">
        <v>864.22109626900101</v>
      </c>
      <c r="X2012" s="256">
        <v>843.9659143251962</v>
      </c>
      <c r="Y2012" s="256">
        <v>804.90234914785856</v>
      </c>
      <c r="Z2012" s="256">
        <v>710.86043298019388</v>
      </c>
      <c r="AA2012" s="256">
        <v>522.7766006448644</v>
      </c>
      <c r="AB2012" s="256">
        <v>298.52280055274082</v>
      </c>
      <c r="AC2012" s="256">
        <v>182.77890373099964</v>
      </c>
      <c r="AD2012" s="256">
        <v>149.02026715799178</v>
      </c>
      <c r="AE2012" s="256">
        <v>139.37494242284669</v>
      </c>
      <c r="AF2012" s="256">
        <v>137.44587747581767</v>
      </c>
      <c r="AG2012" s="256">
        <v>131.17641639797336</v>
      </c>
      <c r="AH2012" s="256">
        <v>119.11976047904199</v>
      </c>
      <c r="AI2012" s="256">
        <v>107.0631045601106</v>
      </c>
      <c r="AJ2012" s="256">
        <v>90.66605251036394</v>
      </c>
      <c r="AK2012" s="256">
        <v>37.616766467065887</v>
      </c>
      <c r="AL2012" s="256">
        <v>0</v>
      </c>
      <c r="AM2012" s="256">
        <v>0</v>
      </c>
      <c r="AN2012" s="256">
        <v>0</v>
      </c>
      <c r="AO2012" s="256">
        <v>0</v>
      </c>
      <c r="AP2012" s="256">
        <v>0</v>
      </c>
      <c r="AQ2012" s="256">
        <v>0</v>
      </c>
      <c r="AR2012" s="256">
        <v>0</v>
      </c>
      <c r="AS2012" s="256">
        <v>0</v>
      </c>
      <c r="AT2012" s="256">
        <v>0</v>
      </c>
      <c r="AU2012" s="256">
        <v>0</v>
      </c>
      <c r="AV2012" s="256">
        <v>0</v>
      </c>
      <c r="AW2012" s="256">
        <v>0</v>
      </c>
      <c r="AX2012" s="256">
        <v>0</v>
      </c>
      <c r="AY2012" s="256">
        <v>0</v>
      </c>
      <c r="AZ2012" s="256">
        <v>0</v>
      </c>
      <c r="BA2012" s="256">
        <v>0</v>
      </c>
      <c r="BB2012" s="256">
        <v>0</v>
      </c>
      <c r="BC2012" s="256">
        <v>0</v>
      </c>
      <c r="BD2012" s="256">
        <v>0</v>
      </c>
      <c r="BE2012" s="256">
        <v>0</v>
      </c>
      <c r="BF2012" s="256">
        <v>0</v>
      </c>
      <c r="BG2012" s="256">
        <v>0</v>
      </c>
      <c r="BH2012" s="256">
        <v>0</v>
      </c>
      <c r="BI2012" s="256">
        <v>0</v>
      </c>
      <c r="BJ2012" s="256">
        <v>0</v>
      </c>
      <c r="BK2012" s="256">
        <v>0</v>
      </c>
      <c r="BL2012" s="256">
        <v>0</v>
      </c>
      <c r="BM2012" s="256">
        <v>0</v>
      </c>
      <c r="BN2012" s="256">
        <v>0</v>
      </c>
      <c r="BO2012" s="256">
        <v>0</v>
      </c>
      <c r="BP2012" s="256">
        <v>0</v>
      </c>
      <c r="BQ2012" s="256">
        <v>0</v>
      </c>
      <c r="BR2012" s="256">
        <v>0</v>
      </c>
      <c r="BS2012" s="256">
        <v>0</v>
      </c>
      <c r="BT2012" s="256">
        <v>0</v>
      </c>
      <c r="BU2012" s="256">
        <v>0</v>
      </c>
      <c r="BV2012" s="256">
        <v>0</v>
      </c>
    </row>
    <row r="2013" spans="1:74">
      <c r="A2013" s="256">
        <v>30</v>
      </c>
      <c r="B2013" s="256">
        <v>627.4283740211888</v>
      </c>
      <c r="C2013" s="256">
        <v>620.19438046982998</v>
      </c>
      <c r="D2013" s="256">
        <v>628.87517273146057</v>
      </c>
      <c r="E2013" s="256">
        <v>648.16582220175076</v>
      </c>
      <c r="F2013" s="256">
        <v>654.91754951635232</v>
      </c>
      <c r="G2013" s="256">
        <v>653.47075080608056</v>
      </c>
      <c r="H2013" s="256">
        <v>649.13035467526527</v>
      </c>
      <c r="I2013" s="256">
        <v>635.62690004606213</v>
      </c>
      <c r="J2013" s="256">
        <v>622.123445416859</v>
      </c>
      <c r="K2013" s="256">
        <v>624.05251036388802</v>
      </c>
      <c r="L2013" s="256">
        <v>644.30769230769272</v>
      </c>
      <c r="M2013" s="256">
        <v>670.83233532934173</v>
      </c>
      <c r="N2013" s="256">
        <v>701.21510824504878</v>
      </c>
      <c r="O2013" s="256">
        <v>732.08014739751309</v>
      </c>
      <c r="P2013" s="256">
        <v>766.80331644403543</v>
      </c>
      <c r="Q2013" s="256">
        <v>791.39889451865542</v>
      </c>
      <c r="R2013" s="256">
        <v>808.7604790419166</v>
      </c>
      <c r="S2013" s="256">
        <v>827.08659603869228</v>
      </c>
      <c r="T2013" s="256">
        <v>846.85951174573972</v>
      </c>
      <c r="U2013" s="256">
        <v>862.77429755872913</v>
      </c>
      <c r="V2013" s="256">
        <v>874.83095347766061</v>
      </c>
      <c r="W2013" s="256">
        <v>877.72455089820414</v>
      </c>
      <c r="X2013" s="256">
        <v>864.22109626900101</v>
      </c>
      <c r="Y2013" s="256">
        <v>823.22846614463424</v>
      </c>
      <c r="Z2013" s="256">
        <v>737.38507600184289</v>
      </c>
      <c r="AA2013" s="256">
        <v>580.16628281897772</v>
      </c>
      <c r="AB2013" s="256">
        <v>352.05435283279616</v>
      </c>
      <c r="AC2013" s="256">
        <v>206.40994933210513</v>
      </c>
      <c r="AD2013" s="256">
        <v>167.82865039152475</v>
      </c>
      <c r="AE2013" s="256">
        <v>163.48825426070945</v>
      </c>
      <c r="AF2013" s="256">
        <v>171.68678028558278</v>
      </c>
      <c r="AG2013" s="256">
        <v>178.43850760018435</v>
      </c>
      <c r="AH2013" s="256">
        <v>170.23998157531102</v>
      </c>
      <c r="AI2013" s="256">
        <v>153.84292952556433</v>
      </c>
      <c r="AJ2013" s="256">
        <v>124.90695532012904</v>
      </c>
      <c r="AK2013" s="256">
        <v>51.120221096269027</v>
      </c>
      <c r="AL2013" s="256">
        <v>0</v>
      </c>
      <c r="AM2013" s="256">
        <v>0</v>
      </c>
      <c r="AN2013" s="256">
        <v>0</v>
      </c>
      <c r="AO2013" s="256">
        <v>0</v>
      </c>
      <c r="AP2013" s="256">
        <v>0</v>
      </c>
      <c r="AQ2013" s="256">
        <v>0</v>
      </c>
      <c r="AR2013" s="256">
        <v>0</v>
      </c>
      <c r="AS2013" s="256">
        <v>0</v>
      </c>
      <c r="AT2013" s="256">
        <v>0</v>
      </c>
      <c r="AU2013" s="256">
        <v>0</v>
      </c>
      <c r="AV2013" s="256">
        <v>0</v>
      </c>
      <c r="AW2013" s="256">
        <v>0</v>
      </c>
      <c r="AX2013" s="256">
        <v>0</v>
      </c>
      <c r="AY2013" s="256">
        <v>0</v>
      </c>
      <c r="AZ2013" s="256">
        <v>0</v>
      </c>
      <c r="BA2013" s="256">
        <v>0</v>
      </c>
      <c r="BB2013" s="256">
        <v>0</v>
      </c>
      <c r="BC2013" s="256">
        <v>0</v>
      </c>
      <c r="BD2013" s="256">
        <v>0</v>
      </c>
      <c r="BE2013" s="256">
        <v>0</v>
      </c>
      <c r="BF2013" s="256">
        <v>0</v>
      </c>
      <c r="BG2013" s="256">
        <v>0</v>
      </c>
      <c r="BH2013" s="256">
        <v>0</v>
      </c>
      <c r="BI2013" s="256">
        <v>0</v>
      </c>
      <c r="BJ2013" s="256">
        <v>0</v>
      </c>
      <c r="BK2013" s="256">
        <v>0</v>
      </c>
      <c r="BL2013" s="256">
        <v>0</v>
      </c>
      <c r="BM2013" s="256">
        <v>0</v>
      </c>
      <c r="BN2013" s="256">
        <v>0</v>
      </c>
      <c r="BO2013" s="256">
        <v>0</v>
      </c>
      <c r="BP2013" s="256">
        <v>0</v>
      </c>
      <c r="BQ2013" s="256">
        <v>0</v>
      </c>
      <c r="BR2013" s="256">
        <v>0</v>
      </c>
      <c r="BS2013" s="256">
        <v>0</v>
      </c>
      <c r="BT2013" s="256">
        <v>0</v>
      </c>
      <c r="BU2013" s="256">
        <v>0</v>
      </c>
      <c r="BV2013" s="256">
        <v>0</v>
      </c>
    </row>
    <row r="2014" spans="1:74">
      <c r="A2014" s="256">
        <v>35</v>
      </c>
      <c r="B2014" s="256">
        <v>627.4283740211888</v>
      </c>
      <c r="C2014" s="256">
        <v>620.19438046982998</v>
      </c>
      <c r="D2014" s="256">
        <v>625.01704283740253</v>
      </c>
      <c r="E2014" s="256">
        <v>642.86089359742095</v>
      </c>
      <c r="F2014" s="256">
        <v>653.95301704283781</v>
      </c>
      <c r="G2014" s="256">
        <v>656.84661446338134</v>
      </c>
      <c r="H2014" s="256">
        <v>657.3288807001386</v>
      </c>
      <c r="I2014" s="256">
        <v>648.16582220175076</v>
      </c>
      <c r="J2014" s="256">
        <v>633.69783509903311</v>
      </c>
      <c r="K2014" s="256">
        <v>627.91064025794606</v>
      </c>
      <c r="L2014" s="256">
        <v>636.59143251957664</v>
      </c>
      <c r="M2014" s="256">
        <v>659.25794564716762</v>
      </c>
      <c r="N2014" s="256">
        <v>684.33578995854486</v>
      </c>
      <c r="O2014" s="256">
        <v>712.30723169046564</v>
      </c>
      <c r="P2014" s="256">
        <v>743.6545370796872</v>
      </c>
      <c r="Q2014" s="256">
        <v>773.07277752187974</v>
      </c>
      <c r="R2014" s="256">
        <v>794.29249193919895</v>
      </c>
      <c r="S2014" s="256">
        <v>810.20727775218836</v>
      </c>
      <c r="T2014" s="256">
        <v>829.0156609857213</v>
      </c>
      <c r="U2014" s="256">
        <v>849.270842929526</v>
      </c>
      <c r="V2014" s="256">
        <v>870.49055734684532</v>
      </c>
      <c r="W2014" s="256">
        <v>880.61814831874767</v>
      </c>
      <c r="X2014" s="256">
        <v>872.9018885306316</v>
      </c>
      <c r="Y2014" s="256">
        <v>834.80285582680835</v>
      </c>
      <c r="Z2014" s="256">
        <v>758.6047904191621</v>
      </c>
      <c r="AA2014" s="256">
        <v>622.60571165361625</v>
      </c>
      <c r="AB2014" s="256">
        <v>413.78443113772477</v>
      </c>
      <c r="AC2014" s="256">
        <v>229.55872869645339</v>
      </c>
      <c r="AD2014" s="256">
        <v>174.09811146936906</v>
      </c>
      <c r="AE2014" s="256">
        <v>172.65131275909729</v>
      </c>
      <c r="AF2014" s="256">
        <v>191.45969599263023</v>
      </c>
      <c r="AG2014" s="256">
        <v>218.46660525103653</v>
      </c>
      <c r="AH2014" s="256">
        <v>230.04099493321064</v>
      </c>
      <c r="AI2014" s="256">
        <v>216.53754030400751</v>
      </c>
      <c r="AJ2014" s="256">
        <v>185.19023491478592</v>
      </c>
      <c r="AK2014" s="256">
        <v>74.269000460617264</v>
      </c>
      <c r="AL2014" s="256">
        <v>0</v>
      </c>
      <c r="AM2014" s="256">
        <v>0</v>
      </c>
      <c r="AN2014" s="256">
        <v>0</v>
      </c>
      <c r="AO2014" s="256">
        <v>0</v>
      </c>
      <c r="AP2014" s="256">
        <v>0</v>
      </c>
      <c r="AQ2014" s="256">
        <v>0</v>
      </c>
      <c r="AR2014" s="256">
        <v>0</v>
      </c>
      <c r="AS2014" s="256">
        <v>0</v>
      </c>
      <c r="AT2014" s="256">
        <v>0</v>
      </c>
      <c r="AU2014" s="256">
        <v>0</v>
      </c>
      <c r="AV2014" s="256">
        <v>0</v>
      </c>
      <c r="AW2014" s="256">
        <v>0</v>
      </c>
      <c r="AX2014" s="256">
        <v>0</v>
      </c>
      <c r="AY2014" s="256">
        <v>0</v>
      </c>
      <c r="AZ2014" s="256">
        <v>0</v>
      </c>
      <c r="BA2014" s="256">
        <v>0</v>
      </c>
      <c r="BB2014" s="256">
        <v>0</v>
      </c>
      <c r="BC2014" s="256">
        <v>0</v>
      </c>
      <c r="BD2014" s="256">
        <v>0</v>
      </c>
      <c r="BE2014" s="256">
        <v>0</v>
      </c>
      <c r="BF2014" s="256">
        <v>0</v>
      </c>
      <c r="BG2014" s="256">
        <v>0</v>
      </c>
      <c r="BH2014" s="256">
        <v>0</v>
      </c>
      <c r="BI2014" s="256">
        <v>0</v>
      </c>
      <c r="BJ2014" s="256">
        <v>0</v>
      </c>
      <c r="BK2014" s="256">
        <v>0</v>
      </c>
      <c r="BL2014" s="256">
        <v>0</v>
      </c>
      <c r="BM2014" s="256">
        <v>0</v>
      </c>
      <c r="BN2014" s="256">
        <v>0</v>
      </c>
      <c r="BO2014" s="256">
        <v>0</v>
      </c>
      <c r="BP2014" s="256">
        <v>0</v>
      </c>
      <c r="BQ2014" s="256">
        <v>0</v>
      </c>
      <c r="BR2014" s="256">
        <v>0</v>
      </c>
      <c r="BS2014" s="256">
        <v>0</v>
      </c>
      <c r="BT2014" s="256">
        <v>0</v>
      </c>
      <c r="BU2014" s="256">
        <v>0</v>
      </c>
      <c r="BV2014" s="256">
        <v>0</v>
      </c>
    </row>
    <row r="2015" spans="1:74">
      <c r="A2015" s="256">
        <v>40</v>
      </c>
      <c r="B2015" s="256">
        <v>627.4283740211888</v>
      </c>
      <c r="C2015" s="256">
        <v>618.74758175955822</v>
      </c>
      <c r="D2015" s="256">
        <v>623.57024412713076</v>
      </c>
      <c r="E2015" s="256">
        <v>641.41409488714919</v>
      </c>
      <c r="F2015" s="256">
        <v>655.39981575310958</v>
      </c>
      <c r="G2015" s="256">
        <v>661.18701059419664</v>
      </c>
      <c r="H2015" s="256">
        <v>665.52740672501193</v>
      </c>
      <c r="I2015" s="256">
        <v>662.6338093044684</v>
      </c>
      <c r="J2015" s="256">
        <v>651.05941962229429</v>
      </c>
      <c r="K2015" s="256">
        <v>638.03823122984841</v>
      </c>
      <c r="L2015" s="256">
        <v>638.03823122984841</v>
      </c>
      <c r="M2015" s="256">
        <v>652.50621833256605</v>
      </c>
      <c r="N2015" s="256">
        <v>674.20819898664251</v>
      </c>
      <c r="O2015" s="256">
        <v>697.839244587748</v>
      </c>
      <c r="P2015" s="256">
        <v>723.88162137263976</v>
      </c>
      <c r="Q2015" s="256">
        <v>751.85306310456053</v>
      </c>
      <c r="R2015" s="256">
        <v>777.41317365269504</v>
      </c>
      <c r="S2015" s="256">
        <v>797.66835559649974</v>
      </c>
      <c r="T2015" s="256">
        <v>815.02994011976091</v>
      </c>
      <c r="U2015" s="256">
        <v>834.3205895900511</v>
      </c>
      <c r="V2015" s="256">
        <v>855.54030400737031</v>
      </c>
      <c r="W2015" s="256">
        <v>872.41962229387434</v>
      </c>
      <c r="X2015" s="256">
        <v>879.65361584523316</v>
      </c>
      <c r="Y2015" s="256">
        <v>862.77429755872913</v>
      </c>
      <c r="Z2015" s="256">
        <v>804.4200829111013</v>
      </c>
      <c r="AA2015" s="256">
        <v>686.26485490557388</v>
      </c>
      <c r="AB2015" s="256">
        <v>498.18102257024441</v>
      </c>
      <c r="AC2015" s="256">
        <v>282.12574850299416</v>
      </c>
      <c r="AD2015" s="256">
        <v>192.42422846614474</v>
      </c>
      <c r="AE2015" s="256">
        <v>187.11929986181494</v>
      </c>
      <c r="AF2015" s="256">
        <v>211.23261169967768</v>
      </c>
      <c r="AG2015" s="256">
        <v>247.88484569322907</v>
      </c>
      <c r="AH2015" s="256">
        <v>271.99815753109181</v>
      </c>
      <c r="AI2015" s="256">
        <v>274.40948871487808</v>
      </c>
      <c r="AJ2015" s="256">
        <v>234.38139106402593</v>
      </c>
      <c r="AK2015" s="256">
        <v>84.878857669276883</v>
      </c>
      <c r="AL2015" s="256">
        <v>0</v>
      </c>
      <c r="AM2015" s="256">
        <v>0</v>
      </c>
      <c r="AN2015" s="256">
        <v>0</v>
      </c>
      <c r="AO2015" s="256">
        <v>0</v>
      </c>
      <c r="AP2015" s="256">
        <v>0</v>
      </c>
      <c r="AQ2015" s="256">
        <v>0</v>
      </c>
      <c r="AR2015" s="256">
        <v>0</v>
      </c>
      <c r="AS2015" s="256">
        <v>0</v>
      </c>
      <c r="AT2015" s="256">
        <v>0</v>
      </c>
      <c r="AU2015" s="256">
        <v>0</v>
      </c>
      <c r="AV2015" s="256">
        <v>0</v>
      </c>
      <c r="AW2015" s="256">
        <v>0</v>
      </c>
      <c r="AX2015" s="256">
        <v>0</v>
      </c>
      <c r="AY2015" s="256">
        <v>0</v>
      </c>
      <c r="AZ2015" s="256">
        <v>0</v>
      </c>
      <c r="BA2015" s="256">
        <v>0</v>
      </c>
      <c r="BB2015" s="256">
        <v>0</v>
      </c>
      <c r="BC2015" s="256">
        <v>0</v>
      </c>
      <c r="BD2015" s="256">
        <v>0</v>
      </c>
      <c r="BE2015" s="256">
        <v>0</v>
      </c>
      <c r="BF2015" s="256">
        <v>0</v>
      </c>
      <c r="BG2015" s="256">
        <v>0</v>
      </c>
      <c r="BH2015" s="256">
        <v>0</v>
      </c>
      <c r="BI2015" s="256">
        <v>0</v>
      </c>
      <c r="BJ2015" s="256">
        <v>0</v>
      </c>
      <c r="BK2015" s="256">
        <v>0</v>
      </c>
      <c r="BL2015" s="256">
        <v>0</v>
      </c>
      <c r="BM2015" s="256">
        <v>0</v>
      </c>
      <c r="BN2015" s="256">
        <v>0</v>
      </c>
      <c r="BO2015" s="256">
        <v>0</v>
      </c>
      <c r="BP2015" s="256">
        <v>0</v>
      </c>
      <c r="BQ2015" s="256">
        <v>0</v>
      </c>
      <c r="BR2015" s="256">
        <v>0</v>
      </c>
      <c r="BS2015" s="256">
        <v>0</v>
      </c>
      <c r="BT2015" s="256">
        <v>0</v>
      </c>
      <c r="BU2015" s="256">
        <v>0</v>
      </c>
      <c r="BV2015" s="256">
        <v>0</v>
      </c>
    </row>
    <row r="2016" spans="1:74">
      <c r="A2016" s="256">
        <v>45</v>
      </c>
      <c r="B2016" s="256">
        <v>627.4283740211888</v>
      </c>
      <c r="C2016" s="256">
        <v>618.74758175955822</v>
      </c>
      <c r="D2016" s="256">
        <v>620.67664670658723</v>
      </c>
      <c r="E2016" s="256">
        <v>635.62690004606213</v>
      </c>
      <c r="F2016" s="256">
        <v>654.43528327959507</v>
      </c>
      <c r="G2016" s="256">
        <v>665.04514048825467</v>
      </c>
      <c r="H2016" s="256">
        <v>673.72593274988526</v>
      </c>
      <c r="I2016" s="256">
        <v>677.10179640718604</v>
      </c>
      <c r="J2016" s="256">
        <v>669.86780285582722</v>
      </c>
      <c r="K2016" s="256">
        <v>653.95301704283781</v>
      </c>
      <c r="L2016" s="256">
        <v>646.23675725472174</v>
      </c>
      <c r="M2016" s="256">
        <v>651.54168585905154</v>
      </c>
      <c r="N2016" s="256">
        <v>668.42100414555546</v>
      </c>
      <c r="O2016" s="256">
        <v>687.22938737908839</v>
      </c>
      <c r="P2016" s="256">
        <v>708.93136803316486</v>
      </c>
      <c r="Q2016" s="256">
        <v>733.52694610778485</v>
      </c>
      <c r="R2016" s="256">
        <v>760.53385536619112</v>
      </c>
      <c r="S2016" s="256">
        <v>787.54076462459739</v>
      </c>
      <c r="T2016" s="256">
        <v>808.7604790419166</v>
      </c>
      <c r="U2016" s="256">
        <v>827.56886227544953</v>
      </c>
      <c r="V2016" s="256">
        <v>847.34177798249698</v>
      </c>
      <c r="W2016" s="256">
        <v>873.38415476738885</v>
      </c>
      <c r="X2016" s="256">
        <v>893.1570704744363</v>
      </c>
      <c r="Y2016" s="256">
        <v>902.32012897282414</v>
      </c>
      <c r="Z2016" s="256">
        <v>877.24228466144689</v>
      </c>
      <c r="AA2016" s="256">
        <v>789.46982957162641</v>
      </c>
      <c r="AB2016" s="256">
        <v>619.22984799631547</v>
      </c>
      <c r="AC2016" s="256">
        <v>388.70658682634752</v>
      </c>
      <c r="AD2016" s="256">
        <v>244.99124827268554</v>
      </c>
      <c r="AE2016" s="256">
        <v>219.43113772455104</v>
      </c>
      <c r="AF2016" s="256">
        <v>238.23952095808397</v>
      </c>
      <c r="AG2016" s="256">
        <v>274.40948871487808</v>
      </c>
      <c r="AH2016" s="256">
        <v>298.04053431598356</v>
      </c>
      <c r="AI2016" s="256">
        <v>303.34546292031337</v>
      </c>
      <c r="AJ2016" s="256">
        <v>291.288807001382</v>
      </c>
      <c r="AK2016" s="256">
        <v>119.60202671579924</v>
      </c>
      <c r="AL2016" s="256">
        <v>0</v>
      </c>
      <c r="AM2016" s="256">
        <v>0</v>
      </c>
      <c r="AN2016" s="256">
        <v>0</v>
      </c>
      <c r="AO2016" s="256">
        <v>0</v>
      </c>
      <c r="AP2016" s="256">
        <v>0</v>
      </c>
      <c r="AQ2016" s="256">
        <v>0</v>
      </c>
      <c r="AR2016" s="256">
        <v>0</v>
      </c>
      <c r="AS2016" s="256">
        <v>0</v>
      </c>
      <c r="AT2016" s="256">
        <v>0</v>
      </c>
      <c r="AU2016" s="256">
        <v>0</v>
      </c>
      <c r="AV2016" s="256">
        <v>0</v>
      </c>
      <c r="AW2016" s="256">
        <v>0</v>
      </c>
      <c r="AX2016" s="256">
        <v>0</v>
      </c>
      <c r="AY2016" s="256">
        <v>0</v>
      </c>
      <c r="AZ2016" s="256">
        <v>0</v>
      </c>
      <c r="BA2016" s="256">
        <v>0</v>
      </c>
      <c r="BB2016" s="256">
        <v>0</v>
      </c>
      <c r="BC2016" s="256">
        <v>0</v>
      </c>
      <c r="BD2016" s="256">
        <v>0</v>
      </c>
      <c r="BE2016" s="256">
        <v>0</v>
      </c>
      <c r="BF2016" s="256">
        <v>0</v>
      </c>
      <c r="BG2016" s="256">
        <v>0</v>
      </c>
      <c r="BH2016" s="256">
        <v>0</v>
      </c>
      <c r="BI2016" s="256">
        <v>0</v>
      </c>
      <c r="BJ2016" s="256">
        <v>0</v>
      </c>
      <c r="BK2016" s="256">
        <v>0</v>
      </c>
      <c r="BL2016" s="256">
        <v>0</v>
      </c>
      <c r="BM2016" s="256">
        <v>0</v>
      </c>
      <c r="BN2016" s="256">
        <v>0</v>
      </c>
      <c r="BO2016" s="256">
        <v>0</v>
      </c>
      <c r="BP2016" s="256">
        <v>0</v>
      </c>
      <c r="BQ2016" s="256">
        <v>0</v>
      </c>
      <c r="BR2016" s="256">
        <v>0</v>
      </c>
      <c r="BS2016" s="256">
        <v>0</v>
      </c>
      <c r="BT2016" s="256">
        <v>0</v>
      </c>
      <c r="BU2016" s="256">
        <v>0</v>
      </c>
      <c r="BV2016" s="256">
        <v>0</v>
      </c>
    </row>
    <row r="2017" spans="1:74">
      <c r="A2017" s="256">
        <v>50</v>
      </c>
      <c r="B2017" s="256">
        <v>627.4283740211888</v>
      </c>
      <c r="C2017" s="256">
        <v>618.74758175955822</v>
      </c>
      <c r="D2017" s="256">
        <v>618.74758175955822</v>
      </c>
      <c r="E2017" s="256">
        <v>631.76877015200409</v>
      </c>
      <c r="F2017" s="256">
        <v>652.50621833256605</v>
      </c>
      <c r="G2017" s="256">
        <v>670.35006909258448</v>
      </c>
      <c r="H2017" s="256">
        <v>681.92445877475859</v>
      </c>
      <c r="I2017" s="256">
        <v>692.05204974666094</v>
      </c>
      <c r="J2017" s="256">
        <v>691.08751727314643</v>
      </c>
      <c r="K2017" s="256">
        <v>678.54859511745781</v>
      </c>
      <c r="L2017" s="256">
        <v>664.56287425149742</v>
      </c>
      <c r="M2017" s="256">
        <v>663.59834177798291</v>
      </c>
      <c r="N2017" s="256">
        <v>673.24366651312801</v>
      </c>
      <c r="O2017" s="256">
        <v>690.12298479963192</v>
      </c>
      <c r="P2017" s="256">
        <v>707.96683555965035</v>
      </c>
      <c r="Q2017" s="256">
        <v>729.18654997696956</v>
      </c>
      <c r="R2017" s="256">
        <v>755.71119299861857</v>
      </c>
      <c r="S2017" s="256">
        <v>784.1649009672966</v>
      </c>
      <c r="T2017" s="256">
        <v>810.20727775218836</v>
      </c>
      <c r="U2017" s="256">
        <v>836.73192077383737</v>
      </c>
      <c r="V2017" s="256">
        <v>862.77429755872913</v>
      </c>
      <c r="W2017" s="256">
        <v>892.19253800092179</v>
      </c>
      <c r="X2017" s="256">
        <v>923.53984339014335</v>
      </c>
      <c r="Y2017" s="256">
        <v>953.44035006909314</v>
      </c>
      <c r="Z2017" s="256">
        <v>961.63887609396647</v>
      </c>
      <c r="AA2017" s="256">
        <v>915.82358360202727</v>
      </c>
      <c r="AB2017" s="256">
        <v>787.54076462459739</v>
      </c>
      <c r="AC2017" s="256">
        <v>561.35789958544478</v>
      </c>
      <c r="AD2017" s="256">
        <v>342.89129433440831</v>
      </c>
      <c r="AE2017" s="256">
        <v>275.37402118839259</v>
      </c>
      <c r="AF2017" s="256">
        <v>277.78535237217886</v>
      </c>
      <c r="AG2017" s="256">
        <v>299.96959926301258</v>
      </c>
      <c r="AH2017" s="256">
        <v>315.40211883924479</v>
      </c>
      <c r="AI2017" s="256">
        <v>319.26024873330283</v>
      </c>
      <c r="AJ2017" s="256">
        <v>315.40211883924479</v>
      </c>
      <c r="AK2017" s="256">
        <v>147.09120221096276</v>
      </c>
      <c r="AL2017" s="256">
        <v>0</v>
      </c>
      <c r="AM2017" s="256">
        <v>0</v>
      </c>
      <c r="AN2017" s="256">
        <v>0</v>
      </c>
      <c r="AO2017" s="256">
        <v>0</v>
      </c>
      <c r="AP2017" s="256">
        <v>0</v>
      </c>
      <c r="AQ2017" s="256">
        <v>0</v>
      </c>
      <c r="AR2017" s="256">
        <v>0</v>
      </c>
      <c r="AS2017" s="256">
        <v>0</v>
      </c>
      <c r="AT2017" s="256">
        <v>0</v>
      </c>
      <c r="AU2017" s="256">
        <v>0</v>
      </c>
      <c r="AV2017" s="256">
        <v>0</v>
      </c>
      <c r="AW2017" s="256">
        <v>0</v>
      </c>
      <c r="AX2017" s="256">
        <v>0</v>
      </c>
      <c r="AY2017" s="256">
        <v>0</v>
      </c>
      <c r="AZ2017" s="256">
        <v>0</v>
      </c>
      <c r="BA2017" s="256">
        <v>0</v>
      </c>
      <c r="BB2017" s="256">
        <v>0</v>
      </c>
      <c r="BC2017" s="256">
        <v>0</v>
      </c>
      <c r="BD2017" s="256">
        <v>0</v>
      </c>
      <c r="BE2017" s="256">
        <v>0</v>
      </c>
      <c r="BF2017" s="256">
        <v>0</v>
      </c>
      <c r="BG2017" s="256">
        <v>0</v>
      </c>
      <c r="BH2017" s="256">
        <v>0</v>
      </c>
      <c r="BI2017" s="256">
        <v>0</v>
      </c>
      <c r="BJ2017" s="256">
        <v>0</v>
      </c>
      <c r="BK2017" s="256">
        <v>0</v>
      </c>
      <c r="BL2017" s="256">
        <v>0</v>
      </c>
      <c r="BM2017" s="256">
        <v>0</v>
      </c>
      <c r="BN2017" s="256">
        <v>0</v>
      </c>
      <c r="BO2017" s="256">
        <v>0</v>
      </c>
      <c r="BP2017" s="256">
        <v>0</v>
      </c>
      <c r="BQ2017" s="256">
        <v>0</v>
      </c>
      <c r="BR2017" s="256">
        <v>0</v>
      </c>
      <c r="BS2017" s="256">
        <v>0</v>
      </c>
      <c r="BT2017" s="256">
        <v>0</v>
      </c>
      <c r="BU2017" s="256">
        <v>0</v>
      </c>
      <c r="BV2017" s="256">
        <v>0</v>
      </c>
    </row>
    <row r="2018" spans="1:74">
      <c r="A2018" s="256">
        <v>55</v>
      </c>
      <c r="B2018" s="256">
        <v>627.4283740211888</v>
      </c>
      <c r="C2018" s="256">
        <v>620.19438046982998</v>
      </c>
      <c r="D2018" s="256">
        <v>619.22984799631547</v>
      </c>
      <c r="E2018" s="256">
        <v>627.4283740211888</v>
      </c>
      <c r="F2018" s="256">
        <v>647.20128972823625</v>
      </c>
      <c r="G2018" s="256">
        <v>668.90327038231271</v>
      </c>
      <c r="H2018" s="256">
        <v>686.26485490557388</v>
      </c>
      <c r="I2018" s="256">
        <v>702.17964071856329</v>
      </c>
      <c r="J2018" s="256">
        <v>711.34269921695113</v>
      </c>
      <c r="K2018" s="256">
        <v>706.52003684937858</v>
      </c>
      <c r="L2018" s="256">
        <v>692.05204974666094</v>
      </c>
      <c r="M2018" s="256">
        <v>682.8889912482731</v>
      </c>
      <c r="N2018" s="256">
        <v>687.71165361584565</v>
      </c>
      <c r="O2018" s="256">
        <v>700.73284200829153</v>
      </c>
      <c r="P2018" s="256">
        <v>718.57669276830995</v>
      </c>
      <c r="Q2018" s="256">
        <v>741.72547213265818</v>
      </c>
      <c r="R2018" s="256">
        <v>768.2501151543072</v>
      </c>
      <c r="S2018" s="256">
        <v>794.29249193919895</v>
      </c>
      <c r="T2018" s="256">
        <v>820.33486872409071</v>
      </c>
      <c r="U2018" s="256">
        <v>855.54030400737031</v>
      </c>
      <c r="V2018" s="256">
        <v>898.94426531552335</v>
      </c>
      <c r="W2018" s="256">
        <v>946.68862275449158</v>
      </c>
      <c r="X2018" s="256">
        <v>996.84431137724607</v>
      </c>
      <c r="Y2018" s="256">
        <v>1050.3758636573014</v>
      </c>
      <c r="Z2018" s="256">
        <v>1093.2975587286971</v>
      </c>
      <c r="AA2018" s="256">
        <v>1094.7443574389688</v>
      </c>
      <c r="AB2018" s="256">
        <v>1012.7590971902355</v>
      </c>
      <c r="AC2018" s="256">
        <v>819.85260248733346</v>
      </c>
      <c r="AD2018" s="256">
        <v>530.01059419622322</v>
      </c>
      <c r="AE2018" s="256">
        <v>366.5223399355138</v>
      </c>
      <c r="AF2018" s="256">
        <v>333.24596959926322</v>
      </c>
      <c r="AG2018" s="256">
        <v>332.28143712574871</v>
      </c>
      <c r="AH2018" s="256">
        <v>333.24596959926322</v>
      </c>
      <c r="AI2018" s="256">
        <v>326.97650852141891</v>
      </c>
      <c r="AJ2018" s="256">
        <v>310.57945647167224</v>
      </c>
      <c r="AK2018" s="256">
        <v>159.14785812989416</v>
      </c>
      <c r="AL2018" s="256">
        <v>0</v>
      </c>
      <c r="AM2018" s="256">
        <v>0</v>
      </c>
      <c r="AN2018" s="256">
        <v>0</v>
      </c>
      <c r="AO2018" s="256">
        <v>0</v>
      </c>
      <c r="AP2018" s="256">
        <v>0</v>
      </c>
      <c r="AQ2018" s="256">
        <v>0</v>
      </c>
      <c r="AR2018" s="256">
        <v>0</v>
      </c>
      <c r="AS2018" s="256">
        <v>0</v>
      </c>
      <c r="AT2018" s="256">
        <v>0</v>
      </c>
      <c r="AU2018" s="256">
        <v>0</v>
      </c>
      <c r="AV2018" s="256">
        <v>0</v>
      </c>
      <c r="AW2018" s="256">
        <v>0</v>
      </c>
      <c r="AX2018" s="256">
        <v>0</v>
      </c>
      <c r="AY2018" s="256">
        <v>0</v>
      </c>
      <c r="AZ2018" s="256">
        <v>0</v>
      </c>
      <c r="BA2018" s="256">
        <v>0</v>
      </c>
      <c r="BB2018" s="256">
        <v>0</v>
      </c>
      <c r="BC2018" s="256">
        <v>0</v>
      </c>
      <c r="BD2018" s="256">
        <v>0</v>
      </c>
      <c r="BE2018" s="256">
        <v>0</v>
      </c>
      <c r="BF2018" s="256">
        <v>0</v>
      </c>
      <c r="BG2018" s="256">
        <v>0</v>
      </c>
      <c r="BH2018" s="256">
        <v>0</v>
      </c>
      <c r="BI2018" s="256">
        <v>0</v>
      </c>
      <c r="BJ2018" s="256">
        <v>0</v>
      </c>
      <c r="BK2018" s="256">
        <v>0</v>
      </c>
      <c r="BL2018" s="256">
        <v>0</v>
      </c>
      <c r="BM2018" s="256">
        <v>0</v>
      </c>
      <c r="BN2018" s="256">
        <v>0</v>
      </c>
      <c r="BO2018" s="256">
        <v>0</v>
      </c>
      <c r="BP2018" s="256">
        <v>0</v>
      </c>
      <c r="BQ2018" s="256">
        <v>0</v>
      </c>
      <c r="BR2018" s="256">
        <v>0</v>
      </c>
      <c r="BS2018" s="256">
        <v>0</v>
      </c>
      <c r="BT2018" s="256">
        <v>0</v>
      </c>
      <c r="BU2018" s="256">
        <v>0</v>
      </c>
      <c r="BV2018" s="256">
        <v>0</v>
      </c>
    </row>
    <row r="2019" spans="1:74">
      <c r="A2019" s="256">
        <v>60</v>
      </c>
      <c r="B2019" s="256">
        <v>627.4283740211888</v>
      </c>
      <c r="C2019" s="256">
        <v>620.19438046982998</v>
      </c>
      <c r="D2019" s="256">
        <v>618.26531552280096</v>
      </c>
      <c r="E2019" s="256">
        <v>623.57024412713076</v>
      </c>
      <c r="F2019" s="256">
        <v>641.89636112390644</v>
      </c>
      <c r="G2019" s="256">
        <v>667.45647167204095</v>
      </c>
      <c r="H2019" s="256">
        <v>690.60525103638918</v>
      </c>
      <c r="I2019" s="256">
        <v>707.96683555965035</v>
      </c>
      <c r="J2019" s="256">
        <v>723.3993551358825</v>
      </c>
      <c r="K2019" s="256">
        <v>731.59788116075583</v>
      </c>
      <c r="L2019" s="256">
        <v>727.73975126669779</v>
      </c>
      <c r="M2019" s="256">
        <v>718.57669276830995</v>
      </c>
      <c r="N2019" s="256">
        <v>713.27176416398015</v>
      </c>
      <c r="O2019" s="256">
        <v>721.47029018885348</v>
      </c>
      <c r="P2019" s="256">
        <v>738.83187471211465</v>
      </c>
      <c r="Q2019" s="256">
        <v>762.46292031322014</v>
      </c>
      <c r="R2019" s="256">
        <v>789.95209580838366</v>
      </c>
      <c r="S2019" s="256">
        <v>819.85260248733346</v>
      </c>
      <c r="T2019" s="256">
        <v>850.71764163979776</v>
      </c>
      <c r="U2019" s="256">
        <v>893.63933671119355</v>
      </c>
      <c r="V2019" s="256">
        <v>952.95808383233589</v>
      </c>
      <c r="W2019" s="256">
        <v>1033.0142791340402</v>
      </c>
      <c r="X2019" s="256">
        <v>1133.3256563795492</v>
      </c>
      <c r="Y2019" s="256">
        <v>1248.5872869645332</v>
      </c>
      <c r="Z2019" s="256">
        <v>1367.7070474435752</v>
      </c>
      <c r="AA2019" s="256">
        <v>1466.0893597420552</v>
      </c>
      <c r="AB2019" s="256">
        <v>1485.3800092123454</v>
      </c>
      <c r="AC2019" s="256">
        <v>1348.416397973285</v>
      </c>
      <c r="AD2019" s="256">
        <v>1029.1561492399821</v>
      </c>
      <c r="AE2019" s="256">
        <v>641.89636112390644</v>
      </c>
      <c r="AF2019" s="256">
        <v>452.36573007830521</v>
      </c>
      <c r="AG2019" s="256">
        <v>384.84845693228948</v>
      </c>
      <c r="AH2019" s="256">
        <v>353.01888530631066</v>
      </c>
      <c r="AI2019" s="256">
        <v>333.24596959926322</v>
      </c>
      <c r="AJ2019" s="256">
        <v>296.5937356057118</v>
      </c>
      <c r="AK2019" s="256">
        <v>167.34638415476749</v>
      </c>
      <c r="AL2019" s="256">
        <v>0</v>
      </c>
      <c r="AM2019" s="256">
        <v>0</v>
      </c>
      <c r="AN2019" s="256">
        <v>0</v>
      </c>
      <c r="AO2019" s="256">
        <v>0</v>
      </c>
      <c r="AP2019" s="256">
        <v>0</v>
      </c>
      <c r="AQ2019" s="256">
        <v>0</v>
      </c>
      <c r="AR2019" s="256">
        <v>0</v>
      </c>
      <c r="AS2019" s="256">
        <v>0</v>
      </c>
      <c r="AT2019" s="256">
        <v>0</v>
      </c>
      <c r="AU2019" s="256">
        <v>0</v>
      </c>
      <c r="AV2019" s="256">
        <v>0</v>
      </c>
      <c r="AW2019" s="256">
        <v>0</v>
      </c>
      <c r="AX2019" s="256">
        <v>0</v>
      </c>
      <c r="AY2019" s="256">
        <v>0</v>
      </c>
      <c r="AZ2019" s="256">
        <v>0</v>
      </c>
      <c r="BA2019" s="256">
        <v>0</v>
      </c>
      <c r="BB2019" s="256">
        <v>0</v>
      </c>
      <c r="BC2019" s="256">
        <v>0</v>
      </c>
      <c r="BD2019" s="256">
        <v>0</v>
      </c>
      <c r="BE2019" s="256">
        <v>0</v>
      </c>
      <c r="BF2019" s="256">
        <v>0</v>
      </c>
      <c r="BG2019" s="256">
        <v>0</v>
      </c>
      <c r="BH2019" s="256">
        <v>0</v>
      </c>
      <c r="BI2019" s="256">
        <v>0</v>
      </c>
      <c r="BJ2019" s="256">
        <v>0</v>
      </c>
      <c r="BK2019" s="256">
        <v>0</v>
      </c>
      <c r="BL2019" s="256">
        <v>0</v>
      </c>
      <c r="BM2019" s="256">
        <v>0</v>
      </c>
      <c r="BN2019" s="256">
        <v>0</v>
      </c>
      <c r="BO2019" s="256">
        <v>0</v>
      </c>
      <c r="BP2019" s="256">
        <v>0</v>
      </c>
      <c r="BQ2019" s="256">
        <v>0</v>
      </c>
      <c r="BR2019" s="256">
        <v>0</v>
      </c>
      <c r="BS2019" s="256">
        <v>0</v>
      </c>
      <c r="BT2019" s="256">
        <v>0</v>
      </c>
      <c r="BU2019" s="256">
        <v>0</v>
      </c>
      <c r="BV2019" s="256">
        <v>0</v>
      </c>
    </row>
    <row r="2020" spans="1:74">
      <c r="A2020" s="256">
        <v>65</v>
      </c>
      <c r="B2020" s="256">
        <v>627.4283740211888</v>
      </c>
      <c r="C2020" s="256">
        <v>618.74758175955822</v>
      </c>
      <c r="D2020" s="256">
        <v>616.81851681252908</v>
      </c>
      <c r="E2020" s="256">
        <v>620.19438046982998</v>
      </c>
      <c r="F2020" s="256">
        <v>636.10916628281939</v>
      </c>
      <c r="G2020" s="256">
        <v>661.18701059419664</v>
      </c>
      <c r="H2020" s="256">
        <v>687.22938737908839</v>
      </c>
      <c r="I2020" s="256">
        <v>710.37816674343662</v>
      </c>
      <c r="J2020" s="256">
        <v>733.0446798710276</v>
      </c>
      <c r="K2020" s="256">
        <v>751.37079686780328</v>
      </c>
      <c r="L2020" s="256">
        <v>760.53385536619112</v>
      </c>
      <c r="M2020" s="256">
        <v>758.6047904191621</v>
      </c>
      <c r="N2020" s="256">
        <v>750.40626439428877</v>
      </c>
      <c r="O2020" s="256">
        <v>752.33532934131779</v>
      </c>
      <c r="P2020" s="256">
        <v>767.28558268079269</v>
      </c>
      <c r="Q2020" s="256">
        <v>791.39889451865542</v>
      </c>
      <c r="R2020" s="256">
        <v>822.26393367111973</v>
      </c>
      <c r="S2020" s="256">
        <v>856.02257024412756</v>
      </c>
      <c r="T2020" s="256">
        <v>895.08613542146531</v>
      </c>
      <c r="U2020" s="256">
        <v>954.40488254260765</v>
      </c>
      <c r="V2020" s="256">
        <v>1033.4965453707975</v>
      </c>
      <c r="W2020" s="256">
        <v>1141.0419161676652</v>
      </c>
      <c r="X2020" s="256">
        <v>1279.9345923537549</v>
      </c>
      <c r="Y2020" s="256">
        <v>1452.5859051128521</v>
      </c>
      <c r="Z2020" s="256">
        <v>1652.2441271303555</v>
      </c>
      <c r="AA2020" s="256">
        <v>1855.2782128051599</v>
      </c>
      <c r="AB2020" s="256">
        <v>2014.4260709350542</v>
      </c>
      <c r="AC2020" s="256">
        <v>2019.2487333026268</v>
      </c>
      <c r="AD2020" s="256">
        <v>1813.803316444036</v>
      </c>
      <c r="AE2020" s="256">
        <v>1400.5011515430685</v>
      </c>
      <c r="AF2020" s="256">
        <v>917.27038231229903</v>
      </c>
      <c r="AG2020" s="256">
        <v>552.6771073238142</v>
      </c>
      <c r="AH2020" s="256">
        <v>391.60018424689105</v>
      </c>
      <c r="AI2020" s="256">
        <v>340.47996315062204</v>
      </c>
      <c r="AJ2020" s="256">
        <v>278.74988484569337</v>
      </c>
      <c r="AK2020" s="256">
        <v>158.18332565637965</v>
      </c>
      <c r="AL2020" s="256">
        <v>0</v>
      </c>
      <c r="AM2020" s="256">
        <v>0</v>
      </c>
      <c r="AN2020" s="256">
        <v>0</v>
      </c>
      <c r="AO2020" s="256">
        <v>0</v>
      </c>
      <c r="AP2020" s="256">
        <v>0</v>
      </c>
      <c r="AQ2020" s="256">
        <v>0</v>
      </c>
      <c r="AR2020" s="256">
        <v>0</v>
      </c>
      <c r="AS2020" s="256">
        <v>0</v>
      </c>
      <c r="AT2020" s="256">
        <v>0</v>
      </c>
      <c r="AU2020" s="256">
        <v>0</v>
      </c>
      <c r="AV2020" s="256">
        <v>0</v>
      </c>
      <c r="AW2020" s="256">
        <v>0</v>
      </c>
      <c r="AX2020" s="256">
        <v>0</v>
      </c>
      <c r="AY2020" s="256">
        <v>0</v>
      </c>
      <c r="AZ2020" s="256">
        <v>0</v>
      </c>
      <c r="BA2020" s="256">
        <v>0</v>
      </c>
      <c r="BB2020" s="256">
        <v>0</v>
      </c>
      <c r="BC2020" s="256">
        <v>0</v>
      </c>
      <c r="BD2020" s="256">
        <v>0</v>
      </c>
      <c r="BE2020" s="256">
        <v>0</v>
      </c>
      <c r="BF2020" s="256">
        <v>0</v>
      </c>
      <c r="BG2020" s="256">
        <v>0</v>
      </c>
      <c r="BH2020" s="256">
        <v>0</v>
      </c>
      <c r="BI2020" s="256">
        <v>0</v>
      </c>
      <c r="BJ2020" s="256">
        <v>0</v>
      </c>
      <c r="BK2020" s="256">
        <v>0</v>
      </c>
      <c r="BL2020" s="256">
        <v>0</v>
      </c>
      <c r="BM2020" s="256">
        <v>0</v>
      </c>
      <c r="BN2020" s="256">
        <v>0</v>
      </c>
      <c r="BO2020" s="256">
        <v>0</v>
      </c>
      <c r="BP2020" s="256">
        <v>0</v>
      </c>
      <c r="BQ2020" s="256">
        <v>0</v>
      </c>
      <c r="BR2020" s="256">
        <v>0</v>
      </c>
      <c r="BS2020" s="256">
        <v>0</v>
      </c>
      <c r="BT2020" s="256">
        <v>0</v>
      </c>
      <c r="BU2020" s="256">
        <v>0</v>
      </c>
      <c r="BV2020" s="256">
        <v>0</v>
      </c>
    </row>
    <row r="2021" spans="1:74">
      <c r="A2021" s="256">
        <v>70</v>
      </c>
      <c r="B2021" s="256">
        <v>627.4283740211888</v>
      </c>
      <c r="C2021" s="256">
        <v>622.123445416859</v>
      </c>
      <c r="D2021" s="256">
        <v>617.30078304928634</v>
      </c>
      <c r="E2021" s="256">
        <v>618.26531552280096</v>
      </c>
      <c r="F2021" s="256">
        <v>629.83970520497508</v>
      </c>
      <c r="G2021" s="256">
        <v>650.09488714877978</v>
      </c>
      <c r="H2021" s="256">
        <v>678.06632888070055</v>
      </c>
      <c r="I2021" s="256">
        <v>706.03777061262133</v>
      </c>
      <c r="J2021" s="256">
        <v>733.0446798710276</v>
      </c>
      <c r="K2021" s="256">
        <v>757.64025794564759</v>
      </c>
      <c r="L2021" s="256">
        <v>778.37770612620955</v>
      </c>
      <c r="M2021" s="256">
        <v>789.46982957162641</v>
      </c>
      <c r="N2021" s="256">
        <v>793.8102257024417</v>
      </c>
      <c r="O2021" s="256">
        <v>799.1151543067715</v>
      </c>
      <c r="P2021" s="256">
        <v>809.72501151543111</v>
      </c>
      <c r="Q2021" s="256">
        <v>829.0156609857213</v>
      </c>
      <c r="R2021" s="256">
        <v>862.77429755872913</v>
      </c>
      <c r="S2021" s="256">
        <v>898.94426531552335</v>
      </c>
      <c r="T2021" s="256">
        <v>942.83049286043354</v>
      </c>
      <c r="U2021" s="256">
        <v>1010.8300322432065</v>
      </c>
      <c r="V2021" s="256">
        <v>1110.6591432519583</v>
      </c>
      <c r="W2021" s="256">
        <v>1241.3532934131745</v>
      </c>
      <c r="X2021" s="256">
        <v>1412.0755412252427</v>
      </c>
      <c r="Y2021" s="256">
        <v>1613.180561953018</v>
      </c>
      <c r="Z2021" s="256">
        <v>1840.3279594656851</v>
      </c>
      <c r="AA2021" s="256">
        <v>2112.3261169967768</v>
      </c>
      <c r="AB2021" s="256">
        <v>2361.1754951635203</v>
      </c>
      <c r="AC2021" s="256">
        <v>2470.6499309074175</v>
      </c>
      <c r="AD2021" s="256">
        <v>2374.1966835559665</v>
      </c>
      <c r="AE2021" s="256">
        <v>2097.375863657302</v>
      </c>
      <c r="AF2021" s="256">
        <v>1584.7268539843399</v>
      </c>
      <c r="AG2021" s="256">
        <v>859.8807001381856</v>
      </c>
      <c r="AH2021" s="256">
        <v>441.7558728696456</v>
      </c>
      <c r="AI2021" s="256">
        <v>344.82035928143733</v>
      </c>
      <c r="AJ2021" s="256">
        <v>264.28189774297573</v>
      </c>
      <c r="AK2021" s="256">
        <v>135.9990787655459</v>
      </c>
      <c r="AL2021" s="256">
        <v>0</v>
      </c>
      <c r="AM2021" s="256">
        <v>0</v>
      </c>
      <c r="AN2021" s="256">
        <v>0</v>
      </c>
      <c r="AO2021" s="256">
        <v>0</v>
      </c>
      <c r="AP2021" s="256">
        <v>0</v>
      </c>
      <c r="AQ2021" s="256">
        <v>0</v>
      </c>
      <c r="AR2021" s="256">
        <v>0</v>
      </c>
      <c r="AS2021" s="256">
        <v>0</v>
      </c>
      <c r="AT2021" s="256">
        <v>0</v>
      </c>
      <c r="AU2021" s="256">
        <v>0</v>
      </c>
      <c r="AV2021" s="256">
        <v>0</v>
      </c>
      <c r="AW2021" s="256">
        <v>0</v>
      </c>
      <c r="AX2021" s="256">
        <v>0</v>
      </c>
      <c r="AY2021" s="256">
        <v>0</v>
      </c>
      <c r="AZ2021" s="256">
        <v>0</v>
      </c>
      <c r="BA2021" s="256">
        <v>0</v>
      </c>
      <c r="BB2021" s="256">
        <v>0</v>
      </c>
      <c r="BC2021" s="256">
        <v>0</v>
      </c>
      <c r="BD2021" s="256">
        <v>0</v>
      </c>
      <c r="BE2021" s="256">
        <v>0</v>
      </c>
      <c r="BF2021" s="256">
        <v>0</v>
      </c>
      <c r="BG2021" s="256">
        <v>0</v>
      </c>
      <c r="BH2021" s="256">
        <v>0</v>
      </c>
      <c r="BI2021" s="256">
        <v>0</v>
      </c>
      <c r="BJ2021" s="256">
        <v>0</v>
      </c>
      <c r="BK2021" s="256">
        <v>0</v>
      </c>
      <c r="BL2021" s="256">
        <v>0</v>
      </c>
      <c r="BM2021" s="256">
        <v>0</v>
      </c>
      <c r="BN2021" s="256">
        <v>0</v>
      </c>
      <c r="BO2021" s="256">
        <v>0</v>
      </c>
      <c r="BP2021" s="256">
        <v>0</v>
      </c>
      <c r="BQ2021" s="256">
        <v>0</v>
      </c>
      <c r="BR2021" s="256">
        <v>0</v>
      </c>
      <c r="BS2021" s="256">
        <v>0</v>
      </c>
      <c r="BT2021" s="256">
        <v>0</v>
      </c>
      <c r="BU2021" s="256">
        <v>0</v>
      </c>
      <c r="BV2021" s="256">
        <v>0</v>
      </c>
    </row>
    <row r="2022" spans="1:74">
      <c r="A2022" s="256">
        <v>75</v>
      </c>
      <c r="B2022" s="256">
        <v>627.4283740211888</v>
      </c>
      <c r="C2022" s="256">
        <v>622.60571165361625</v>
      </c>
      <c r="D2022" s="256">
        <v>618.26531552280096</v>
      </c>
      <c r="E2022" s="256">
        <v>616.81851681252908</v>
      </c>
      <c r="F2022" s="256">
        <v>626.46384154767429</v>
      </c>
      <c r="G2022" s="256">
        <v>642.86089359742095</v>
      </c>
      <c r="H2022" s="256">
        <v>664.56287425149742</v>
      </c>
      <c r="I2022" s="256">
        <v>691.56978350990369</v>
      </c>
      <c r="J2022" s="256">
        <v>721.47029018885348</v>
      </c>
      <c r="K2022" s="256">
        <v>752.33532934131779</v>
      </c>
      <c r="L2022" s="256">
        <v>778.8599723629668</v>
      </c>
      <c r="M2022" s="256">
        <v>802.49101796407228</v>
      </c>
      <c r="N2022" s="256">
        <v>819.85260248733346</v>
      </c>
      <c r="O2022" s="256">
        <v>835.76738830032286</v>
      </c>
      <c r="P2022" s="256">
        <v>851.19990787655502</v>
      </c>
      <c r="Q2022" s="256">
        <v>872.9018885306316</v>
      </c>
      <c r="R2022" s="256">
        <v>904.73146015661041</v>
      </c>
      <c r="S2022" s="256">
        <v>934.14970059880295</v>
      </c>
      <c r="T2022" s="256">
        <v>976.58912943344137</v>
      </c>
      <c r="U2022" s="256">
        <v>1047.4822662367578</v>
      </c>
      <c r="V2022" s="256">
        <v>1149.7227084292958</v>
      </c>
      <c r="W2022" s="256">
        <v>1289.5799170888999</v>
      </c>
      <c r="X2022" s="256">
        <v>1459.8198986642108</v>
      </c>
      <c r="Y2022" s="256">
        <v>1654.6554583141419</v>
      </c>
      <c r="Z2022" s="256">
        <v>1891.4481805619541</v>
      </c>
      <c r="AA2022" s="256">
        <v>2180.8079226163072</v>
      </c>
      <c r="AB2022" s="256">
        <v>2485.1179180101349</v>
      </c>
      <c r="AC2022" s="256">
        <v>2687.6697374481819</v>
      </c>
      <c r="AD2022" s="256">
        <v>2652.9465684016595</v>
      </c>
      <c r="AE2022" s="256">
        <v>2383.3597420543542</v>
      </c>
      <c r="AF2022" s="256">
        <v>1820.0727775218804</v>
      </c>
      <c r="AG2022" s="256">
        <v>925.95117457392962</v>
      </c>
      <c r="AH2022" s="256">
        <v>421.50069092584084</v>
      </c>
      <c r="AI2022" s="256">
        <v>313.95532012897303</v>
      </c>
      <c r="AJ2022" s="256">
        <v>231.97005988023966</v>
      </c>
      <c r="AK2022" s="256">
        <v>109.95670198065415</v>
      </c>
      <c r="AL2022" s="256">
        <v>0</v>
      </c>
      <c r="AM2022" s="256">
        <v>0</v>
      </c>
      <c r="AN2022" s="256">
        <v>0</v>
      </c>
      <c r="AO2022" s="256">
        <v>0</v>
      </c>
      <c r="AP2022" s="256">
        <v>0</v>
      </c>
      <c r="AQ2022" s="256">
        <v>0</v>
      </c>
      <c r="AR2022" s="256">
        <v>0</v>
      </c>
      <c r="AS2022" s="256">
        <v>0</v>
      </c>
      <c r="AT2022" s="256">
        <v>0</v>
      </c>
      <c r="AU2022" s="256">
        <v>0</v>
      </c>
      <c r="AV2022" s="256">
        <v>0</v>
      </c>
      <c r="AW2022" s="256">
        <v>0</v>
      </c>
      <c r="AX2022" s="256">
        <v>0</v>
      </c>
      <c r="AY2022" s="256">
        <v>0</v>
      </c>
      <c r="AZ2022" s="256">
        <v>0</v>
      </c>
      <c r="BA2022" s="256">
        <v>0</v>
      </c>
      <c r="BB2022" s="256">
        <v>0</v>
      </c>
      <c r="BC2022" s="256">
        <v>0</v>
      </c>
      <c r="BD2022" s="256">
        <v>0</v>
      </c>
      <c r="BE2022" s="256">
        <v>0</v>
      </c>
      <c r="BF2022" s="256">
        <v>0</v>
      </c>
      <c r="BG2022" s="256">
        <v>0</v>
      </c>
      <c r="BH2022" s="256">
        <v>0</v>
      </c>
      <c r="BI2022" s="256">
        <v>0</v>
      </c>
      <c r="BJ2022" s="256">
        <v>0</v>
      </c>
      <c r="BK2022" s="256">
        <v>0</v>
      </c>
      <c r="BL2022" s="256">
        <v>0</v>
      </c>
      <c r="BM2022" s="256">
        <v>0</v>
      </c>
      <c r="BN2022" s="256">
        <v>0</v>
      </c>
      <c r="BO2022" s="256">
        <v>0</v>
      </c>
      <c r="BP2022" s="256">
        <v>0</v>
      </c>
      <c r="BQ2022" s="256">
        <v>0</v>
      </c>
      <c r="BR2022" s="256">
        <v>0</v>
      </c>
      <c r="BS2022" s="256">
        <v>0</v>
      </c>
      <c r="BT2022" s="256">
        <v>0</v>
      </c>
      <c r="BU2022" s="256">
        <v>0</v>
      </c>
      <c r="BV2022" s="256">
        <v>0</v>
      </c>
    </row>
    <row r="2023" spans="1:74">
      <c r="A2023" s="256">
        <v>80</v>
      </c>
      <c r="B2023" s="256">
        <v>627.4283740211888</v>
      </c>
      <c r="C2023" s="256">
        <v>623.57024412713076</v>
      </c>
      <c r="D2023" s="256">
        <v>619.22984799631547</v>
      </c>
      <c r="E2023" s="256">
        <v>617.78304928604371</v>
      </c>
      <c r="F2023" s="256">
        <v>624.53477660064527</v>
      </c>
      <c r="G2023" s="256">
        <v>637.55596499309115</v>
      </c>
      <c r="H2023" s="256">
        <v>653.47075080608056</v>
      </c>
      <c r="I2023" s="256">
        <v>675.17273146015702</v>
      </c>
      <c r="J2023" s="256">
        <v>702.66190695532055</v>
      </c>
      <c r="K2023" s="256">
        <v>732.56241363427034</v>
      </c>
      <c r="L2023" s="256">
        <v>763.42745278673465</v>
      </c>
      <c r="M2023" s="256">
        <v>791.88116075541268</v>
      </c>
      <c r="N2023" s="256">
        <v>817.92353754030444</v>
      </c>
      <c r="O2023" s="256">
        <v>841.55458314140992</v>
      </c>
      <c r="P2023" s="256">
        <v>864.70336250575826</v>
      </c>
      <c r="Q2023" s="256">
        <v>890.74573929065002</v>
      </c>
      <c r="R2023" s="256">
        <v>921.12851220635707</v>
      </c>
      <c r="S2023" s="256">
        <v>946.68862275449158</v>
      </c>
      <c r="T2023" s="256">
        <v>980.44725932749941</v>
      </c>
      <c r="U2023" s="256">
        <v>1040.2482726853991</v>
      </c>
      <c r="V2023" s="256">
        <v>1125.6093965914331</v>
      </c>
      <c r="W2023" s="256">
        <v>1242.8000921234461</v>
      </c>
      <c r="X2023" s="256">
        <v>1385.5508982035935</v>
      </c>
      <c r="Y2023" s="256">
        <v>1551.4504836480894</v>
      </c>
      <c r="Z2023" s="256">
        <v>1753.5200368493793</v>
      </c>
      <c r="AA2023" s="256">
        <v>2009.1211423307243</v>
      </c>
      <c r="AB2023" s="256">
        <v>2304.7503454629218</v>
      </c>
      <c r="AC2023" s="256">
        <v>2573.8549055734698</v>
      </c>
      <c r="AD2023" s="256">
        <v>2665.4854905573484</v>
      </c>
      <c r="AE2023" s="256">
        <v>2441.7139567019822</v>
      </c>
      <c r="AF2023" s="256">
        <v>1786.3141409488726</v>
      </c>
      <c r="AG2023" s="256">
        <v>752.33532934131779</v>
      </c>
      <c r="AH2023" s="256">
        <v>330.35237217871969</v>
      </c>
      <c r="AI2023" s="256">
        <v>239.20405343159848</v>
      </c>
      <c r="AJ2023" s="256">
        <v>179.88530631045612</v>
      </c>
      <c r="AK2023" s="256">
        <v>82.949792722247864</v>
      </c>
      <c r="AL2023" s="256">
        <v>0</v>
      </c>
      <c r="AM2023" s="256">
        <v>0</v>
      </c>
      <c r="AN2023" s="256">
        <v>0</v>
      </c>
      <c r="AO2023" s="256">
        <v>0</v>
      </c>
      <c r="AP2023" s="256">
        <v>0</v>
      </c>
      <c r="AQ2023" s="256">
        <v>0</v>
      </c>
      <c r="AR2023" s="256">
        <v>0</v>
      </c>
      <c r="AS2023" s="256">
        <v>0</v>
      </c>
      <c r="AT2023" s="256">
        <v>0</v>
      </c>
      <c r="AU2023" s="256">
        <v>0</v>
      </c>
      <c r="AV2023" s="256">
        <v>0</v>
      </c>
      <c r="AW2023" s="256">
        <v>0</v>
      </c>
      <c r="AX2023" s="256">
        <v>0</v>
      </c>
      <c r="AY2023" s="256">
        <v>0</v>
      </c>
      <c r="AZ2023" s="256">
        <v>0</v>
      </c>
      <c r="BA2023" s="256">
        <v>0</v>
      </c>
      <c r="BB2023" s="256">
        <v>0</v>
      </c>
      <c r="BC2023" s="256">
        <v>0</v>
      </c>
      <c r="BD2023" s="256">
        <v>0</v>
      </c>
      <c r="BE2023" s="256">
        <v>0</v>
      </c>
      <c r="BF2023" s="256">
        <v>0</v>
      </c>
      <c r="BG2023" s="256">
        <v>0</v>
      </c>
      <c r="BH2023" s="256">
        <v>0</v>
      </c>
      <c r="BI2023" s="256">
        <v>0</v>
      </c>
      <c r="BJ2023" s="256">
        <v>0</v>
      </c>
      <c r="BK2023" s="256">
        <v>0</v>
      </c>
      <c r="BL2023" s="256">
        <v>0</v>
      </c>
      <c r="BM2023" s="256">
        <v>0</v>
      </c>
      <c r="BN2023" s="256">
        <v>0</v>
      </c>
      <c r="BO2023" s="256">
        <v>0</v>
      </c>
      <c r="BP2023" s="256">
        <v>0</v>
      </c>
      <c r="BQ2023" s="256">
        <v>0</v>
      </c>
      <c r="BR2023" s="256">
        <v>0</v>
      </c>
      <c r="BS2023" s="256">
        <v>0</v>
      </c>
      <c r="BT2023" s="256">
        <v>0</v>
      </c>
      <c r="BU2023" s="256">
        <v>0</v>
      </c>
      <c r="BV2023" s="256">
        <v>0</v>
      </c>
    </row>
    <row r="2024" spans="1:74">
      <c r="A2024" s="256">
        <v>85</v>
      </c>
      <c r="B2024" s="256">
        <v>627.4283740211888</v>
      </c>
      <c r="C2024" s="256">
        <v>625.98157531091704</v>
      </c>
      <c r="D2024" s="256">
        <v>621.64117918010174</v>
      </c>
      <c r="E2024" s="256">
        <v>620.19438046982998</v>
      </c>
      <c r="F2024" s="256">
        <v>623.08797789037351</v>
      </c>
      <c r="G2024" s="256">
        <v>635.14463380930488</v>
      </c>
      <c r="H2024" s="256">
        <v>649.61262091202252</v>
      </c>
      <c r="I2024" s="256">
        <v>665.04514048825467</v>
      </c>
      <c r="J2024" s="256">
        <v>685.30032243205937</v>
      </c>
      <c r="K2024" s="256">
        <v>708.93136803316486</v>
      </c>
      <c r="L2024" s="256">
        <v>732.56241363427034</v>
      </c>
      <c r="M2024" s="256">
        <v>757.64025794564759</v>
      </c>
      <c r="N2024" s="256">
        <v>786.09396591432562</v>
      </c>
      <c r="O2024" s="256">
        <v>814.54767388300365</v>
      </c>
      <c r="P2024" s="256">
        <v>839.6255181943809</v>
      </c>
      <c r="Q2024" s="256">
        <v>865.66789497927277</v>
      </c>
      <c r="R2024" s="256">
        <v>895.08613542146531</v>
      </c>
      <c r="S2024" s="256">
        <v>920.16397973284256</v>
      </c>
      <c r="T2024" s="256">
        <v>949.5822201750351</v>
      </c>
      <c r="U2024" s="256">
        <v>1001.1847075080614</v>
      </c>
      <c r="V2024" s="256">
        <v>1075.935974205436</v>
      </c>
      <c r="W2024" s="256">
        <v>1177.2118839244595</v>
      </c>
      <c r="X2024" s="256">
        <v>1295.367111929987</v>
      </c>
      <c r="Y2024" s="256">
        <v>1428.9548595117465</v>
      </c>
      <c r="Z2024" s="256">
        <v>1591.4785812989414</v>
      </c>
      <c r="AA2024" s="256">
        <v>1780.5269461077855</v>
      </c>
      <c r="AB2024" s="256">
        <v>1988.3836941501625</v>
      </c>
      <c r="AC2024" s="256">
        <v>2163.4463380930461</v>
      </c>
      <c r="AD2024" s="256">
        <v>2267.6158452326131</v>
      </c>
      <c r="AE2024" s="256">
        <v>2158.6236757254733</v>
      </c>
      <c r="AF2024" s="256">
        <v>1563.5071395670207</v>
      </c>
      <c r="AG2024" s="256">
        <v>540.62045140488283</v>
      </c>
      <c r="AH2024" s="256">
        <v>232.45232611699691</v>
      </c>
      <c r="AI2024" s="256">
        <v>162.04145555043769</v>
      </c>
      <c r="AJ2024" s="256">
        <v>119.11976047904199</v>
      </c>
      <c r="AK2024" s="256">
        <v>48.708889912482753</v>
      </c>
      <c r="AL2024" s="256">
        <v>0</v>
      </c>
      <c r="AM2024" s="256">
        <v>0</v>
      </c>
      <c r="AN2024" s="256">
        <v>0</v>
      </c>
      <c r="AO2024" s="256">
        <v>0</v>
      </c>
      <c r="AP2024" s="256">
        <v>0</v>
      </c>
      <c r="AQ2024" s="256">
        <v>0</v>
      </c>
      <c r="AR2024" s="256">
        <v>0</v>
      </c>
      <c r="AS2024" s="256">
        <v>0</v>
      </c>
      <c r="AT2024" s="256">
        <v>0</v>
      </c>
      <c r="AU2024" s="256">
        <v>0</v>
      </c>
      <c r="AV2024" s="256">
        <v>0</v>
      </c>
      <c r="AW2024" s="256">
        <v>0</v>
      </c>
      <c r="AX2024" s="256">
        <v>0</v>
      </c>
      <c r="AY2024" s="256">
        <v>0</v>
      </c>
      <c r="AZ2024" s="256">
        <v>0</v>
      </c>
      <c r="BA2024" s="256">
        <v>0</v>
      </c>
      <c r="BB2024" s="256">
        <v>0</v>
      </c>
      <c r="BC2024" s="256">
        <v>0</v>
      </c>
      <c r="BD2024" s="256">
        <v>0</v>
      </c>
      <c r="BE2024" s="256">
        <v>0</v>
      </c>
      <c r="BF2024" s="256">
        <v>0</v>
      </c>
      <c r="BG2024" s="256">
        <v>0</v>
      </c>
      <c r="BH2024" s="256">
        <v>0</v>
      </c>
      <c r="BI2024" s="256">
        <v>0</v>
      </c>
      <c r="BJ2024" s="256">
        <v>0</v>
      </c>
      <c r="BK2024" s="256">
        <v>0</v>
      </c>
      <c r="BL2024" s="256">
        <v>0</v>
      </c>
      <c r="BM2024" s="256">
        <v>0</v>
      </c>
      <c r="BN2024" s="256">
        <v>0</v>
      </c>
      <c r="BO2024" s="256">
        <v>0</v>
      </c>
      <c r="BP2024" s="256">
        <v>0</v>
      </c>
      <c r="BQ2024" s="256">
        <v>0</v>
      </c>
      <c r="BR2024" s="256">
        <v>0</v>
      </c>
      <c r="BS2024" s="256">
        <v>0</v>
      </c>
      <c r="BT2024" s="256">
        <v>0</v>
      </c>
      <c r="BU2024" s="256">
        <v>0</v>
      </c>
      <c r="BV2024" s="256">
        <v>0</v>
      </c>
    </row>
    <row r="2025" spans="1:74">
      <c r="A2025" s="256">
        <v>90</v>
      </c>
      <c r="B2025" s="256">
        <v>627.4283740211888</v>
      </c>
      <c r="C2025" s="256">
        <v>626.46384154767429</v>
      </c>
      <c r="D2025" s="256">
        <v>623.57024412713076</v>
      </c>
      <c r="E2025" s="256">
        <v>622.60571165361625</v>
      </c>
      <c r="F2025" s="256">
        <v>627.91064025794606</v>
      </c>
      <c r="G2025" s="256">
        <v>638.03823122984841</v>
      </c>
      <c r="H2025" s="256">
        <v>650.09488714877978</v>
      </c>
      <c r="I2025" s="256">
        <v>662.6338093044684</v>
      </c>
      <c r="J2025" s="256">
        <v>679.03086135421506</v>
      </c>
      <c r="K2025" s="256">
        <v>695.42791340396172</v>
      </c>
      <c r="L2025" s="256">
        <v>711.34269921695113</v>
      </c>
      <c r="M2025" s="256">
        <v>727.25748502994054</v>
      </c>
      <c r="N2025" s="256">
        <v>744.13680331644446</v>
      </c>
      <c r="O2025" s="256">
        <v>762.94518654997739</v>
      </c>
      <c r="P2025" s="256">
        <v>783.68263473053935</v>
      </c>
      <c r="Q2025" s="256">
        <v>806.83141409488758</v>
      </c>
      <c r="R2025" s="256">
        <v>832.39152464302208</v>
      </c>
      <c r="S2025" s="256">
        <v>857.46936895439933</v>
      </c>
      <c r="T2025" s="256">
        <v>884.95854444956296</v>
      </c>
      <c r="U2025" s="256">
        <v>934.14970059880295</v>
      </c>
      <c r="V2025" s="256">
        <v>1003.1137724550904</v>
      </c>
      <c r="W2025" s="256">
        <v>1096.1911561492407</v>
      </c>
      <c r="X2025" s="256">
        <v>1195.0557346844778</v>
      </c>
      <c r="Y2025" s="256">
        <v>1292.4735145094435</v>
      </c>
      <c r="Z2025" s="256">
        <v>1414.9691386457862</v>
      </c>
      <c r="AA2025" s="256">
        <v>1562.5426070935061</v>
      </c>
      <c r="AB2025" s="256">
        <v>1711.0806080147406</v>
      </c>
      <c r="AC2025" s="256">
        <v>1803.6757254721338</v>
      </c>
      <c r="AD2025" s="256">
        <v>1809.4629203132208</v>
      </c>
      <c r="AE2025" s="256">
        <v>1670.0879778903741</v>
      </c>
      <c r="AF2025" s="256">
        <v>1186.8572086596046</v>
      </c>
      <c r="AG2025" s="256">
        <v>361.217411331184</v>
      </c>
      <c r="AH2025" s="256">
        <v>151.91386457853531</v>
      </c>
      <c r="AI2025" s="256">
        <v>96.453247351450997</v>
      </c>
      <c r="AJ2025" s="256">
        <v>62.694610778443149</v>
      </c>
      <c r="AK2025" s="256">
        <v>19.290649470290198</v>
      </c>
      <c r="AL2025" s="256">
        <v>0</v>
      </c>
      <c r="AM2025" s="256">
        <v>0</v>
      </c>
      <c r="AN2025" s="256">
        <v>0</v>
      </c>
      <c r="AO2025" s="256">
        <v>0</v>
      </c>
      <c r="AP2025" s="256">
        <v>0</v>
      </c>
      <c r="AQ2025" s="256">
        <v>0</v>
      </c>
      <c r="AR2025" s="256">
        <v>0</v>
      </c>
      <c r="AS2025" s="256">
        <v>0</v>
      </c>
      <c r="AT2025" s="256">
        <v>0</v>
      </c>
      <c r="AU2025" s="256">
        <v>0</v>
      </c>
      <c r="AV2025" s="256">
        <v>0</v>
      </c>
      <c r="AW2025" s="256">
        <v>0</v>
      </c>
      <c r="AX2025" s="256">
        <v>0</v>
      </c>
      <c r="AY2025" s="256">
        <v>0</v>
      </c>
      <c r="AZ2025" s="256">
        <v>0</v>
      </c>
      <c r="BA2025" s="256">
        <v>0</v>
      </c>
      <c r="BB2025" s="256">
        <v>0</v>
      </c>
      <c r="BC2025" s="256">
        <v>0</v>
      </c>
      <c r="BD2025" s="256">
        <v>0</v>
      </c>
      <c r="BE2025" s="256">
        <v>0</v>
      </c>
      <c r="BF2025" s="256">
        <v>0</v>
      </c>
      <c r="BG2025" s="256">
        <v>0</v>
      </c>
      <c r="BH2025" s="256">
        <v>0</v>
      </c>
      <c r="BI2025" s="256">
        <v>0</v>
      </c>
      <c r="BJ2025" s="256">
        <v>0</v>
      </c>
      <c r="BK2025" s="256">
        <v>0</v>
      </c>
      <c r="BL2025" s="256">
        <v>0</v>
      </c>
      <c r="BM2025" s="256">
        <v>0</v>
      </c>
      <c r="BN2025" s="256">
        <v>0</v>
      </c>
      <c r="BO2025" s="256">
        <v>0</v>
      </c>
      <c r="BP2025" s="256">
        <v>0</v>
      </c>
      <c r="BQ2025" s="256">
        <v>0</v>
      </c>
      <c r="BR2025" s="256">
        <v>0</v>
      </c>
      <c r="BS2025" s="256">
        <v>0</v>
      </c>
      <c r="BT2025" s="256">
        <v>0</v>
      </c>
      <c r="BU2025" s="256">
        <v>0</v>
      </c>
      <c r="BV2025" s="256">
        <v>0</v>
      </c>
    </row>
    <row r="2026" spans="1:74">
      <c r="A2026" s="256">
        <v>95</v>
      </c>
      <c r="B2026" s="256">
        <v>627.4283740211888</v>
      </c>
      <c r="C2026" s="256">
        <v>628.39290649470331</v>
      </c>
      <c r="D2026" s="256">
        <v>626.94610778443155</v>
      </c>
      <c r="E2026" s="256">
        <v>625.98157531091704</v>
      </c>
      <c r="F2026" s="256">
        <v>633.69783509903311</v>
      </c>
      <c r="G2026" s="256">
        <v>644.30769230769272</v>
      </c>
      <c r="H2026" s="256">
        <v>653.47075080608056</v>
      </c>
      <c r="I2026" s="256">
        <v>664.56287425149742</v>
      </c>
      <c r="J2026" s="256">
        <v>678.54859511745781</v>
      </c>
      <c r="K2026" s="256">
        <v>692.05204974666094</v>
      </c>
      <c r="L2026" s="256">
        <v>703.1441731920778</v>
      </c>
      <c r="M2026" s="256">
        <v>714.23629663749466</v>
      </c>
      <c r="N2026" s="256">
        <v>722.91708889912525</v>
      </c>
      <c r="O2026" s="256">
        <v>732.08014739751309</v>
      </c>
      <c r="P2026" s="256">
        <v>744.61906955320171</v>
      </c>
      <c r="Q2026" s="256">
        <v>761.01612160294837</v>
      </c>
      <c r="R2026" s="256">
        <v>781.27130354675307</v>
      </c>
      <c r="S2026" s="256">
        <v>799.59742054352876</v>
      </c>
      <c r="T2026" s="256">
        <v>822.26393367111973</v>
      </c>
      <c r="U2026" s="256">
        <v>862.29203132197188</v>
      </c>
      <c r="V2026" s="256">
        <v>915.34131736527002</v>
      </c>
      <c r="W2026" s="256">
        <v>984.30538922155745</v>
      </c>
      <c r="X2026" s="256">
        <v>1049.8935974205442</v>
      </c>
      <c r="Y2026" s="256">
        <v>1108.7300783049293</v>
      </c>
      <c r="Z2026" s="256">
        <v>1175.7650852141876</v>
      </c>
      <c r="AA2026" s="256">
        <v>1250.5163519115622</v>
      </c>
      <c r="AB2026" s="256">
        <v>1308.3883003224328</v>
      </c>
      <c r="AC2026" s="256">
        <v>1299.7075080608022</v>
      </c>
      <c r="AD2026" s="256">
        <v>1206.1478581298948</v>
      </c>
      <c r="AE2026" s="256">
        <v>1018.0640257945653</v>
      </c>
      <c r="AF2026" s="256">
        <v>682.8889912482731</v>
      </c>
      <c r="AG2026" s="256">
        <v>236.79272224781221</v>
      </c>
      <c r="AH2026" s="256">
        <v>95.006448641179233</v>
      </c>
      <c r="AI2026" s="256">
        <v>58.836480884385111</v>
      </c>
      <c r="AJ2026" s="256">
        <v>31.829571625978829</v>
      </c>
      <c r="AK2026" s="256">
        <v>8.6807922616305895</v>
      </c>
      <c r="AL2026" s="256">
        <v>0</v>
      </c>
      <c r="AM2026" s="256">
        <v>0</v>
      </c>
      <c r="AN2026" s="256">
        <v>0</v>
      </c>
      <c r="AO2026" s="256">
        <v>0</v>
      </c>
      <c r="AP2026" s="256">
        <v>0</v>
      </c>
      <c r="AQ2026" s="256">
        <v>0</v>
      </c>
      <c r="AR2026" s="256">
        <v>0</v>
      </c>
      <c r="AS2026" s="256">
        <v>0</v>
      </c>
      <c r="AT2026" s="256">
        <v>0</v>
      </c>
      <c r="AU2026" s="256">
        <v>0</v>
      </c>
      <c r="AV2026" s="256">
        <v>0</v>
      </c>
      <c r="AW2026" s="256">
        <v>0</v>
      </c>
      <c r="AX2026" s="256">
        <v>0</v>
      </c>
      <c r="AY2026" s="256">
        <v>0</v>
      </c>
      <c r="AZ2026" s="256">
        <v>0</v>
      </c>
      <c r="BA2026" s="256">
        <v>0</v>
      </c>
      <c r="BB2026" s="256">
        <v>0</v>
      </c>
      <c r="BC2026" s="256">
        <v>0</v>
      </c>
      <c r="BD2026" s="256">
        <v>0</v>
      </c>
      <c r="BE2026" s="256">
        <v>0</v>
      </c>
      <c r="BF2026" s="256">
        <v>0</v>
      </c>
      <c r="BG2026" s="256">
        <v>0</v>
      </c>
      <c r="BH2026" s="256">
        <v>0</v>
      </c>
      <c r="BI2026" s="256">
        <v>0</v>
      </c>
      <c r="BJ2026" s="256">
        <v>0</v>
      </c>
      <c r="BK2026" s="256">
        <v>0</v>
      </c>
      <c r="BL2026" s="256">
        <v>0</v>
      </c>
      <c r="BM2026" s="256">
        <v>0</v>
      </c>
      <c r="BN2026" s="256">
        <v>0</v>
      </c>
      <c r="BO2026" s="256">
        <v>0</v>
      </c>
      <c r="BP2026" s="256">
        <v>0</v>
      </c>
      <c r="BQ2026" s="256">
        <v>0</v>
      </c>
      <c r="BR2026" s="256">
        <v>0</v>
      </c>
      <c r="BS2026" s="256">
        <v>0</v>
      </c>
      <c r="BT2026" s="256">
        <v>0</v>
      </c>
      <c r="BU2026" s="256">
        <v>0</v>
      </c>
      <c r="BV2026" s="256">
        <v>0</v>
      </c>
    </row>
    <row r="2027" spans="1:74">
      <c r="A2027" s="256">
        <v>100</v>
      </c>
      <c r="B2027" s="256">
        <v>627.4283740211888</v>
      </c>
      <c r="C2027" s="256">
        <v>630.80423767848959</v>
      </c>
      <c r="D2027" s="256">
        <v>630.80423767848959</v>
      </c>
      <c r="E2027" s="256">
        <v>630.80423767848959</v>
      </c>
      <c r="F2027" s="256">
        <v>638.52049746660566</v>
      </c>
      <c r="G2027" s="256">
        <v>648.16582220175076</v>
      </c>
      <c r="H2027" s="256">
        <v>657.81114693689585</v>
      </c>
      <c r="I2027" s="256">
        <v>667.9387379087982</v>
      </c>
      <c r="J2027" s="256">
        <v>678.06632888070055</v>
      </c>
      <c r="K2027" s="256">
        <v>688.67618608936016</v>
      </c>
      <c r="L2027" s="256">
        <v>695.42791340396172</v>
      </c>
      <c r="M2027" s="256">
        <v>700.73284200829153</v>
      </c>
      <c r="N2027" s="256">
        <v>703.1441731920778</v>
      </c>
      <c r="O2027" s="256">
        <v>704.59097190234957</v>
      </c>
      <c r="P2027" s="256">
        <v>707.96683555965035</v>
      </c>
      <c r="Q2027" s="256">
        <v>711.34269921695113</v>
      </c>
      <c r="R2027" s="256">
        <v>720.98802395209623</v>
      </c>
      <c r="S2027" s="256">
        <v>733.0446798710276</v>
      </c>
      <c r="T2027" s="256">
        <v>743.6545370796872</v>
      </c>
      <c r="U2027" s="256">
        <v>759.08705665591935</v>
      </c>
      <c r="V2027" s="256">
        <v>780.78903730999582</v>
      </c>
      <c r="W2027" s="256">
        <v>808.27821280515934</v>
      </c>
      <c r="X2027" s="256">
        <v>828.53339474896404</v>
      </c>
      <c r="Y2027" s="256">
        <v>825.63979732842051</v>
      </c>
      <c r="Z2027" s="256">
        <v>813.58314140948914</v>
      </c>
      <c r="AA2027" s="256">
        <v>804.4200829111013</v>
      </c>
      <c r="AB2027" s="256">
        <v>772.10824504836523</v>
      </c>
      <c r="AC2027" s="256">
        <v>683.85352372178761</v>
      </c>
      <c r="AD2027" s="256">
        <v>563.76923076923106</v>
      </c>
      <c r="AE2027" s="256">
        <v>414.74896361123928</v>
      </c>
      <c r="AF2027" s="256">
        <v>255.11883924458789</v>
      </c>
      <c r="AG2027" s="256">
        <v>136.96361123906041</v>
      </c>
      <c r="AH2027" s="256">
        <v>70.89313680331648</v>
      </c>
      <c r="AI2027" s="256">
        <v>48.708889912482753</v>
      </c>
      <c r="AJ2027" s="256">
        <v>27.006909258406282</v>
      </c>
      <c r="AK2027" s="256">
        <v>10.60985720865961</v>
      </c>
      <c r="AL2027" s="256">
        <v>0</v>
      </c>
      <c r="AM2027" s="256">
        <v>0</v>
      </c>
      <c r="AN2027" s="256">
        <v>0</v>
      </c>
      <c r="AO2027" s="256">
        <v>0</v>
      </c>
      <c r="AP2027" s="256">
        <v>0</v>
      </c>
      <c r="AQ2027" s="256">
        <v>0</v>
      </c>
      <c r="AR2027" s="256">
        <v>0</v>
      </c>
      <c r="AS2027" s="256">
        <v>0</v>
      </c>
      <c r="AT2027" s="256">
        <v>0</v>
      </c>
      <c r="AU2027" s="256">
        <v>0</v>
      </c>
      <c r="AV2027" s="256">
        <v>0</v>
      </c>
      <c r="AW2027" s="256">
        <v>0</v>
      </c>
      <c r="AX2027" s="256">
        <v>0</v>
      </c>
      <c r="AY2027" s="256">
        <v>0</v>
      </c>
      <c r="AZ2027" s="256">
        <v>0</v>
      </c>
      <c r="BA2027" s="256">
        <v>0</v>
      </c>
      <c r="BB2027" s="256">
        <v>0</v>
      </c>
      <c r="BC2027" s="256">
        <v>0</v>
      </c>
      <c r="BD2027" s="256">
        <v>0</v>
      </c>
      <c r="BE2027" s="256">
        <v>0</v>
      </c>
      <c r="BF2027" s="256">
        <v>0</v>
      </c>
      <c r="BG2027" s="256">
        <v>0</v>
      </c>
      <c r="BH2027" s="256">
        <v>0</v>
      </c>
      <c r="BI2027" s="256">
        <v>0</v>
      </c>
      <c r="BJ2027" s="256">
        <v>0</v>
      </c>
      <c r="BK2027" s="256">
        <v>0</v>
      </c>
      <c r="BL2027" s="256">
        <v>0</v>
      </c>
      <c r="BM2027" s="256">
        <v>0</v>
      </c>
      <c r="BN2027" s="256">
        <v>0</v>
      </c>
      <c r="BO2027" s="256">
        <v>0</v>
      </c>
      <c r="BP2027" s="256">
        <v>0</v>
      </c>
      <c r="BQ2027" s="256">
        <v>0</v>
      </c>
      <c r="BR2027" s="256">
        <v>0</v>
      </c>
      <c r="BS2027" s="256">
        <v>0</v>
      </c>
      <c r="BT2027" s="256">
        <v>0</v>
      </c>
      <c r="BU2027" s="256">
        <v>0</v>
      </c>
      <c r="BV2027" s="256">
        <v>0</v>
      </c>
    </row>
    <row r="2028" spans="1:74">
      <c r="A2028" s="256">
        <v>105</v>
      </c>
      <c r="B2028" s="256">
        <v>627.4283740211888</v>
      </c>
      <c r="C2028" s="256">
        <v>631.76877015200409</v>
      </c>
      <c r="D2028" s="256">
        <v>633.21556886227586</v>
      </c>
      <c r="E2028" s="256">
        <v>635.62690004606213</v>
      </c>
      <c r="F2028" s="256">
        <v>642.86089359742095</v>
      </c>
      <c r="G2028" s="256">
        <v>652.0239520958088</v>
      </c>
      <c r="H2028" s="256">
        <v>658.77567941041036</v>
      </c>
      <c r="I2028" s="256">
        <v>666.49193919852644</v>
      </c>
      <c r="J2028" s="256">
        <v>674.20819898664251</v>
      </c>
      <c r="K2028" s="256">
        <v>677.5840626439433</v>
      </c>
      <c r="L2028" s="256">
        <v>679.99539382772957</v>
      </c>
      <c r="M2028" s="256">
        <v>677.5840626439433</v>
      </c>
      <c r="N2028" s="256">
        <v>670.83233532934173</v>
      </c>
      <c r="O2028" s="256">
        <v>661.18701059419664</v>
      </c>
      <c r="P2028" s="256">
        <v>648.64808843850801</v>
      </c>
      <c r="Q2028" s="256">
        <v>633.69783509903311</v>
      </c>
      <c r="R2028" s="256">
        <v>619.71211423307273</v>
      </c>
      <c r="S2028" s="256">
        <v>602.83279594656869</v>
      </c>
      <c r="T2028" s="256">
        <v>592.22293873790909</v>
      </c>
      <c r="U2028" s="256">
        <v>595.59880239520987</v>
      </c>
      <c r="V2028" s="256">
        <v>612.96038691847104</v>
      </c>
      <c r="W2028" s="256">
        <v>625.98157531091704</v>
      </c>
      <c r="X2028" s="256">
        <v>607.65545831414124</v>
      </c>
      <c r="Y2028" s="256">
        <v>540.62045140488283</v>
      </c>
      <c r="Z2028" s="256">
        <v>446.09626900046089</v>
      </c>
      <c r="AA2028" s="256">
        <v>359.28834638415498</v>
      </c>
      <c r="AB2028" s="256">
        <v>299.96959926301258</v>
      </c>
      <c r="AC2028" s="256">
        <v>250.7784431137726</v>
      </c>
      <c r="AD2028" s="256">
        <v>200.62275449101807</v>
      </c>
      <c r="AE2028" s="256">
        <v>149.98479963150629</v>
      </c>
      <c r="AF2028" s="256">
        <v>116.22616305849846</v>
      </c>
      <c r="AG2028" s="256">
        <v>89.701520036849431</v>
      </c>
      <c r="AH2028" s="256">
        <v>63.176877015200404</v>
      </c>
      <c r="AI2028" s="256">
        <v>48.708889912482753</v>
      </c>
      <c r="AJ2028" s="256">
        <v>32.794104099493339</v>
      </c>
      <c r="AK2028" s="256">
        <v>13.985720865960396</v>
      </c>
      <c r="AL2028" s="256">
        <v>0</v>
      </c>
      <c r="AM2028" s="256">
        <v>0</v>
      </c>
      <c r="AN2028" s="256">
        <v>0</v>
      </c>
      <c r="AO2028" s="256">
        <v>0</v>
      </c>
      <c r="AP2028" s="256">
        <v>0</v>
      </c>
      <c r="AQ2028" s="256">
        <v>0</v>
      </c>
      <c r="AR2028" s="256">
        <v>0</v>
      </c>
      <c r="AS2028" s="256">
        <v>0</v>
      </c>
      <c r="AT2028" s="256">
        <v>0</v>
      </c>
      <c r="AU2028" s="256">
        <v>0</v>
      </c>
      <c r="AV2028" s="256">
        <v>0</v>
      </c>
      <c r="AW2028" s="256">
        <v>0</v>
      </c>
      <c r="AX2028" s="256">
        <v>0</v>
      </c>
      <c r="AY2028" s="256">
        <v>0</v>
      </c>
      <c r="AZ2028" s="256">
        <v>0</v>
      </c>
      <c r="BA2028" s="256">
        <v>0</v>
      </c>
      <c r="BB2028" s="256">
        <v>0</v>
      </c>
      <c r="BC2028" s="256">
        <v>0</v>
      </c>
      <c r="BD2028" s="256">
        <v>0</v>
      </c>
      <c r="BE2028" s="256">
        <v>0</v>
      </c>
      <c r="BF2028" s="256">
        <v>0</v>
      </c>
      <c r="BG2028" s="256">
        <v>0</v>
      </c>
      <c r="BH2028" s="256">
        <v>0</v>
      </c>
      <c r="BI2028" s="256">
        <v>0</v>
      </c>
      <c r="BJ2028" s="256">
        <v>0</v>
      </c>
      <c r="BK2028" s="256">
        <v>0</v>
      </c>
      <c r="BL2028" s="256">
        <v>0</v>
      </c>
      <c r="BM2028" s="256">
        <v>0</v>
      </c>
      <c r="BN2028" s="256">
        <v>0</v>
      </c>
      <c r="BO2028" s="256">
        <v>0</v>
      </c>
      <c r="BP2028" s="256">
        <v>0</v>
      </c>
      <c r="BQ2028" s="256">
        <v>0</v>
      </c>
      <c r="BR2028" s="256">
        <v>0</v>
      </c>
      <c r="BS2028" s="256">
        <v>0</v>
      </c>
      <c r="BT2028" s="256">
        <v>0</v>
      </c>
      <c r="BU2028" s="256">
        <v>0</v>
      </c>
      <c r="BV2028" s="256">
        <v>0</v>
      </c>
    </row>
    <row r="2029" spans="1:74">
      <c r="A2029" s="256">
        <v>110</v>
      </c>
      <c r="B2029" s="256">
        <v>627.4283740211888</v>
      </c>
      <c r="C2029" s="256">
        <v>633.21556886227586</v>
      </c>
      <c r="D2029" s="256">
        <v>635.14463380930488</v>
      </c>
      <c r="E2029" s="256">
        <v>638.03823122984841</v>
      </c>
      <c r="F2029" s="256">
        <v>644.78995854444997</v>
      </c>
      <c r="G2029" s="256">
        <v>653.95301704283781</v>
      </c>
      <c r="H2029" s="256">
        <v>657.3288807001386</v>
      </c>
      <c r="I2029" s="256">
        <v>661.18701059419664</v>
      </c>
      <c r="J2029" s="256">
        <v>660.70474435743938</v>
      </c>
      <c r="K2029" s="256">
        <v>658.29341317365311</v>
      </c>
      <c r="L2029" s="256">
        <v>652.9884845693233</v>
      </c>
      <c r="M2029" s="256">
        <v>642.3786273606637</v>
      </c>
      <c r="N2029" s="256">
        <v>622.123445416859</v>
      </c>
      <c r="O2029" s="256">
        <v>588.84707508060831</v>
      </c>
      <c r="P2029" s="256">
        <v>545.92538000921263</v>
      </c>
      <c r="Q2029" s="256">
        <v>499.62782128051617</v>
      </c>
      <c r="R2029" s="256">
        <v>461.52878857669305</v>
      </c>
      <c r="S2029" s="256">
        <v>435.48641179180129</v>
      </c>
      <c r="T2029" s="256">
        <v>425.84108705665614</v>
      </c>
      <c r="U2029" s="256">
        <v>431.14601566098594</v>
      </c>
      <c r="V2029" s="256">
        <v>441.7558728696456</v>
      </c>
      <c r="W2029" s="256">
        <v>423.91202210962712</v>
      </c>
      <c r="X2029" s="256">
        <v>357.35928143712596</v>
      </c>
      <c r="Y2029" s="256">
        <v>274.89175495163533</v>
      </c>
      <c r="Z2029" s="256">
        <v>217.50207277752202</v>
      </c>
      <c r="AA2029" s="256">
        <v>190.49516351911572</v>
      </c>
      <c r="AB2029" s="256">
        <v>177.47397512666984</v>
      </c>
      <c r="AC2029" s="256">
        <v>156.73652694610789</v>
      </c>
      <c r="AD2029" s="256">
        <v>134.07001381851688</v>
      </c>
      <c r="AE2029" s="256">
        <v>106.58083832335335</v>
      </c>
      <c r="AF2029" s="256">
        <v>87.772455089820411</v>
      </c>
      <c r="AG2029" s="256">
        <v>74.269000460617264</v>
      </c>
      <c r="AH2029" s="256">
        <v>62.212344541685894</v>
      </c>
      <c r="AI2029" s="256">
        <v>55.460617227084327</v>
      </c>
      <c r="AJ2029" s="256">
        <v>38.581298940580396</v>
      </c>
      <c r="AK2029" s="256">
        <v>18.326116996775689</v>
      </c>
      <c r="AL2029" s="256">
        <v>0</v>
      </c>
      <c r="AM2029" s="256">
        <v>0</v>
      </c>
      <c r="AN2029" s="256">
        <v>0</v>
      </c>
      <c r="AO2029" s="256">
        <v>0</v>
      </c>
      <c r="AP2029" s="256">
        <v>0</v>
      </c>
      <c r="AQ2029" s="256">
        <v>0</v>
      </c>
      <c r="AR2029" s="256">
        <v>0</v>
      </c>
      <c r="AS2029" s="256">
        <v>0</v>
      </c>
      <c r="AT2029" s="256">
        <v>0</v>
      </c>
      <c r="AU2029" s="256">
        <v>0</v>
      </c>
      <c r="AV2029" s="256">
        <v>0</v>
      </c>
      <c r="AW2029" s="256">
        <v>0</v>
      </c>
      <c r="AX2029" s="256">
        <v>0</v>
      </c>
      <c r="AY2029" s="256">
        <v>0</v>
      </c>
      <c r="AZ2029" s="256">
        <v>0</v>
      </c>
      <c r="BA2029" s="256">
        <v>0</v>
      </c>
      <c r="BB2029" s="256">
        <v>0</v>
      </c>
      <c r="BC2029" s="256">
        <v>0</v>
      </c>
      <c r="BD2029" s="256">
        <v>0</v>
      </c>
      <c r="BE2029" s="256">
        <v>0</v>
      </c>
      <c r="BF2029" s="256">
        <v>0</v>
      </c>
      <c r="BG2029" s="256">
        <v>0</v>
      </c>
      <c r="BH2029" s="256">
        <v>0</v>
      </c>
      <c r="BI2029" s="256">
        <v>0</v>
      </c>
      <c r="BJ2029" s="256">
        <v>0</v>
      </c>
      <c r="BK2029" s="256">
        <v>0</v>
      </c>
      <c r="BL2029" s="256">
        <v>0</v>
      </c>
      <c r="BM2029" s="256">
        <v>0</v>
      </c>
      <c r="BN2029" s="256">
        <v>0</v>
      </c>
      <c r="BO2029" s="256">
        <v>0</v>
      </c>
      <c r="BP2029" s="256">
        <v>0</v>
      </c>
      <c r="BQ2029" s="256">
        <v>0</v>
      </c>
      <c r="BR2029" s="256">
        <v>0</v>
      </c>
      <c r="BS2029" s="256">
        <v>0</v>
      </c>
      <c r="BT2029" s="256">
        <v>0</v>
      </c>
      <c r="BU2029" s="256">
        <v>0</v>
      </c>
      <c r="BV2029" s="256">
        <v>0</v>
      </c>
    </row>
    <row r="2030" spans="1:74">
      <c r="A2030" s="256">
        <v>115</v>
      </c>
      <c r="B2030" s="256">
        <v>627.4283740211888</v>
      </c>
      <c r="C2030" s="256">
        <v>634.18010133579037</v>
      </c>
      <c r="D2030" s="256">
        <v>639.48502994012017</v>
      </c>
      <c r="E2030" s="256">
        <v>642.86089359742095</v>
      </c>
      <c r="F2030" s="256">
        <v>649.13035467526527</v>
      </c>
      <c r="G2030" s="256">
        <v>652.50621833256605</v>
      </c>
      <c r="H2030" s="256">
        <v>650.57715338553703</v>
      </c>
      <c r="I2030" s="256">
        <v>648.64808843850801</v>
      </c>
      <c r="J2030" s="256">
        <v>646.23675725472174</v>
      </c>
      <c r="K2030" s="256">
        <v>638.52049746660566</v>
      </c>
      <c r="L2030" s="256">
        <v>623.08797789037351</v>
      </c>
      <c r="M2030" s="256">
        <v>589.32934131736556</v>
      </c>
      <c r="N2030" s="256">
        <v>539.65591893136832</v>
      </c>
      <c r="O2030" s="256">
        <v>479.85490557346873</v>
      </c>
      <c r="P2030" s="256">
        <v>419.57162597881182</v>
      </c>
      <c r="Q2030" s="256">
        <v>365.07554122524203</v>
      </c>
      <c r="R2030" s="256">
        <v>325.52970981114714</v>
      </c>
      <c r="S2030" s="256">
        <v>301.41639797328435</v>
      </c>
      <c r="T2030" s="256">
        <v>289.84200829111023</v>
      </c>
      <c r="U2030" s="256">
        <v>287.43067710732396</v>
      </c>
      <c r="V2030" s="256">
        <v>290.80654076462474</v>
      </c>
      <c r="W2030" s="256">
        <v>266.693228926762</v>
      </c>
      <c r="X2030" s="256">
        <v>213.1616766467067</v>
      </c>
      <c r="Y2030" s="256">
        <v>178.43850760018435</v>
      </c>
      <c r="Z2030" s="256">
        <v>169.75771533855377</v>
      </c>
      <c r="AA2030" s="256">
        <v>165.89958544449573</v>
      </c>
      <c r="AB2030" s="256">
        <v>163.0059880239522</v>
      </c>
      <c r="AC2030" s="256">
        <v>153.84292952556433</v>
      </c>
      <c r="AD2030" s="256">
        <v>132.62321510824512</v>
      </c>
      <c r="AE2030" s="256">
        <v>109.95670198065415</v>
      </c>
      <c r="AF2030" s="256">
        <v>90.66605251036394</v>
      </c>
      <c r="AG2030" s="256">
        <v>82.949792722247864</v>
      </c>
      <c r="AH2030" s="256">
        <v>79.57392906494708</v>
      </c>
      <c r="AI2030" s="256">
        <v>72.339935513588244</v>
      </c>
      <c r="AJ2030" s="256">
        <v>53.531552280055301</v>
      </c>
      <c r="AK2030" s="256">
        <v>25.077844311377259</v>
      </c>
      <c r="AL2030" s="256">
        <v>0</v>
      </c>
      <c r="AM2030" s="256">
        <v>0</v>
      </c>
      <c r="AN2030" s="256">
        <v>0</v>
      </c>
      <c r="AO2030" s="256">
        <v>0</v>
      </c>
      <c r="AP2030" s="256">
        <v>0</v>
      </c>
      <c r="AQ2030" s="256">
        <v>0</v>
      </c>
      <c r="AR2030" s="256">
        <v>0</v>
      </c>
      <c r="AS2030" s="256">
        <v>0</v>
      </c>
      <c r="AT2030" s="256">
        <v>0</v>
      </c>
      <c r="AU2030" s="256">
        <v>0</v>
      </c>
      <c r="AV2030" s="256">
        <v>0</v>
      </c>
      <c r="AW2030" s="256">
        <v>0</v>
      </c>
      <c r="AX2030" s="256">
        <v>0</v>
      </c>
      <c r="AY2030" s="256">
        <v>0</v>
      </c>
      <c r="AZ2030" s="256">
        <v>0</v>
      </c>
      <c r="BA2030" s="256">
        <v>0</v>
      </c>
      <c r="BB2030" s="256">
        <v>0</v>
      </c>
      <c r="BC2030" s="256">
        <v>0</v>
      </c>
      <c r="BD2030" s="256">
        <v>0</v>
      </c>
      <c r="BE2030" s="256">
        <v>0</v>
      </c>
      <c r="BF2030" s="256">
        <v>0</v>
      </c>
      <c r="BG2030" s="256">
        <v>0</v>
      </c>
      <c r="BH2030" s="256">
        <v>0</v>
      </c>
      <c r="BI2030" s="256">
        <v>0</v>
      </c>
      <c r="BJ2030" s="256">
        <v>0</v>
      </c>
      <c r="BK2030" s="256">
        <v>0</v>
      </c>
      <c r="BL2030" s="256">
        <v>0</v>
      </c>
      <c r="BM2030" s="256">
        <v>0</v>
      </c>
      <c r="BN2030" s="256">
        <v>0</v>
      </c>
      <c r="BO2030" s="256">
        <v>0</v>
      </c>
      <c r="BP2030" s="256">
        <v>0</v>
      </c>
      <c r="BQ2030" s="256">
        <v>0</v>
      </c>
      <c r="BR2030" s="256">
        <v>0</v>
      </c>
      <c r="BS2030" s="256">
        <v>0</v>
      </c>
      <c r="BT2030" s="256">
        <v>0</v>
      </c>
      <c r="BU2030" s="256">
        <v>0</v>
      </c>
      <c r="BV2030" s="256">
        <v>0</v>
      </c>
    </row>
    <row r="2031" spans="1:74">
      <c r="A2031" s="256">
        <v>120</v>
      </c>
      <c r="B2031" s="256">
        <v>627.4283740211888</v>
      </c>
      <c r="C2031" s="256">
        <v>635.14463380930488</v>
      </c>
      <c r="D2031" s="256">
        <v>640.93182865039194</v>
      </c>
      <c r="E2031" s="256">
        <v>645.27222478120723</v>
      </c>
      <c r="F2031" s="256">
        <v>650.57715338553703</v>
      </c>
      <c r="G2031" s="256">
        <v>650.57715338553703</v>
      </c>
      <c r="H2031" s="256">
        <v>645.27222478120723</v>
      </c>
      <c r="I2031" s="256">
        <v>638.03823122984841</v>
      </c>
      <c r="J2031" s="256">
        <v>628.87517273146057</v>
      </c>
      <c r="K2031" s="256">
        <v>609.10225702441301</v>
      </c>
      <c r="L2031" s="256">
        <v>569.55642561031812</v>
      </c>
      <c r="M2031" s="256">
        <v>509.75541225241852</v>
      </c>
      <c r="N2031" s="256">
        <v>440.79134039613109</v>
      </c>
      <c r="O2031" s="256">
        <v>370.38046982957184</v>
      </c>
      <c r="P2031" s="256">
        <v>309.61492399815774</v>
      </c>
      <c r="Q2031" s="256">
        <v>262.83509903270397</v>
      </c>
      <c r="R2031" s="256">
        <v>231.48779364348241</v>
      </c>
      <c r="S2031" s="256">
        <v>209.30354675264866</v>
      </c>
      <c r="T2031" s="256">
        <v>200.14048825426082</v>
      </c>
      <c r="U2031" s="256">
        <v>202.55181943804709</v>
      </c>
      <c r="V2031" s="256">
        <v>211.71487793643493</v>
      </c>
      <c r="W2031" s="256">
        <v>203.99861814831885</v>
      </c>
      <c r="X2031" s="256">
        <v>170.23998157531102</v>
      </c>
      <c r="Y2031" s="256">
        <v>153.84292952556433</v>
      </c>
      <c r="Z2031" s="256">
        <v>153.36066328880707</v>
      </c>
      <c r="AA2031" s="256">
        <v>155.28972823583612</v>
      </c>
      <c r="AB2031" s="256">
        <v>155.77199447259338</v>
      </c>
      <c r="AC2031" s="256">
        <v>149.02026715799178</v>
      </c>
      <c r="AD2031" s="256">
        <v>130.6941501612161</v>
      </c>
      <c r="AE2031" s="256">
        <v>115.26163058498395</v>
      </c>
      <c r="AF2031" s="256">
        <v>99.346844771994526</v>
      </c>
      <c r="AG2031" s="256">
        <v>93.077383694150214</v>
      </c>
      <c r="AH2031" s="256">
        <v>90.66605251036394</v>
      </c>
      <c r="AI2031" s="256">
        <v>89.701520036849431</v>
      </c>
      <c r="AJ2031" s="256">
        <v>81.985260248733354</v>
      </c>
      <c r="AK2031" s="256">
        <v>36.169967756794122</v>
      </c>
      <c r="AL2031" s="256">
        <v>0</v>
      </c>
      <c r="AM2031" s="256">
        <v>0</v>
      </c>
      <c r="AN2031" s="256">
        <v>0</v>
      </c>
      <c r="AO2031" s="256">
        <v>0</v>
      </c>
      <c r="AP2031" s="256">
        <v>0</v>
      </c>
      <c r="AQ2031" s="256">
        <v>0</v>
      </c>
      <c r="AR2031" s="256">
        <v>0</v>
      </c>
      <c r="AS2031" s="256">
        <v>0</v>
      </c>
      <c r="AT2031" s="256">
        <v>0</v>
      </c>
      <c r="AU2031" s="256">
        <v>0</v>
      </c>
      <c r="AV2031" s="256">
        <v>0</v>
      </c>
      <c r="AW2031" s="256">
        <v>0</v>
      </c>
      <c r="AX2031" s="256">
        <v>0</v>
      </c>
      <c r="AY2031" s="256">
        <v>0</v>
      </c>
      <c r="AZ2031" s="256">
        <v>0</v>
      </c>
      <c r="BA2031" s="256">
        <v>0</v>
      </c>
      <c r="BB2031" s="256">
        <v>0</v>
      </c>
      <c r="BC2031" s="256">
        <v>0</v>
      </c>
      <c r="BD2031" s="256">
        <v>0</v>
      </c>
      <c r="BE2031" s="256">
        <v>0</v>
      </c>
      <c r="BF2031" s="256">
        <v>0</v>
      </c>
      <c r="BG2031" s="256">
        <v>0</v>
      </c>
      <c r="BH2031" s="256">
        <v>0</v>
      </c>
      <c r="BI2031" s="256">
        <v>0</v>
      </c>
      <c r="BJ2031" s="256">
        <v>0</v>
      </c>
      <c r="BK2031" s="256">
        <v>0</v>
      </c>
      <c r="BL2031" s="256">
        <v>0</v>
      </c>
      <c r="BM2031" s="256">
        <v>0</v>
      </c>
      <c r="BN2031" s="256">
        <v>0</v>
      </c>
      <c r="BO2031" s="256">
        <v>0</v>
      </c>
      <c r="BP2031" s="256">
        <v>0</v>
      </c>
      <c r="BQ2031" s="256">
        <v>0</v>
      </c>
      <c r="BR2031" s="256">
        <v>0</v>
      </c>
      <c r="BS2031" s="256">
        <v>0</v>
      </c>
      <c r="BT2031" s="256">
        <v>0</v>
      </c>
      <c r="BU2031" s="256">
        <v>0</v>
      </c>
      <c r="BV2031" s="256">
        <v>0</v>
      </c>
    </row>
    <row r="2032" spans="1:74">
      <c r="A2032" s="256">
        <v>125</v>
      </c>
      <c r="B2032" s="256">
        <v>627.4283740211888</v>
      </c>
      <c r="C2032" s="256">
        <v>636.59143251957664</v>
      </c>
      <c r="D2032" s="256">
        <v>641.89636112390644</v>
      </c>
      <c r="E2032" s="256">
        <v>645.27222478120723</v>
      </c>
      <c r="F2032" s="256">
        <v>648.64808843850801</v>
      </c>
      <c r="G2032" s="256">
        <v>646.23675725472174</v>
      </c>
      <c r="H2032" s="256">
        <v>638.03823122984841</v>
      </c>
      <c r="I2032" s="256">
        <v>626.46384154767429</v>
      </c>
      <c r="J2032" s="256">
        <v>605.72639336711222</v>
      </c>
      <c r="K2032" s="256">
        <v>560.39336711193027</v>
      </c>
      <c r="L2032" s="256">
        <v>497.69875633348715</v>
      </c>
      <c r="M2032" s="256">
        <v>422.46522339935535</v>
      </c>
      <c r="N2032" s="256">
        <v>346.2671579917091</v>
      </c>
      <c r="O2032" s="256">
        <v>278.74988484569337</v>
      </c>
      <c r="P2032" s="256">
        <v>228.59419622293888</v>
      </c>
      <c r="Q2032" s="256">
        <v>195.31782588668827</v>
      </c>
      <c r="R2032" s="256">
        <v>173.6158452326118</v>
      </c>
      <c r="S2032" s="256">
        <v>163.48825426070945</v>
      </c>
      <c r="T2032" s="256">
        <v>166.86411791801024</v>
      </c>
      <c r="U2032" s="256">
        <v>177.9562413634271</v>
      </c>
      <c r="V2032" s="256">
        <v>190.49516351911572</v>
      </c>
      <c r="W2032" s="256">
        <v>199.65822201750356</v>
      </c>
      <c r="X2032" s="256">
        <v>184.22570244127141</v>
      </c>
      <c r="Y2032" s="256">
        <v>155.77199447259338</v>
      </c>
      <c r="Z2032" s="256">
        <v>154.32519576232158</v>
      </c>
      <c r="AA2032" s="256">
        <v>153.36066328880707</v>
      </c>
      <c r="AB2032" s="256">
        <v>149.98479963150629</v>
      </c>
      <c r="AC2032" s="256">
        <v>141.78627360663296</v>
      </c>
      <c r="AD2032" s="256">
        <v>132.14094887148786</v>
      </c>
      <c r="AE2032" s="256">
        <v>120.0842929525565</v>
      </c>
      <c r="AF2032" s="256">
        <v>104.65177337632433</v>
      </c>
      <c r="AG2032" s="256">
        <v>95.488714877936488</v>
      </c>
      <c r="AH2032" s="256">
        <v>87.290188853063157</v>
      </c>
      <c r="AI2032" s="256">
        <v>80.056195301704335</v>
      </c>
      <c r="AJ2032" s="256">
        <v>71.375403040073735</v>
      </c>
      <c r="AK2032" s="256">
        <v>39.545831414094913</v>
      </c>
      <c r="AL2032" s="256">
        <v>0</v>
      </c>
      <c r="AM2032" s="256">
        <v>0</v>
      </c>
      <c r="AN2032" s="256">
        <v>0</v>
      </c>
      <c r="AO2032" s="256">
        <v>0</v>
      </c>
      <c r="AP2032" s="256">
        <v>0</v>
      </c>
      <c r="AQ2032" s="256">
        <v>0</v>
      </c>
      <c r="AR2032" s="256">
        <v>0</v>
      </c>
      <c r="AS2032" s="256">
        <v>0</v>
      </c>
      <c r="AT2032" s="256">
        <v>0</v>
      </c>
      <c r="AU2032" s="256">
        <v>0</v>
      </c>
      <c r="AV2032" s="256">
        <v>0</v>
      </c>
      <c r="AW2032" s="256">
        <v>0</v>
      </c>
      <c r="AX2032" s="256">
        <v>0</v>
      </c>
      <c r="AY2032" s="256">
        <v>0</v>
      </c>
      <c r="AZ2032" s="256">
        <v>0</v>
      </c>
      <c r="BA2032" s="256">
        <v>0</v>
      </c>
      <c r="BB2032" s="256">
        <v>0</v>
      </c>
      <c r="BC2032" s="256">
        <v>0</v>
      </c>
      <c r="BD2032" s="256">
        <v>0</v>
      </c>
      <c r="BE2032" s="256">
        <v>0</v>
      </c>
      <c r="BF2032" s="256">
        <v>0</v>
      </c>
      <c r="BG2032" s="256">
        <v>0</v>
      </c>
      <c r="BH2032" s="256">
        <v>0</v>
      </c>
      <c r="BI2032" s="256">
        <v>0</v>
      </c>
      <c r="BJ2032" s="256">
        <v>0</v>
      </c>
      <c r="BK2032" s="256">
        <v>0</v>
      </c>
      <c r="BL2032" s="256">
        <v>0</v>
      </c>
      <c r="BM2032" s="256">
        <v>0</v>
      </c>
      <c r="BN2032" s="256">
        <v>0</v>
      </c>
      <c r="BO2032" s="256">
        <v>0</v>
      </c>
      <c r="BP2032" s="256">
        <v>0</v>
      </c>
      <c r="BQ2032" s="256">
        <v>0</v>
      </c>
      <c r="BR2032" s="256">
        <v>0</v>
      </c>
      <c r="BS2032" s="256">
        <v>0</v>
      </c>
      <c r="BT2032" s="256">
        <v>0</v>
      </c>
      <c r="BU2032" s="256">
        <v>0</v>
      </c>
      <c r="BV2032" s="256">
        <v>0</v>
      </c>
    </row>
    <row r="2033" spans="1:74">
      <c r="A2033" s="256">
        <v>130</v>
      </c>
      <c r="B2033" s="256">
        <v>627.4283740211888</v>
      </c>
      <c r="C2033" s="256">
        <v>638.03823122984841</v>
      </c>
      <c r="D2033" s="256">
        <v>645.27222478120723</v>
      </c>
      <c r="E2033" s="256">
        <v>649.13035467526527</v>
      </c>
      <c r="F2033" s="256">
        <v>647.20128972823625</v>
      </c>
      <c r="G2033" s="256">
        <v>640.44956241363468</v>
      </c>
      <c r="H2033" s="256">
        <v>629.35743896821782</v>
      </c>
      <c r="I2033" s="256">
        <v>611.51358820819928</v>
      </c>
      <c r="J2033" s="256">
        <v>572.45002303086164</v>
      </c>
      <c r="K2033" s="256">
        <v>506.86181483187499</v>
      </c>
      <c r="L2033" s="256">
        <v>427.77015200368515</v>
      </c>
      <c r="M2033" s="256">
        <v>343.37356057116557</v>
      </c>
      <c r="N2033" s="256">
        <v>268.62229387379102</v>
      </c>
      <c r="O2033" s="256">
        <v>213.64394288346395</v>
      </c>
      <c r="P2033" s="256">
        <v>179.88530631045612</v>
      </c>
      <c r="Q2033" s="256">
        <v>160.11239060340867</v>
      </c>
      <c r="R2033" s="256">
        <v>151.91386457853531</v>
      </c>
      <c r="S2033" s="256">
        <v>154.32519576232158</v>
      </c>
      <c r="T2033" s="256">
        <v>168.310916628282</v>
      </c>
      <c r="U2033" s="256">
        <v>188.5660985720867</v>
      </c>
      <c r="V2033" s="256">
        <v>212.67941040994944</v>
      </c>
      <c r="W2033" s="256">
        <v>242.09765085214201</v>
      </c>
      <c r="X2033" s="256">
        <v>264.76416397973298</v>
      </c>
      <c r="Y2033" s="256">
        <v>255.60110548134514</v>
      </c>
      <c r="Z2033" s="256">
        <v>234.38139106402593</v>
      </c>
      <c r="AA2033" s="256">
        <v>211.71487793643493</v>
      </c>
      <c r="AB2033" s="256">
        <v>187.60156609857219</v>
      </c>
      <c r="AC2033" s="256">
        <v>166.86411791801024</v>
      </c>
      <c r="AD2033" s="256">
        <v>141.30400736987571</v>
      </c>
      <c r="AE2033" s="256">
        <v>121.04882542607101</v>
      </c>
      <c r="AF2033" s="256">
        <v>101.7581759557808</v>
      </c>
      <c r="AG2033" s="256">
        <v>87.290188853063157</v>
      </c>
      <c r="AH2033" s="256">
        <v>74.751266697374518</v>
      </c>
      <c r="AI2033" s="256">
        <v>65.588208198986678</v>
      </c>
      <c r="AJ2033" s="256">
        <v>56.425149700598837</v>
      </c>
      <c r="AK2033" s="256">
        <v>34.723169046522358</v>
      </c>
      <c r="AL2033" s="256">
        <v>0</v>
      </c>
      <c r="AM2033" s="256">
        <v>0</v>
      </c>
      <c r="AN2033" s="256">
        <v>0</v>
      </c>
      <c r="AO2033" s="256">
        <v>0</v>
      </c>
      <c r="AP2033" s="256">
        <v>0</v>
      </c>
      <c r="AQ2033" s="256">
        <v>0</v>
      </c>
      <c r="AR2033" s="256">
        <v>0</v>
      </c>
      <c r="AS2033" s="256">
        <v>0</v>
      </c>
      <c r="AT2033" s="256">
        <v>0</v>
      </c>
      <c r="AU2033" s="256">
        <v>0</v>
      </c>
      <c r="AV2033" s="256">
        <v>0</v>
      </c>
      <c r="AW2033" s="256">
        <v>0</v>
      </c>
      <c r="AX2033" s="256">
        <v>0</v>
      </c>
      <c r="AY2033" s="256">
        <v>0</v>
      </c>
      <c r="AZ2033" s="256">
        <v>0</v>
      </c>
      <c r="BA2033" s="256">
        <v>0</v>
      </c>
      <c r="BB2033" s="256">
        <v>0</v>
      </c>
      <c r="BC2033" s="256">
        <v>0</v>
      </c>
      <c r="BD2033" s="256">
        <v>0</v>
      </c>
      <c r="BE2033" s="256">
        <v>0</v>
      </c>
      <c r="BF2033" s="256">
        <v>0</v>
      </c>
      <c r="BG2033" s="256">
        <v>0</v>
      </c>
      <c r="BH2033" s="256">
        <v>0</v>
      </c>
      <c r="BI2033" s="256">
        <v>0</v>
      </c>
      <c r="BJ2033" s="256">
        <v>0</v>
      </c>
      <c r="BK2033" s="256">
        <v>0</v>
      </c>
      <c r="BL2033" s="256">
        <v>0</v>
      </c>
      <c r="BM2033" s="256">
        <v>0</v>
      </c>
      <c r="BN2033" s="256">
        <v>0</v>
      </c>
      <c r="BO2033" s="256">
        <v>0</v>
      </c>
      <c r="BP2033" s="256">
        <v>0</v>
      </c>
      <c r="BQ2033" s="256">
        <v>0</v>
      </c>
      <c r="BR2033" s="256">
        <v>0</v>
      </c>
      <c r="BS2033" s="256">
        <v>0</v>
      </c>
      <c r="BT2033" s="256">
        <v>0</v>
      </c>
      <c r="BU2033" s="256">
        <v>0</v>
      </c>
      <c r="BV2033" s="256">
        <v>0</v>
      </c>
    </row>
    <row r="2034" spans="1:74">
      <c r="A2034" s="256">
        <v>135</v>
      </c>
      <c r="B2034" s="256">
        <v>627.4283740211888</v>
      </c>
      <c r="C2034" s="256">
        <v>639.00276370336292</v>
      </c>
      <c r="D2034" s="256">
        <v>646.71902349147899</v>
      </c>
      <c r="E2034" s="256">
        <v>650.09488714877978</v>
      </c>
      <c r="F2034" s="256">
        <v>644.78995854444997</v>
      </c>
      <c r="G2034" s="256">
        <v>637.0736987563339</v>
      </c>
      <c r="H2034" s="256">
        <v>623.57024412713076</v>
      </c>
      <c r="I2034" s="256">
        <v>592.70520497466634</v>
      </c>
      <c r="J2034" s="256">
        <v>531.45739290649499</v>
      </c>
      <c r="K2034" s="256">
        <v>448.50760018424717</v>
      </c>
      <c r="L2034" s="256">
        <v>361.217411331184</v>
      </c>
      <c r="M2034" s="256">
        <v>277.30308613542161</v>
      </c>
      <c r="N2034" s="256">
        <v>214.60847535697846</v>
      </c>
      <c r="O2034" s="256">
        <v>176.99170888991259</v>
      </c>
      <c r="P2034" s="256">
        <v>157.21879318286514</v>
      </c>
      <c r="Q2034" s="256">
        <v>148.53800092123453</v>
      </c>
      <c r="R2034" s="256">
        <v>148.53800092123453</v>
      </c>
      <c r="S2034" s="256">
        <v>161.55918931368043</v>
      </c>
      <c r="T2034" s="256">
        <v>186.15476738830043</v>
      </c>
      <c r="U2034" s="256">
        <v>216.53754030400751</v>
      </c>
      <c r="V2034" s="256">
        <v>248.84937816674358</v>
      </c>
      <c r="W2034" s="256">
        <v>285.98387839705219</v>
      </c>
      <c r="X2034" s="256">
        <v>318.77798249654558</v>
      </c>
      <c r="Y2034" s="256">
        <v>339.03316444035028</v>
      </c>
      <c r="Z2034" s="256">
        <v>337.10409949332126</v>
      </c>
      <c r="AA2034" s="256">
        <v>309.13265776140048</v>
      </c>
      <c r="AB2034" s="256">
        <v>265.24643021649024</v>
      </c>
      <c r="AC2034" s="256">
        <v>221.84246890833731</v>
      </c>
      <c r="AD2034" s="256">
        <v>181.33210502072788</v>
      </c>
      <c r="AE2034" s="256">
        <v>144.67987102717649</v>
      </c>
      <c r="AF2034" s="256">
        <v>114.29709811146944</v>
      </c>
      <c r="AG2034" s="256">
        <v>90.66605251036394</v>
      </c>
      <c r="AH2034" s="256">
        <v>78.127130354675316</v>
      </c>
      <c r="AI2034" s="256">
        <v>77.644864117918061</v>
      </c>
      <c r="AJ2034" s="256">
        <v>72.822201750345499</v>
      </c>
      <c r="AK2034" s="256">
        <v>43.403961308152951</v>
      </c>
      <c r="AL2034" s="256">
        <v>0</v>
      </c>
      <c r="AM2034" s="256">
        <v>0</v>
      </c>
      <c r="AN2034" s="256">
        <v>0</v>
      </c>
      <c r="AO2034" s="256">
        <v>0</v>
      </c>
      <c r="AP2034" s="256">
        <v>0</v>
      </c>
      <c r="AQ2034" s="256">
        <v>0</v>
      </c>
      <c r="AR2034" s="256">
        <v>0</v>
      </c>
      <c r="AS2034" s="256">
        <v>0</v>
      </c>
      <c r="AT2034" s="256">
        <v>0</v>
      </c>
      <c r="AU2034" s="256">
        <v>0</v>
      </c>
      <c r="AV2034" s="256">
        <v>0</v>
      </c>
      <c r="AW2034" s="256">
        <v>0</v>
      </c>
      <c r="AX2034" s="256">
        <v>0</v>
      </c>
      <c r="AY2034" s="256">
        <v>0</v>
      </c>
      <c r="AZ2034" s="256">
        <v>0</v>
      </c>
      <c r="BA2034" s="256">
        <v>0</v>
      </c>
      <c r="BB2034" s="256">
        <v>0</v>
      </c>
      <c r="BC2034" s="256">
        <v>0</v>
      </c>
      <c r="BD2034" s="256">
        <v>0</v>
      </c>
      <c r="BE2034" s="256">
        <v>0</v>
      </c>
      <c r="BF2034" s="256">
        <v>0</v>
      </c>
      <c r="BG2034" s="256">
        <v>0</v>
      </c>
      <c r="BH2034" s="256">
        <v>0</v>
      </c>
      <c r="BI2034" s="256">
        <v>0</v>
      </c>
      <c r="BJ2034" s="256">
        <v>0</v>
      </c>
      <c r="BK2034" s="256">
        <v>0</v>
      </c>
      <c r="BL2034" s="256">
        <v>0</v>
      </c>
      <c r="BM2034" s="256">
        <v>0</v>
      </c>
      <c r="BN2034" s="256">
        <v>0</v>
      </c>
      <c r="BO2034" s="256">
        <v>0</v>
      </c>
      <c r="BP2034" s="256">
        <v>0</v>
      </c>
      <c r="BQ2034" s="256">
        <v>0</v>
      </c>
      <c r="BR2034" s="256">
        <v>0</v>
      </c>
      <c r="BS2034" s="256">
        <v>0</v>
      </c>
      <c r="BT2034" s="256">
        <v>0</v>
      </c>
      <c r="BU2034" s="256">
        <v>0</v>
      </c>
      <c r="BV2034" s="256">
        <v>0</v>
      </c>
    </row>
    <row r="2035" spans="1:74">
      <c r="A2035" s="256">
        <v>140</v>
      </c>
      <c r="B2035" s="256">
        <v>627.4283740211888</v>
      </c>
      <c r="C2035" s="256">
        <v>638.52049746660566</v>
      </c>
      <c r="D2035" s="256">
        <v>647.6835559649935</v>
      </c>
      <c r="E2035" s="256">
        <v>650.09488714877978</v>
      </c>
      <c r="F2035" s="256">
        <v>642.3786273606637</v>
      </c>
      <c r="G2035" s="256">
        <v>631.28650391524684</v>
      </c>
      <c r="H2035" s="256">
        <v>612.47812068171379</v>
      </c>
      <c r="I2035" s="256">
        <v>565.69829571626008</v>
      </c>
      <c r="J2035" s="256">
        <v>486.60663288807029</v>
      </c>
      <c r="K2035" s="256">
        <v>394.49378166743458</v>
      </c>
      <c r="L2035" s="256">
        <v>304.30999539382788</v>
      </c>
      <c r="M2035" s="256">
        <v>228.59419622293888</v>
      </c>
      <c r="N2035" s="256">
        <v>182.77890373099964</v>
      </c>
      <c r="O2035" s="256">
        <v>159.14785812989416</v>
      </c>
      <c r="P2035" s="256">
        <v>149.02026715799178</v>
      </c>
      <c r="Q2035" s="256">
        <v>146.60893597420551</v>
      </c>
      <c r="R2035" s="256">
        <v>155.28972823583612</v>
      </c>
      <c r="S2035" s="256">
        <v>178.92077383694161</v>
      </c>
      <c r="T2035" s="256">
        <v>208.8212805158914</v>
      </c>
      <c r="U2035" s="256">
        <v>239.20405343159848</v>
      </c>
      <c r="V2035" s="256">
        <v>273.44495624136357</v>
      </c>
      <c r="W2035" s="256">
        <v>308.16812528788591</v>
      </c>
      <c r="X2035" s="256">
        <v>334.69276830953498</v>
      </c>
      <c r="Y2035" s="256">
        <v>339.99769691386479</v>
      </c>
      <c r="Z2035" s="256">
        <v>322.15384615384636</v>
      </c>
      <c r="AA2035" s="256">
        <v>290.32427452786749</v>
      </c>
      <c r="AB2035" s="256">
        <v>251.74297558728711</v>
      </c>
      <c r="AC2035" s="256">
        <v>215.57300783049297</v>
      </c>
      <c r="AD2035" s="256">
        <v>179.40304007369886</v>
      </c>
      <c r="AE2035" s="256">
        <v>147.09120221096276</v>
      </c>
      <c r="AF2035" s="256">
        <v>117.67296176877022</v>
      </c>
      <c r="AG2035" s="256">
        <v>95.006448641179233</v>
      </c>
      <c r="AH2035" s="256">
        <v>90.66605251036394</v>
      </c>
      <c r="AI2035" s="256">
        <v>89.219253800092176</v>
      </c>
      <c r="AJ2035" s="256">
        <v>69.446338093044716</v>
      </c>
      <c r="AK2035" s="256">
        <v>33.758636573007848</v>
      </c>
      <c r="AL2035" s="256">
        <v>0</v>
      </c>
      <c r="AM2035" s="256">
        <v>0</v>
      </c>
      <c r="AN2035" s="256">
        <v>0</v>
      </c>
      <c r="AO2035" s="256">
        <v>0</v>
      </c>
      <c r="AP2035" s="256">
        <v>0</v>
      </c>
      <c r="AQ2035" s="256">
        <v>0</v>
      </c>
      <c r="AR2035" s="256">
        <v>0</v>
      </c>
      <c r="AS2035" s="256">
        <v>0</v>
      </c>
      <c r="AT2035" s="256">
        <v>0</v>
      </c>
      <c r="AU2035" s="256">
        <v>0</v>
      </c>
      <c r="AV2035" s="256">
        <v>0</v>
      </c>
      <c r="AW2035" s="256">
        <v>0</v>
      </c>
      <c r="AX2035" s="256">
        <v>0</v>
      </c>
      <c r="AY2035" s="256">
        <v>0</v>
      </c>
      <c r="AZ2035" s="256">
        <v>0</v>
      </c>
      <c r="BA2035" s="256">
        <v>0</v>
      </c>
      <c r="BB2035" s="256">
        <v>0</v>
      </c>
      <c r="BC2035" s="256">
        <v>0</v>
      </c>
      <c r="BD2035" s="256">
        <v>0</v>
      </c>
      <c r="BE2035" s="256">
        <v>0</v>
      </c>
      <c r="BF2035" s="256">
        <v>0</v>
      </c>
      <c r="BG2035" s="256">
        <v>0</v>
      </c>
      <c r="BH2035" s="256">
        <v>0</v>
      </c>
      <c r="BI2035" s="256">
        <v>0</v>
      </c>
      <c r="BJ2035" s="256">
        <v>0</v>
      </c>
      <c r="BK2035" s="256">
        <v>0</v>
      </c>
      <c r="BL2035" s="256">
        <v>0</v>
      </c>
      <c r="BM2035" s="256">
        <v>0</v>
      </c>
      <c r="BN2035" s="256">
        <v>0</v>
      </c>
      <c r="BO2035" s="256">
        <v>0</v>
      </c>
      <c r="BP2035" s="256">
        <v>0</v>
      </c>
      <c r="BQ2035" s="256">
        <v>0</v>
      </c>
      <c r="BR2035" s="256">
        <v>0</v>
      </c>
      <c r="BS2035" s="256">
        <v>0</v>
      </c>
      <c r="BT2035" s="256">
        <v>0</v>
      </c>
      <c r="BU2035" s="256">
        <v>0</v>
      </c>
      <c r="BV2035" s="256">
        <v>0</v>
      </c>
    </row>
    <row r="2036" spans="1:74">
      <c r="A2036" s="256">
        <v>145</v>
      </c>
      <c r="B2036" s="256">
        <v>627.4283740211888</v>
      </c>
      <c r="C2036" s="256">
        <v>638.52049746660566</v>
      </c>
      <c r="D2036" s="256">
        <v>647.6835559649935</v>
      </c>
      <c r="E2036" s="256">
        <v>647.6835559649935</v>
      </c>
      <c r="F2036" s="256">
        <v>638.03823122984841</v>
      </c>
      <c r="G2036" s="256">
        <v>626.46384154767429</v>
      </c>
      <c r="H2036" s="256">
        <v>599.93919852602517</v>
      </c>
      <c r="I2036" s="256">
        <v>534.83325656379577</v>
      </c>
      <c r="J2036" s="256">
        <v>444.64947029018913</v>
      </c>
      <c r="K2036" s="256">
        <v>348.19622293873812</v>
      </c>
      <c r="L2036" s="256">
        <v>259.94150161216044</v>
      </c>
      <c r="M2036" s="256">
        <v>197.24689083371729</v>
      </c>
      <c r="N2036" s="256">
        <v>166.38185168125298</v>
      </c>
      <c r="O2036" s="256">
        <v>151.91386457853531</v>
      </c>
      <c r="P2036" s="256">
        <v>146.12666973744825</v>
      </c>
      <c r="Q2036" s="256">
        <v>149.50253339474904</v>
      </c>
      <c r="R2036" s="256">
        <v>169.27544910179651</v>
      </c>
      <c r="S2036" s="256">
        <v>196.28235836020278</v>
      </c>
      <c r="T2036" s="256">
        <v>222.80700138185182</v>
      </c>
      <c r="U2036" s="256">
        <v>250.29617687701534</v>
      </c>
      <c r="V2036" s="256">
        <v>281.6434822662369</v>
      </c>
      <c r="W2036" s="256">
        <v>307.2035928143714</v>
      </c>
      <c r="X2036" s="256">
        <v>314.43758636573028</v>
      </c>
      <c r="Y2036" s="256">
        <v>302.38093044679886</v>
      </c>
      <c r="Z2036" s="256">
        <v>278.74988484569337</v>
      </c>
      <c r="AA2036" s="256">
        <v>246.4380469829573</v>
      </c>
      <c r="AB2036" s="256">
        <v>216.05527406725025</v>
      </c>
      <c r="AC2036" s="256">
        <v>187.60156609857219</v>
      </c>
      <c r="AD2036" s="256">
        <v>161.55918931368043</v>
      </c>
      <c r="AE2036" s="256">
        <v>134.55228005527414</v>
      </c>
      <c r="AF2036" s="256">
        <v>109.95670198065415</v>
      </c>
      <c r="AG2036" s="256">
        <v>95.970981114693743</v>
      </c>
      <c r="AH2036" s="256">
        <v>94.041916167664724</v>
      </c>
      <c r="AI2036" s="256">
        <v>86.325656379548647</v>
      </c>
      <c r="AJ2036" s="256">
        <v>69.446338093044716</v>
      </c>
      <c r="AK2036" s="256">
        <v>28.935974205435301</v>
      </c>
      <c r="AL2036" s="256">
        <v>0</v>
      </c>
      <c r="AM2036" s="256">
        <v>0</v>
      </c>
      <c r="AN2036" s="256">
        <v>0</v>
      </c>
      <c r="AO2036" s="256">
        <v>0</v>
      </c>
      <c r="AP2036" s="256">
        <v>0</v>
      </c>
      <c r="AQ2036" s="256">
        <v>0</v>
      </c>
      <c r="AR2036" s="256">
        <v>0</v>
      </c>
      <c r="AS2036" s="256">
        <v>0</v>
      </c>
      <c r="AT2036" s="256">
        <v>0</v>
      </c>
      <c r="AU2036" s="256">
        <v>0</v>
      </c>
      <c r="AV2036" s="256">
        <v>0</v>
      </c>
      <c r="AW2036" s="256">
        <v>0</v>
      </c>
      <c r="AX2036" s="256">
        <v>0</v>
      </c>
      <c r="AY2036" s="256">
        <v>0</v>
      </c>
      <c r="AZ2036" s="256">
        <v>0</v>
      </c>
      <c r="BA2036" s="256">
        <v>0</v>
      </c>
      <c r="BB2036" s="256">
        <v>0</v>
      </c>
      <c r="BC2036" s="256">
        <v>0</v>
      </c>
      <c r="BD2036" s="256">
        <v>0</v>
      </c>
      <c r="BE2036" s="256">
        <v>0</v>
      </c>
      <c r="BF2036" s="256">
        <v>0</v>
      </c>
      <c r="BG2036" s="256">
        <v>0</v>
      </c>
      <c r="BH2036" s="256">
        <v>0</v>
      </c>
      <c r="BI2036" s="256">
        <v>0</v>
      </c>
      <c r="BJ2036" s="256">
        <v>0</v>
      </c>
      <c r="BK2036" s="256">
        <v>0</v>
      </c>
      <c r="BL2036" s="256">
        <v>0</v>
      </c>
      <c r="BM2036" s="256">
        <v>0</v>
      </c>
      <c r="BN2036" s="256">
        <v>0</v>
      </c>
      <c r="BO2036" s="256">
        <v>0</v>
      </c>
      <c r="BP2036" s="256">
        <v>0</v>
      </c>
      <c r="BQ2036" s="256">
        <v>0</v>
      </c>
      <c r="BR2036" s="256">
        <v>0</v>
      </c>
      <c r="BS2036" s="256">
        <v>0</v>
      </c>
      <c r="BT2036" s="256">
        <v>0</v>
      </c>
      <c r="BU2036" s="256">
        <v>0</v>
      </c>
      <c r="BV2036" s="256">
        <v>0</v>
      </c>
    </row>
    <row r="2037" spans="1:74">
      <c r="A2037" s="256">
        <v>150</v>
      </c>
      <c r="B2037" s="256">
        <v>627.4283740211888</v>
      </c>
      <c r="C2037" s="256">
        <v>639.48502994012017</v>
      </c>
      <c r="D2037" s="256">
        <v>649.61262091202252</v>
      </c>
      <c r="E2037" s="256">
        <v>649.13035467526527</v>
      </c>
      <c r="F2037" s="256">
        <v>639.00276370336292</v>
      </c>
      <c r="G2037" s="256">
        <v>624.05251036388802</v>
      </c>
      <c r="H2037" s="256">
        <v>585.47121142330752</v>
      </c>
      <c r="I2037" s="256">
        <v>506.86181483187499</v>
      </c>
      <c r="J2037" s="256">
        <v>409.92630124366673</v>
      </c>
      <c r="K2037" s="256">
        <v>309.61492399815774</v>
      </c>
      <c r="L2037" s="256">
        <v>227.14739751266711</v>
      </c>
      <c r="M2037" s="256">
        <v>178.92077383694161</v>
      </c>
      <c r="N2037" s="256">
        <v>158.66559189313691</v>
      </c>
      <c r="O2037" s="256">
        <v>149.50253339474904</v>
      </c>
      <c r="P2037" s="256">
        <v>146.12666973744825</v>
      </c>
      <c r="Q2037" s="256">
        <v>157.7010594196224</v>
      </c>
      <c r="R2037" s="256">
        <v>183.2611699677569</v>
      </c>
      <c r="S2037" s="256">
        <v>206.89221556886238</v>
      </c>
      <c r="T2037" s="256">
        <v>225.70059880239535</v>
      </c>
      <c r="U2037" s="256">
        <v>249.81391064025809</v>
      </c>
      <c r="V2037" s="256">
        <v>272.96269000460632</v>
      </c>
      <c r="W2037" s="256">
        <v>283.09028097650867</v>
      </c>
      <c r="X2037" s="256">
        <v>278.74988484569337</v>
      </c>
      <c r="Y2037" s="256">
        <v>266.21096269000475</v>
      </c>
      <c r="Z2037" s="256">
        <v>241.1331183786275</v>
      </c>
      <c r="AA2037" s="256">
        <v>215.09074159373571</v>
      </c>
      <c r="AB2037" s="256">
        <v>190.49516351911572</v>
      </c>
      <c r="AC2037" s="256">
        <v>169.75771533855377</v>
      </c>
      <c r="AD2037" s="256">
        <v>144.67987102717649</v>
      </c>
      <c r="AE2037" s="256">
        <v>117.67296176877022</v>
      </c>
      <c r="AF2037" s="256">
        <v>98.382312298480016</v>
      </c>
      <c r="AG2037" s="256">
        <v>92.595117457392959</v>
      </c>
      <c r="AH2037" s="256">
        <v>86.325656379548647</v>
      </c>
      <c r="AI2037" s="256">
        <v>82.467526485490609</v>
      </c>
      <c r="AJ2037" s="256">
        <v>67.999539382772952</v>
      </c>
      <c r="AK2037" s="256">
        <v>38.099032703823141</v>
      </c>
      <c r="AL2037" s="256">
        <v>0</v>
      </c>
      <c r="AM2037" s="256">
        <v>0</v>
      </c>
      <c r="AN2037" s="256">
        <v>0</v>
      </c>
      <c r="AO2037" s="256">
        <v>0</v>
      </c>
      <c r="AP2037" s="256">
        <v>0</v>
      </c>
      <c r="AQ2037" s="256">
        <v>0</v>
      </c>
      <c r="AR2037" s="256">
        <v>0</v>
      </c>
      <c r="AS2037" s="256">
        <v>0</v>
      </c>
      <c r="AT2037" s="256">
        <v>0</v>
      </c>
      <c r="AU2037" s="256">
        <v>0</v>
      </c>
      <c r="AV2037" s="256">
        <v>0</v>
      </c>
      <c r="AW2037" s="256">
        <v>0</v>
      </c>
      <c r="AX2037" s="256">
        <v>0</v>
      </c>
      <c r="AY2037" s="256">
        <v>0</v>
      </c>
      <c r="AZ2037" s="256">
        <v>0</v>
      </c>
      <c r="BA2037" s="256">
        <v>0</v>
      </c>
      <c r="BB2037" s="256">
        <v>0</v>
      </c>
      <c r="BC2037" s="256">
        <v>0</v>
      </c>
      <c r="BD2037" s="256">
        <v>0</v>
      </c>
      <c r="BE2037" s="256">
        <v>0</v>
      </c>
      <c r="BF2037" s="256">
        <v>0</v>
      </c>
      <c r="BG2037" s="256">
        <v>0</v>
      </c>
      <c r="BH2037" s="256">
        <v>0</v>
      </c>
      <c r="BI2037" s="256">
        <v>0</v>
      </c>
      <c r="BJ2037" s="256">
        <v>0</v>
      </c>
      <c r="BK2037" s="256">
        <v>0</v>
      </c>
      <c r="BL2037" s="256">
        <v>0</v>
      </c>
      <c r="BM2037" s="256">
        <v>0</v>
      </c>
      <c r="BN2037" s="256">
        <v>0</v>
      </c>
      <c r="BO2037" s="256">
        <v>0</v>
      </c>
      <c r="BP2037" s="256">
        <v>0</v>
      </c>
      <c r="BQ2037" s="256">
        <v>0</v>
      </c>
      <c r="BR2037" s="256">
        <v>0</v>
      </c>
      <c r="BS2037" s="256">
        <v>0</v>
      </c>
      <c r="BT2037" s="256">
        <v>0</v>
      </c>
      <c r="BU2037" s="256">
        <v>0</v>
      </c>
      <c r="BV2037" s="256">
        <v>0</v>
      </c>
    </row>
    <row r="2038" spans="1:74">
      <c r="A2038" s="256">
        <v>155</v>
      </c>
      <c r="B2038" s="256">
        <v>627.4283740211888</v>
      </c>
      <c r="C2038" s="256">
        <v>639.48502994012017</v>
      </c>
      <c r="D2038" s="256">
        <v>650.09488714877978</v>
      </c>
      <c r="E2038" s="256">
        <v>648.16582220175076</v>
      </c>
      <c r="F2038" s="256">
        <v>638.03823122984841</v>
      </c>
      <c r="G2038" s="256">
        <v>620.19438046982998</v>
      </c>
      <c r="H2038" s="256">
        <v>570.52095808383262</v>
      </c>
      <c r="I2038" s="256">
        <v>481.78397052049775</v>
      </c>
      <c r="J2038" s="256">
        <v>379.06126209120242</v>
      </c>
      <c r="K2038" s="256">
        <v>278.26761860893612</v>
      </c>
      <c r="L2038" s="256">
        <v>204.96315062183336</v>
      </c>
      <c r="M2038" s="256">
        <v>168.310916628282</v>
      </c>
      <c r="N2038" s="256">
        <v>154.32519576232158</v>
      </c>
      <c r="O2038" s="256">
        <v>147.09120221096276</v>
      </c>
      <c r="P2038" s="256">
        <v>149.02026715799178</v>
      </c>
      <c r="Q2038" s="256">
        <v>169.27544910179651</v>
      </c>
      <c r="R2038" s="256">
        <v>193.8710271764165</v>
      </c>
      <c r="S2038" s="256">
        <v>208.8212805158914</v>
      </c>
      <c r="T2038" s="256">
        <v>221.84246890833731</v>
      </c>
      <c r="U2038" s="256">
        <v>239.20405343159848</v>
      </c>
      <c r="V2038" s="256">
        <v>252.22524182404436</v>
      </c>
      <c r="W2038" s="256">
        <v>251.26070935052985</v>
      </c>
      <c r="X2038" s="256">
        <v>246.92031321971456</v>
      </c>
      <c r="Y2038" s="256">
        <v>228.59419622293888</v>
      </c>
      <c r="Z2038" s="256">
        <v>206.89221556886238</v>
      </c>
      <c r="AA2038" s="256">
        <v>183.2611699677569</v>
      </c>
      <c r="AB2038" s="256">
        <v>166.38185168125298</v>
      </c>
      <c r="AC2038" s="256">
        <v>147.09120221096276</v>
      </c>
      <c r="AD2038" s="256">
        <v>122.01335789958551</v>
      </c>
      <c r="AE2038" s="256">
        <v>101.7581759557808</v>
      </c>
      <c r="AF2038" s="256">
        <v>89.701520036849431</v>
      </c>
      <c r="AG2038" s="256">
        <v>86.325656379548647</v>
      </c>
      <c r="AH2038" s="256">
        <v>75.715799170889028</v>
      </c>
      <c r="AI2038" s="256">
        <v>72.822201750345499</v>
      </c>
      <c r="AJ2038" s="256">
        <v>56.907415937356092</v>
      </c>
      <c r="AK2038" s="256">
        <v>20.737448180561966</v>
      </c>
      <c r="AL2038" s="256">
        <v>0</v>
      </c>
      <c r="AM2038" s="256">
        <v>0</v>
      </c>
      <c r="AN2038" s="256">
        <v>0</v>
      </c>
      <c r="AO2038" s="256">
        <v>0</v>
      </c>
      <c r="AP2038" s="256">
        <v>0</v>
      </c>
      <c r="AQ2038" s="256">
        <v>0</v>
      </c>
      <c r="AR2038" s="256">
        <v>0</v>
      </c>
      <c r="AS2038" s="256">
        <v>0</v>
      </c>
      <c r="AT2038" s="256">
        <v>0</v>
      </c>
      <c r="AU2038" s="256">
        <v>0</v>
      </c>
      <c r="AV2038" s="256">
        <v>0</v>
      </c>
      <c r="AW2038" s="256">
        <v>0</v>
      </c>
      <c r="AX2038" s="256">
        <v>0</v>
      </c>
      <c r="AY2038" s="256">
        <v>0</v>
      </c>
      <c r="AZ2038" s="256">
        <v>0</v>
      </c>
      <c r="BA2038" s="256">
        <v>0</v>
      </c>
      <c r="BB2038" s="256">
        <v>0</v>
      </c>
      <c r="BC2038" s="256">
        <v>0</v>
      </c>
      <c r="BD2038" s="256">
        <v>0</v>
      </c>
      <c r="BE2038" s="256">
        <v>0</v>
      </c>
      <c r="BF2038" s="256">
        <v>0</v>
      </c>
      <c r="BG2038" s="256">
        <v>0</v>
      </c>
      <c r="BH2038" s="256">
        <v>0</v>
      </c>
      <c r="BI2038" s="256">
        <v>0</v>
      </c>
      <c r="BJ2038" s="256">
        <v>0</v>
      </c>
      <c r="BK2038" s="256">
        <v>0</v>
      </c>
      <c r="BL2038" s="256">
        <v>0</v>
      </c>
      <c r="BM2038" s="256">
        <v>0</v>
      </c>
      <c r="BN2038" s="256">
        <v>0</v>
      </c>
      <c r="BO2038" s="256">
        <v>0</v>
      </c>
      <c r="BP2038" s="256">
        <v>0</v>
      </c>
      <c r="BQ2038" s="256">
        <v>0</v>
      </c>
      <c r="BR2038" s="256">
        <v>0</v>
      </c>
      <c r="BS2038" s="256">
        <v>0</v>
      </c>
      <c r="BT2038" s="256">
        <v>0</v>
      </c>
      <c r="BU2038" s="256">
        <v>0</v>
      </c>
      <c r="BV2038" s="256">
        <v>0</v>
      </c>
    </row>
    <row r="2039" spans="1:74">
      <c r="A2039" s="256">
        <v>160</v>
      </c>
      <c r="B2039" s="256">
        <v>627.4283740211888</v>
      </c>
      <c r="C2039" s="256">
        <v>638.03823122984841</v>
      </c>
      <c r="D2039" s="256">
        <v>649.13035467526527</v>
      </c>
      <c r="E2039" s="256">
        <v>646.71902349147899</v>
      </c>
      <c r="F2039" s="256">
        <v>636.10916628281939</v>
      </c>
      <c r="G2039" s="256">
        <v>615.85398433901457</v>
      </c>
      <c r="H2039" s="256">
        <v>556.05297098111498</v>
      </c>
      <c r="I2039" s="256">
        <v>458.63519115614952</v>
      </c>
      <c r="J2039" s="256">
        <v>352.53661906955341</v>
      </c>
      <c r="K2039" s="256">
        <v>255.11883924458789</v>
      </c>
      <c r="L2039" s="256">
        <v>190.97742975587298</v>
      </c>
      <c r="M2039" s="256">
        <v>162.52372178719494</v>
      </c>
      <c r="N2039" s="256">
        <v>151.91386457853531</v>
      </c>
      <c r="O2039" s="256">
        <v>146.60893597420551</v>
      </c>
      <c r="P2039" s="256">
        <v>153.84292952556433</v>
      </c>
      <c r="Q2039" s="256">
        <v>179.88530631045612</v>
      </c>
      <c r="R2039" s="256">
        <v>199.17595578074631</v>
      </c>
      <c r="S2039" s="256">
        <v>207.85674804237689</v>
      </c>
      <c r="T2039" s="256">
        <v>214.60847535697846</v>
      </c>
      <c r="U2039" s="256">
        <v>225.21833256563809</v>
      </c>
      <c r="V2039" s="256">
        <v>227.62966374942437</v>
      </c>
      <c r="W2039" s="256">
        <v>225.70059880239535</v>
      </c>
      <c r="X2039" s="256">
        <v>217.01980654076476</v>
      </c>
      <c r="Y2039" s="256">
        <v>197.24689083371729</v>
      </c>
      <c r="Z2039" s="256">
        <v>176.02717641639808</v>
      </c>
      <c r="AA2039" s="256">
        <v>158.66559189313691</v>
      </c>
      <c r="AB2039" s="256">
        <v>144.67987102717649</v>
      </c>
      <c r="AC2039" s="256">
        <v>124.90695532012904</v>
      </c>
      <c r="AD2039" s="256">
        <v>105.13403961308158</v>
      </c>
      <c r="AE2039" s="256">
        <v>92.595117457392959</v>
      </c>
      <c r="AF2039" s="256">
        <v>84.396591432519628</v>
      </c>
      <c r="AG2039" s="256">
        <v>75.233532934131773</v>
      </c>
      <c r="AH2039" s="256">
        <v>63.176877015200404</v>
      </c>
      <c r="AI2039" s="256">
        <v>57.389682174113346</v>
      </c>
      <c r="AJ2039" s="256">
        <v>42.439428834638441</v>
      </c>
      <c r="AK2039" s="256">
        <v>17.843850760018434</v>
      </c>
      <c r="AL2039" s="256">
        <v>0</v>
      </c>
      <c r="AM2039" s="256">
        <v>0</v>
      </c>
      <c r="AN2039" s="256">
        <v>0</v>
      </c>
      <c r="AO2039" s="256">
        <v>0</v>
      </c>
      <c r="AP2039" s="256">
        <v>0</v>
      </c>
      <c r="AQ2039" s="256">
        <v>0</v>
      </c>
      <c r="AR2039" s="256">
        <v>0</v>
      </c>
      <c r="AS2039" s="256">
        <v>0</v>
      </c>
      <c r="AT2039" s="256">
        <v>0</v>
      </c>
      <c r="AU2039" s="256">
        <v>0</v>
      </c>
      <c r="AV2039" s="256">
        <v>0</v>
      </c>
      <c r="AW2039" s="256">
        <v>0</v>
      </c>
      <c r="AX2039" s="256">
        <v>0</v>
      </c>
      <c r="AY2039" s="256">
        <v>0</v>
      </c>
      <c r="AZ2039" s="256">
        <v>0</v>
      </c>
      <c r="BA2039" s="256">
        <v>0</v>
      </c>
      <c r="BB2039" s="256">
        <v>0</v>
      </c>
      <c r="BC2039" s="256">
        <v>0</v>
      </c>
      <c r="BD2039" s="256">
        <v>0</v>
      </c>
      <c r="BE2039" s="256">
        <v>0</v>
      </c>
      <c r="BF2039" s="256">
        <v>0</v>
      </c>
      <c r="BG2039" s="256">
        <v>0</v>
      </c>
      <c r="BH2039" s="256">
        <v>0</v>
      </c>
      <c r="BI2039" s="256">
        <v>0</v>
      </c>
      <c r="BJ2039" s="256">
        <v>0</v>
      </c>
      <c r="BK2039" s="256">
        <v>0</v>
      </c>
      <c r="BL2039" s="256">
        <v>0</v>
      </c>
      <c r="BM2039" s="256">
        <v>0</v>
      </c>
      <c r="BN2039" s="256">
        <v>0</v>
      </c>
      <c r="BO2039" s="256">
        <v>0</v>
      </c>
      <c r="BP2039" s="256">
        <v>0</v>
      </c>
      <c r="BQ2039" s="256">
        <v>0</v>
      </c>
      <c r="BR2039" s="256">
        <v>0</v>
      </c>
      <c r="BS2039" s="256">
        <v>0</v>
      </c>
      <c r="BT2039" s="256">
        <v>0</v>
      </c>
      <c r="BU2039" s="256">
        <v>0</v>
      </c>
      <c r="BV2039" s="256">
        <v>0</v>
      </c>
    </row>
    <row r="2040" spans="1:74">
      <c r="A2040" s="256">
        <v>165</v>
      </c>
      <c r="B2040" s="256">
        <v>627.4283740211888</v>
      </c>
      <c r="C2040" s="256">
        <v>638.03823122984841</v>
      </c>
      <c r="D2040" s="256">
        <v>650.09488714877978</v>
      </c>
      <c r="E2040" s="256">
        <v>646.71902349147899</v>
      </c>
      <c r="F2040" s="256">
        <v>635.14463380930488</v>
      </c>
      <c r="G2040" s="256">
        <v>612.47812068171379</v>
      </c>
      <c r="H2040" s="256">
        <v>546.40764624596989</v>
      </c>
      <c r="I2040" s="256">
        <v>442.72040534316011</v>
      </c>
      <c r="J2040" s="256">
        <v>334.21050207277773</v>
      </c>
      <c r="K2040" s="256">
        <v>237.27498848456946</v>
      </c>
      <c r="L2040" s="256">
        <v>181.33210502072788</v>
      </c>
      <c r="M2040" s="256">
        <v>159.14785812989416</v>
      </c>
      <c r="N2040" s="256">
        <v>150.46706586826355</v>
      </c>
      <c r="O2040" s="256">
        <v>146.60893597420551</v>
      </c>
      <c r="P2040" s="256">
        <v>158.66559189313691</v>
      </c>
      <c r="Q2040" s="256">
        <v>184.70796867802866</v>
      </c>
      <c r="R2040" s="256">
        <v>197.72915707047454</v>
      </c>
      <c r="S2040" s="256">
        <v>202.06955320128984</v>
      </c>
      <c r="T2040" s="256">
        <v>203.03408567480434</v>
      </c>
      <c r="U2040" s="256">
        <v>208.8212805158914</v>
      </c>
      <c r="V2040" s="256">
        <v>204.48088438507611</v>
      </c>
      <c r="W2040" s="256">
        <v>201.58728696453258</v>
      </c>
      <c r="X2040" s="256">
        <v>188.5660985720867</v>
      </c>
      <c r="Y2040" s="256">
        <v>169.27544910179651</v>
      </c>
      <c r="Z2040" s="256">
        <v>149.50253339474904</v>
      </c>
      <c r="AA2040" s="256">
        <v>138.89267618608943</v>
      </c>
      <c r="AB2040" s="256">
        <v>129.24735145094434</v>
      </c>
      <c r="AC2040" s="256">
        <v>110.92123445416865</v>
      </c>
      <c r="AD2040" s="256">
        <v>98.382312298480016</v>
      </c>
      <c r="AE2040" s="256">
        <v>89.219253800092176</v>
      </c>
      <c r="AF2040" s="256">
        <v>80.056195301704335</v>
      </c>
      <c r="AG2040" s="256">
        <v>66.070474435743932</v>
      </c>
      <c r="AH2040" s="256">
        <v>53.531552280055301</v>
      </c>
      <c r="AI2040" s="256">
        <v>45.815292491939225</v>
      </c>
      <c r="AJ2040" s="256">
        <v>32.311837862736084</v>
      </c>
      <c r="AK2040" s="256">
        <v>14.46798710271765</v>
      </c>
      <c r="AL2040" s="256">
        <v>0</v>
      </c>
      <c r="AM2040" s="256">
        <v>0</v>
      </c>
      <c r="AN2040" s="256">
        <v>0</v>
      </c>
      <c r="AO2040" s="256">
        <v>0</v>
      </c>
      <c r="AP2040" s="256">
        <v>0</v>
      </c>
      <c r="AQ2040" s="256">
        <v>0</v>
      </c>
      <c r="AR2040" s="256">
        <v>0</v>
      </c>
      <c r="AS2040" s="256">
        <v>0</v>
      </c>
      <c r="AT2040" s="256">
        <v>0</v>
      </c>
      <c r="AU2040" s="256">
        <v>0</v>
      </c>
      <c r="AV2040" s="256">
        <v>0</v>
      </c>
      <c r="AW2040" s="256">
        <v>0</v>
      </c>
      <c r="AX2040" s="256">
        <v>0</v>
      </c>
      <c r="AY2040" s="256">
        <v>0</v>
      </c>
      <c r="AZ2040" s="256">
        <v>0</v>
      </c>
      <c r="BA2040" s="256">
        <v>0</v>
      </c>
      <c r="BB2040" s="256">
        <v>0</v>
      </c>
      <c r="BC2040" s="256">
        <v>0</v>
      </c>
      <c r="BD2040" s="256">
        <v>0</v>
      </c>
      <c r="BE2040" s="256">
        <v>0</v>
      </c>
      <c r="BF2040" s="256">
        <v>0</v>
      </c>
      <c r="BG2040" s="256">
        <v>0</v>
      </c>
      <c r="BH2040" s="256">
        <v>0</v>
      </c>
      <c r="BI2040" s="256">
        <v>0</v>
      </c>
      <c r="BJ2040" s="256">
        <v>0</v>
      </c>
      <c r="BK2040" s="256">
        <v>0</v>
      </c>
      <c r="BL2040" s="256">
        <v>0</v>
      </c>
      <c r="BM2040" s="256">
        <v>0</v>
      </c>
      <c r="BN2040" s="256">
        <v>0</v>
      </c>
      <c r="BO2040" s="256">
        <v>0</v>
      </c>
      <c r="BP2040" s="256">
        <v>0</v>
      </c>
      <c r="BQ2040" s="256">
        <v>0</v>
      </c>
      <c r="BR2040" s="256">
        <v>0</v>
      </c>
      <c r="BS2040" s="256">
        <v>0</v>
      </c>
      <c r="BT2040" s="256">
        <v>0</v>
      </c>
      <c r="BU2040" s="256">
        <v>0</v>
      </c>
      <c r="BV2040" s="256">
        <v>0</v>
      </c>
    </row>
    <row r="2041" spans="1:74">
      <c r="A2041" s="256">
        <v>170</v>
      </c>
      <c r="B2041" s="256">
        <v>627.4283740211888</v>
      </c>
      <c r="C2041" s="256">
        <v>639.00276370336292</v>
      </c>
      <c r="D2041" s="256">
        <v>651.05941962229429</v>
      </c>
      <c r="E2041" s="256">
        <v>647.20128972823625</v>
      </c>
      <c r="F2041" s="256">
        <v>635.62690004606213</v>
      </c>
      <c r="G2041" s="256">
        <v>609.58452326117026</v>
      </c>
      <c r="H2041" s="256">
        <v>535.31552280055303</v>
      </c>
      <c r="I2041" s="256">
        <v>429.21695071395692</v>
      </c>
      <c r="J2041" s="256">
        <v>319.26024873330283</v>
      </c>
      <c r="K2041" s="256">
        <v>224.25380009212358</v>
      </c>
      <c r="L2041" s="256">
        <v>173.6158452326118</v>
      </c>
      <c r="M2041" s="256">
        <v>154.32519576232158</v>
      </c>
      <c r="N2041" s="256">
        <v>147.09120221096276</v>
      </c>
      <c r="O2041" s="256">
        <v>145.644403500691</v>
      </c>
      <c r="P2041" s="256">
        <v>161.55918931368043</v>
      </c>
      <c r="Q2041" s="256">
        <v>186.15476738830043</v>
      </c>
      <c r="R2041" s="256">
        <v>193.38876093965925</v>
      </c>
      <c r="S2041" s="256">
        <v>192.90649470290199</v>
      </c>
      <c r="T2041" s="256">
        <v>189.04836480884396</v>
      </c>
      <c r="U2041" s="256">
        <v>190.01289728235847</v>
      </c>
      <c r="V2041" s="256">
        <v>180.36757254721337</v>
      </c>
      <c r="W2041" s="256">
        <v>177.9562413634271</v>
      </c>
      <c r="X2041" s="256">
        <v>163.97052049746671</v>
      </c>
      <c r="Y2041" s="256">
        <v>144.19760479041923</v>
      </c>
      <c r="Z2041" s="256">
        <v>128.76508521418708</v>
      </c>
      <c r="AA2041" s="256">
        <v>124.90695532012904</v>
      </c>
      <c r="AB2041" s="256">
        <v>118.15522800552748</v>
      </c>
      <c r="AC2041" s="256">
        <v>105.61630584983884</v>
      </c>
      <c r="AD2041" s="256">
        <v>97.900046061722762</v>
      </c>
      <c r="AE2041" s="256">
        <v>86.807922616305902</v>
      </c>
      <c r="AF2041" s="256">
        <v>73.786734223860009</v>
      </c>
      <c r="AG2041" s="256">
        <v>57.871948410870601</v>
      </c>
      <c r="AH2041" s="256">
        <v>47.744357438968244</v>
      </c>
      <c r="AI2041" s="256">
        <v>36.652233993551377</v>
      </c>
      <c r="AJ2041" s="256">
        <v>22.666513127590985</v>
      </c>
      <c r="AK2041" s="256">
        <v>9.645324735145099</v>
      </c>
      <c r="AL2041" s="256">
        <v>0</v>
      </c>
      <c r="AM2041" s="256">
        <v>0</v>
      </c>
      <c r="AN2041" s="256">
        <v>0</v>
      </c>
      <c r="AO2041" s="256">
        <v>0</v>
      </c>
      <c r="AP2041" s="256">
        <v>0</v>
      </c>
      <c r="AQ2041" s="256">
        <v>0</v>
      </c>
      <c r="AR2041" s="256">
        <v>0</v>
      </c>
      <c r="AS2041" s="256">
        <v>0</v>
      </c>
      <c r="AT2041" s="256">
        <v>0</v>
      </c>
      <c r="AU2041" s="256">
        <v>0</v>
      </c>
      <c r="AV2041" s="256">
        <v>0</v>
      </c>
      <c r="AW2041" s="256">
        <v>0</v>
      </c>
      <c r="AX2041" s="256">
        <v>0</v>
      </c>
      <c r="AY2041" s="256">
        <v>0</v>
      </c>
      <c r="AZ2041" s="256">
        <v>0</v>
      </c>
      <c r="BA2041" s="256">
        <v>0</v>
      </c>
      <c r="BB2041" s="256">
        <v>0</v>
      </c>
      <c r="BC2041" s="256">
        <v>0</v>
      </c>
      <c r="BD2041" s="256">
        <v>0</v>
      </c>
      <c r="BE2041" s="256">
        <v>0</v>
      </c>
      <c r="BF2041" s="256">
        <v>0</v>
      </c>
      <c r="BG2041" s="256">
        <v>0</v>
      </c>
      <c r="BH2041" s="256">
        <v>0</v>
      </c>
      <c r="BI2041" s="256">
        <v>0</v>
      </c>
      <c r="BJ2041" s="256">
        <v>0</v>
      </c>
      <c r="BK2041" s="256">
        <v>0</v>
      </c>
      <c r="BL2041" s="256">
        <v>0</v>
      </c>
      <c r="BM2041" s="256">
        <v>0</v>
      </c>
      <c r="BN2041" s="256">
        <v>0</v>
      </c>
      <c r="BO2041" s="256">
        <v>0</v>
      </c>
      <c r="BP2041" s="256">
        <v>0</v>
      </c>
      <c r="BQ2041" s="256">
        <v>0</v>
      </c>
      <c r="BR2041" s="256">
        <v>0</v>
      </c>
      <c r="BS2041" s="256">
        <v>0</v>
      </c>
      <c r="BT2041" s="256">
        <v>0</v>
      </c>
      <c r="BU2041" s="256">
        <v>0</v>
      </c>
      <c r="BV2041" s="256">
        <v>0</v>
      </c>
    </row>
    <row r="2042" spans="1:74">
      <c r="A2042" s="256">
        <v>175</v>
      </c>
      <c r="B2042" s="256">
        <v>627.4283740211888</v>
      </c>
      <c r="C2042" s="256">
        <v>639.48502994012017</v>
      </c>
      <c r="D2042" s="256">
        <v>650.57715338553703</v>
      </c>
      <c r="E2042" s="256">
        <v>645.27222478120723</v>
      </c>
      <c r="F2042" s="256">
        <v>633.21556886227586</v>
      </c>
      <c r="G2042" s="256">
        <v>606.20865960386948</v>
      </c>
      <c r="H2042" s="256">
        <v>529.52832795946597</v>
      </c>
      <c r="I2042" s="256">
        <v>422.46522339935535</v>
      </c>
      <c r="J2042" s="256">
        <v>311.0617227084295</v>
      </c>
      <c r="K2042" s="256">
        <v>216.53754030400751</v>
      </c>
      <c r="L2042" s="256">
        <v>167.82865039152475</v>
      </c>
      <c r="M2042" s="256">
        <v>149.98479963150629</v>
      </c>
      <c r="N2042" s="256">
        <v>143.23307231690472</v>
      </c>
      <c r="O2042" s="256">
        <v>143.71533855366198</v>
      </c>
      <c r="P2042" s="256">
        <v>162.04145555043769</v>
      </c>
      <c r="Q2042" s="256">
        <v>183.74343620451415</v>
      </c>
      <c r="R2042" s="256">
        <v>187.11929986181494</v>
      </c>
      <c r="S2042" s="256">
        <v>182.77890373099964</v>
      </c>
      <c r="T2042" s="256">
        <v>178.43850760018435</v>
      </c>
      <c r="U2042" s="256">
        <v>173.6158452326118</v>
      </c>
      <c r="V2042" s="256">
        <v>160.11239060340867</v>
      </c>
      <c r="W2042" s="256">
        <v>157.21879318286514</v>
      </c>
      <c r="X2042" s="256">
        <v>141.30400736987571</v>
      </c>
      <c r="Y2042" s="256">
        <v>122.01335789958551</v>
      </c>
      <c r="Z2042" s="256">
        <v>112.85029940119767</v>
      </c>
      <c r="AA2042" s="256">
        <v>115.7438968217412</v>
      </c>
      <c r="AB2042" s="256">
        <v>111.40350069092591</v>
      </c>
      <c r="AC2042" s="256">
        <v>104.65177337632433</v>
      </c>
      <c r="AD2042" s="256">
        <v>98.864578535237271</v>
      </c>
      <c r="AE2042" s="256">
        <v>85.361123906034138</v>
      </c>
      <c r="AF2042" s="256">
        <v>70.410870566559225</v>
      </c>
      <c r="AG2042" s="256">
        <v>54.496084753569818</v>
      </c>
      <c r="AH2042" s="256">
        <v>42.439428834638441</v>
      </c>
      <c r="AI2042" s="256">
        <v>29.90050667894981</v>
      </c>
      <c r="AJ2042" s="256">
        <v>18.808383233532943</v>
      </c>
      <c r="AK2042" s="256">
        <v>8.6807922616305895</v>
      </c>
      <c r="AL2042" s="256">
        <v>0</v>
      </c>
      <c r="AM2042" s="256">
        <v>0</v>
      </c>
      <c r="AN2042" s="256">
        <v>0</v>
      </c>
      <c r="AO2042" s="256">
        <v>0</v>
      </c>
      <c r="AP2042" s="256">
        <v>0</v>
      </c>
      <c r="AQ2042" s="256">
        <v>0</v>
      </c>
      <c r="AR2042" s="256">
        <v>0</v>
      </c>
      <c r="AS2042" s="256">
        <v>0</v>
      </c>
      <c r="AT2042" s="256">
        <v>0</v>
      </c>
      <c r="AU2042" s="256">
        <v>0</v>
      </c>
      <c r="AV2042" s="256">
        <v>0</v>
      </c>
      <c r="AW2042" s="256">
        <v>0</v>
      </c>
      <c r="AX2042" s="256">
        <v>0</v>
      </c>
      <c r="AY2042" s="256">
        <v>0</v>
      </c>
      <c r="AZ2042" s="256">
        <v>0</v>
      </c>
      <c r="BA2042" s="256">
        <v>0</v>
      </c>
      <c r="BB2042" s="256">
        <v>0</v>
      </c>
      <c r="BC2042" s="256">
        <v>0</v>
      </c>
      <c r="BD2042" s="256">
        <v>0</v>
      </c>
      <c r="BE2042" s="256">
        <v>0</v>
      </c>
      <c r="BF2042" s="256">
        <v>0</v>
      </c>
      <c r="BG2042" s="256">
        <v>0</v>
      </c>
      <c r="BH2042" s="256">
        <v>0</v>
      </c>
      <c r="BI2042" s="256">
        <v>0</v>
      </c>
      <c r="BJ2042" s="256">
        <v>0</v>
      </c>
      <c r="BK2042" s="256">
        <v>0</v>
      </c>
      <c r="BL2042" s="256">
        <v>0</v>
      </c>
      <c r="BM2042" s="256">
        <v>0</v>
      </c>
      <c r="BN2042" s="256">
        <v>0</v>
      </c>
      <c r="BO2042" s="256">
        <v>0</v>
      </c>
      <c r="BP2042" s="256">
        <v>0</v>
      </c>
      <c r="BQ2042" s="256">
        <v>0</v>
      </c>
      <c r="BR2042" s="256">
        <v>0</v>
      </c>
      <c r="BS2042" s="256">
        <v>0</v>
      </c>
      <c r="BT2042" s="256">
        <v>0</v>
      </c>
      <c r="BU2042" s="256">
        <v>0</v>
      </c>
      <c r="BV2042" s="256">
        <v>0</v>
      </c>
    </row>
    <row r="2043" spans="1:74">
      <c r="A2043" s="256">
        <v>180</v>
      </c>
      <c r="B2043" s="256">
        <v>627.4283740211888</v>
      </c>
      <c r="C2043" s="256">
        <v>639.00276370336292</v>
      </c>
      <c r="D2043" s="256">
        <v>649.13035467526527</v>
      </c>
      <c r="E2043" s="256">
        <v>643.34315983417821</v>
      </c>
      <c r="F2043" s="256">
        <v>630.80423767848959</v>
      </c>
      <c r="G2043" s="256">
        <v>602.35052970981144</v>
      </c>
      <c r="H2043" s="256">
        <v>527.1169967756797</v>
      </c>
      <c r="I2043" s="256">
        <v>419.57162597881182</v>
      </c>
      <c r="J2043" s="256">
        <v>306.23906034085689</v>
      </c>
      <c r="K2043" s="256">
        <v>212.67941040994944</v>
      </c>
      <c r="L2043" s="256">
        <v>164.93505297098122</v>
      </c>
      <c r="M2043" s="256">
        <v>148.05573468447727</v>
      </c>
      <c r="N2043" s="256">
        <v>140.82174113311845</v>
      </c>
      <c r="O2043" s="256">
        <v>141.78627360663296</v>
      </c>
      <c r="P2043" s="256">
        <v>161.07692307692318</v>
      </c>
      <c r="Q2043" s="256">
        <v>180.84983878397063</v>
      </c>
      <c r="R2043" s="256">
        <v>182.77890373099964</v>
      </c>
      <c r="S2043" s="256">
        <v>176.50944265315533</v>
      </c>
      <c r="T2043" s="256">
        <v>172.16904652234004</v>
      </c>
      <c r="U2043" s="256">
        <v>164.45278673422396</v>
      </c>
      <c r="V2043" s="256">
        <v>149.98479963150629</v>
      </c>
      <c r="W2043" s="256">
        <v>146.12666973744825</v>
      </c>
      <c r="X2043" s="256">
        <v>128.28281897742983</v>
      </c>
      <c r="Y2043" s="256">
        <v>110.92123445416865</v>
      </c>
      <c r="Z2043" s="256">
        <v>104.65177337632433</v>
      </c>
      <c r="AA2043" s="256">
        <v>110.4389682174114</v>
      </c>
      <c r="AB2043" s="256">
        <v>107.54537079686786</v>
      </c>
      <c r="AC2043" s="256">
        <v>101.7581759557808</v>
      </c>
      <c r="AD2043" s="256">
        <v>96.453247351450997</v>
      </c>
      <c r="AE2043" s="256">
        <v>81.985260248733354</v>
      </c>
      <c r="AF2043" s="256">
        <v>64.623675725472168</v>
      </c>
      <c r="AG2043" s="256">
        <v>50.155688622754518</v>
      </c>
      <c r="AH2043" s="256">
        <v>36.652233993551377</v>
      </c>
      <c r="AI2043" s="256">
        <v>24.595578074620004</v>
      </c>
      <c r="AJ2043" s="256">
        <v>15.43251957623216</v>
      </c>
      <c r="AK2043" s="256">
        <v>6.7517273146015704</v>
      </c>
      <c r="AL2043" s="256">
        <v>0</v>
      </c>
      <c r="AM2043" s="256">
        <v>0</v>
      </c>
      <c r="AN2043" s="256">
        <v>0</v>
      </c>
      <c r="AO2043" s="256">
        <v>0</v>
      </c>
      <c r="AP2043" s="256">
        <v>0</v>
      </c>
      <c r="AQ2043" s="256">
        <v>0</v>
      </c>
      <c r="AR2043" s="256">
        <v>0</v>
      </c>
      <c r="AS2043" s="256">
        <v>0</v>
      </c>
      <c r="AT2043" s="256">
        <v>0</v>
      </c>
      <c r="AU2043" s="256">
        <v>0</v>
      </c>
      <c r="AV2043" s="256">
        <v>0</v>
      </c>
      <c r="AW2043" s="256">
        <v>0</v>
      </c>
      <c r="AX2043" s="256">
        <v>0</v>
      </c>
      <c r="AY2043" s="256">
        <v>0</v>
      </c>
      <c r="AZ2043" s="256">
        <v>0</v>
      </c>
      <c r="BA2043" s="256">
        <v>0</v>
      </c>
      <c r="BB2043" s="256">
        <v>0</v>
      </c>
      <c r="BC2043" s="256">
        <v>0</v>
      </c>
      <c r="BD2043" s="256">
        <v>0</v>
      </c>
      <c r="BE2043" s="256">
        <v>0</v>
      </c>
      <c r="BF2043" s="256">
        <v>0</v>
      </c>
      <c r="BG2043" s="256">
        <v>0</v>
      </c>
      <c r="BH2043" s="256">
        <v>0</v>
      </c>
      <c r="BI2043" s="256">
        <v>0</v>
      </c>
      <c r="BJ2043" s="256">
        <v>0</v>
      </c>
      <c r="BK2043" s="256">
        <v>0</v>
      </c>
      <c r="BL2043" s="256">
        <v>0</v>
      </c>
      <c r="BM2043" s="256">
        <v>0</v>
      </c>
      <c r="BN2043" s="256">
        <v>0</v>
      </c>
      <c r="BO2043" s="256">
        <v>0</v>
      </c>
      <c r="BP2043" s="256">
        <v>0</v>
      </c>
      <c r="BQ2043" s="256">
        <v>0</v>
      </c>
      <c r="BR2043" s="256">
        <v>0</v>
      </c>
      <c r="BS2043" s="256">
        <v>0</v>
      </c>
      <c r="BT2043" s="256">
        <v>0</v>
      </c>
      <c r="BU2043" s="256">
        <v>0</v>
      </c>
      <c r="BV2043" s="256">
        <v>0</v>
      </c>
    </row>
    <row r="2044" spans="1:74">
      <c r="B2044" s="256" t="s">
        <v>3357</v>
      </c>
    </row>
    <row r="2045" spans="1:74">
      <c r="B2045" s="256" t="s">
        <v>3360</v>
      </c>
    </row>
    <row r="2046" spans="1:74">
      <c r="B2046" s="256" t="s">
        <v>65</v>
      </c>
    </row>
    <row r="2047" spans="1:74">
      <c r="B2047" s="256" t="s">
        <v>3363</v>
      </c>
    </row>
    <row r="2048" spans="1:74">
      <c r="B2048" s="256">
        <v>48</v>
      </c>
    </row>
    <row r="2049" spans="1:74">
      <c r="B2049" s="256" t="s">
        <v>3364</v>
      </c>
    </row>
    <row r="2051" spans="1:74">
      <c r="B2051" s="256">
        <v>73</v>
      </c>
    </row>
    <row r="2052" spans="1:74">
      <c r="B2052" s="256">
        <v>37</v>
      </c>
    </row>
    <row r="2053" spans="1:74">
      <c r="B2053" s="256">
        <v>0</v>
      </c>
      <c r="C2053" s="256">
        <v>2.5</v>
      </c>
      <c r="D2053" s="256">
        <v>5</v>
      </c>
      <c r="E2053" s="256">
        <v>7.5</v>
      </c>
      <c r="F2053" s="256">
        <v>10</v>
      </c>
      <c r="G2053" s="256">
        <v>12.5</v>
      </c>
      <c r="H2053" s="256">
        <v>15</v>
      </c>
      <c r="I2053" s="256">
        <v>17.5</v>
      </c>
      <c r="J2053" s="256">
        <v>20</v>
      </c>
      <c r="K2053" s="256">
        <v>22.5</v>
      </c>
      <c r="L2053" s="256">
        <v>25</v>
      </c>
      <c r="M2053" s="256">
        <v>27.5</v>
      </c>
      <c r="N2053" s="256">
        <v>30</v>
      </c>
      <c r="O2053" s="256">
        <v>32.5</v>
      </c>
      <c r="P2053" s="256">
        <v>35</v>
      </c>
      <c r="Q2053" s="256">
        <v>37.5</v>
      </c>
      <c r="R2053" s="256">
        <v>40</v>
      </c>
      <c r="S2053" s="256">
        <v>42.5</v>
      </c>
      <c r="T2053" s="256">
        <v>45</v>
      </c>
      <c r="U2053" s="256">
        <v>47.5</v>
      </c>
      <c r="V2053" s="256">
        <v>50</v>
      </c>
      <c r="W2053" s="256">
        <v>52.5</v>
      </c>
      <c r="X2053" s="256">
        <v>55</v>
      </c>
      <c r="Y2053" s="256">
        <v>57.5</v>
      </c>
      <c r="Z2053" s="256">
        <v>60</v>
      </c>
      <c r="AA2053" s="256">
        <v>62.5</v>
      </c>
      <c r="AB2053" s="256">
        <v>65</v>
      </c>
      <c r="AC2053" s="256">
        <v>67.5</v>
      </c>
      <c r="AD2053" s="256">
        <v>70</v>
      </c>
      <c r="AE2053" s="256">
        <v>72.5</v>
      </c>
      <c r="AF2053" s="256">
        <v>75</v>
      </c>
      <c r="AG2053" s="256">
        <v>77.5</v>
      </c>
      <c r="AH2053" s="256">
        <v>80</v>
      </c>
      <c r="AI2053" s="256">
        <v>82.5</v>
      </c>
      <c r="AJ2053" s="256">
        <v>85</v>
      </c>
      <c r="AK2053" s="256">
        <v>87.5</v>
      </c>
      <c r="AL2053" s="256">
        <v>90</v>
      </c>
      <c r="AM2053" s="256">
        <v>92.5</v>
      </c>
      <c r="AN2053" s="256">
        <v>95</v>
      </c>
      <c r="AO2053" s="256">
        <v>97.5</v>
      </c>
      <c r="AP2053" s="256">
        <v>100</v>
      </c>
      <c r="AQ2053" s="256">
        <v>102.5</v>
      </c>
      <c r="AR2053" s="256">
        <v>105</v>
      </c>
      <c r="AS2053" s="256">
        <v>107.5</v>
      </c>
      <c r="AT2053" s="256">
        <v>110</v>
      </c>
      <c r="AU2053" s="256">
        <v>112.5</v>
      </c>
      <c r="AV2053" s="256">
        <v>115</v>
      </c>
      <c r="AW2053" s="256">
        <v>117.5</v>
      </c>
      <c r="AX2053" s="256">
        <v>120</v>
      </c>
      <c r="AY2053" s="256">
        <v>122.5</v>
      </c>
      <c r="AZ2053" s="256">
        <v>125</v>
      </c>
      <c r="BA2053" s="256">
        <v>127.5</v>
      </c>
      <c r="BB2053" s="256">
        <v>130</v>
      </c>
      <c r="BC2053" s="256">
        <v>132.5</v>
      </c>
      <c r="BD2053" s="256">
        <v>135</v>
      </c>
      <c r="BE2053" s="256">
        <v>137.5</v>
      </c>
      <c r="BF2053" s="256">
        <v>140</v>
      </c>
      <c r="BG2053" s="256">
        <v>142.5</v>
      </c>
      <c r="BH2053" s="256">
        <v>145</v>
      </c>
      <c r="BI2053" s="256">
        <v>147.5</v>
      </c>
      <c r="BJ2053" s="256">
        <v>150</v>
      </c>
      <c r="BK2053" s="256">
        <v>152.5</v>
      </c>
      <c r="BL2053" s="256">
        <v>155</v>
      </c>
      <c r="BM2053" s="256">
        <v>157.5</v>
      </c>
      <c r="BN2053" s="256">
        <v>160</v>
      </c>
      <c r="BO2053" s="256">
        <v>162.5</v>
      </c>
      <c r="BP2053" s="256">
        <v>165</v>
      </c>
      <c r="BQ2053" s="256">
        <v>167.5</v>
      </c>
      <c r="BR2053" s="256">
        <v>170</v>
      </c>
      <c r="BS2053" s="256">
        <v>172.5</v>
      </c>
      <c r="BT2053" s="256">
        <v>175</v>
      </c>
      <c r="BU2053" s="256">
        <v>177.5</v>
      </c>
      <c r="BV2053" s="256">
        <v>180</v>
      </c>
    </row>
    <row r="2054" spans="1:74">
      <c r="A2054" s="256">
        <v>0</v>
      </c>
      <c r="B2054" s="256">
        <v>983.79004989999999</v>
      </c>
      <c r="C2054" s="256">
        <v>969.42263179999998</v>
      </c>
      <c r="D2054" s="256">
        <v>989.08330920000003</v>
      </c>
      <c r="E2054" s="256">
        <v>1015.5496057</v>
      </c>
      <c r="F2054" s="256">
        <v>1010.2563464</v>
      </c>
      <c r="G2054" s="256">
        <v>997.40128809999999</v>
      </c>
      <c r="H2054" s="256">
        <v>972.4473514</v>
      </c>
      <c r="I2054" s="256">
        <v>947.49341470000002</v>
      </c>
      <c r="J2054" s="256">
        <v>961.86083280000003</v>
      </c>
      <c r="K2054" s="256">
        <v>1008.7439866</v>
      </c>
      <c r="L2054" s="256">
        <v>1066.213659</v>
      </c>
      <c r="M2054" s="256">
        <v>1134.2698500000001</v>
      </c>
      <c r="N2054" s="256">
        <v>1213.6687395000001</v>
      </c>
      <c r="O2054" s="256">
        <v>1280.9687506</v>
      </c>
      <c r="P2054" s="256">
        <v>1312.7283064000001</v>
      </c>
      <c r="Q2054" s="256">
        <v>1348.2687617000001</v>
      </c>
      <c r="R2054" s="256">
        <v>1395.1519155000001</v>
      </c>
      <c r="S2054" s="256">
        <v>1423.8867517000001</v>
      </c>
      <c r="T2054" s="256">
        <v>1439.0103497</v>
      </c>
      <c r="U2054" s="256">
        <v>1435.9856301</v>
      </c>
      <c r="V2054" s="256">
        <v>1426.1552914000001</v>
      </c>
      <c r="W2054" s="256">
        <v>1429.1800109999999</v>
      </c>
      <c r="X2054" s="256">
        <v>1405.7384340999999</v>
      </c>
      <c r="Y2054" s="256">
        <v>1290.0429094000001</v>
      </c>
      <c r="Z2054" s="256">
        <v>1018.5743253000001</v>
      </c>
      <c r="AA2054" s="256">
        <v>613.26189890000001</v>
      </c>
      <c r="AB2054" s="256">
        <v>318.35173789999999</v>
      </c>
      <c r="AC2054" s="256">
        <v>214.75509160000001</v>
      </c>
      <c r="AD2054" s="256">
        <v>170.89665740000001</v>
      </c>
      <c r="AE2054" s="256">
        <v>136.112382</v>
      </c>
      <c r="AF2054" s="256">
        <v>114.18316490000001</v>
      </c>
      <c r="AG2054" s="256">
        <v>99.059566900000007</v>
      </c>
      <c r="AH2054" s="256">
        <v>84.692148799999998</v>
      </c>
      <c r="AI2054" s="256">
        <v>68.812370900000005</v>
      </c>
      <c r="AJ2054" s="256">
        <v>52.932593000000004</v>
      </c>
      <c r="AK2054" s="256">
        <v>22.685397000000002</v>
      </c>
      <c r="AL2054" s="256">
        <v>0</v>
      </c>
      <c r="AM2054" s="256">
        <v>0</v>
      </c>
      <c r="AN2054" s="256">
        <v>0</v>
      </c>
      <c r="AO2054" s="256">
        <v>0</v>
      </c>
      <c r="AP2054" s="256">
        <v>0</v>
      </c>
      <c r="AQ2054" s="256">
        <v>0</v>
      </c>
      <c r="AR2054" s="256">
        <v>0</v>
      </c>
      <c r="AS2054" s="256">
        <v>0</v>
      </c>
      <c r="AT2054" s="256">
        <v>0</v>
      </c>
      <c r="AU2054" s="256">
        <v>0</v>
      </c>
      <c r="AV2054" s="256">
        <v>0</v>
      </c>
      <c r="AW2054" s="256">
        <v>0</v>
      </c>
      <c r="AX2054" s="256">
        <v>0</v>
      </c>
      <c r="AY2054" s="256">
        <v>0</v>
      </c>
      <c r="AZ2054" s="256">
        <v>0</v>
      </c>
      <c r="BA2054" s="256">
        <v>0</v>
      </c>
      <c r="BB2054" s="256">
        <v>0</v>
      </c>
      <c r="BC2054" s="256">
        <v>0</v>
      </c>
      <c r="BD2054" s="256">
        <v>0</v>
      </c>
      <c r="BE2054" s="256">
        <v>0</v>
      </c>
      <c r="BF2054" s="256">
        <v>0</v>
      </c>
      <c r="BG2054" s="256">
        <v>0</v>
      </c>
      <c r="BH2054" s="256">
        <v>0</v>
      </c>
      <c r="BI2054" s="256">
        <v>0</v>
      </c>
      <c r="BJ2054" s="256">
        <v>0</v>
      </c>
      <c r="BK2054" s="256">
        <v>0</v>
      </c>
      <c r="BL2054" s="256">
        <v>0</v>
      </c>
      <c r="BM2054" s="256">
        <v>0</v>
      </c>
      <c r="BN2054" s="256">
        <v>0</v>
      </c>
      <c r="BO2054" s="256">
        <v>0</v>
      </c>
      <c r="BP2054" s="256">
        <v>0</v>
      </c>
      <c r="BQ2054" s="256">
        <v>0</v>
      </c>
      <c r="BR2054" s="256">
        <v>0</v>
      </c>
      <c r="BS2054" s="256">
        <v>0</v>
      </c>
      <c r="BT2054" s="256">
        <v>0</v>
      </c>
      <c r="BU2054" s="256">
        <v>0</v>
      </c>
      <c r="BV2054" s="256">
        <v>0</v>
      </c>
    </row>
    <row r="2055" spans="1:74">
      <c r="A2055" s="256">
        <v>5</v>
      </c>
      <c r="B2055" s="256">
        <v>983.79004989999999</v>
      </c>
      <c r="C2055" s="256">
        <v>968.66645189999997</v>
      </c>
      <c r="D2055" s="256">
        <v>988.32712930000002</v>
      </c>
      <c r="E2055" s="256">
        <v>1015.5496057</v>
      </c>
      <c r="F2055" s="256">
        <v>1010.2563464</v>
      </c>
      <c r="G2055" s="256">
        <v>995.88892829999998</v>
      </c>
      <c r="H2055" s="256">
        <v>970.17881169999998</v>
      </c>
      <c r="I2055" s="256">
        <v>945.224875</v>
      </c>
      <c r="J2055" s="256">
        <v>960.34847300000001</v>
      </c>
      <c r="K2055" s="256">
        <v>1004.9630871000001</v>
      </c>
      <c r="L2055" s="256">
        <v>1060.1642198</v>
      </c>
      <c r="M2055" s="256">
        <v>1125.9518711000001</v>
      </c>
      <c r="N2055" s="256">
        <v>1206.1069405000001</v>
      </c>
      <c r="O2055" s="256">
        <v>1273.4069516</v>
      </c>
      <c r="P2055" s="256">
        <v>1306.6788672</v>
      </c>
      <c r="Q2055" s="256">
        <v>1340.7069627000001</v>
      </c>
      <c r="R2055" s="256">
        <v>1386.0777567</v>
      </c>
      <c r="S2055" s="256">
        <v>1418.5934924000001</v>
      </c>
      <c r="T2055" s="256">
        <v>1432.2047305999999</v>
      </c>
      <c r="U2055" s="256">
        <v>1427.6676512000001</v>
      </c>
      <c r="V2055" s="256">
        <v>1412.5440532</v>
      </c>
      <c r="W2055" s="256">
        <v>1410.2755135</v>
      </c>
      <c r="X2055" s="256">
        <v>1388.3462964</v>
      </c>
      <c r="Y2055" s="256">
        <v>1280.9687506</v>
      </c>
      <c r="Z2055" s="256">
        <v>1023.1114047</v>
      </c>
      <c r="AA2055" s="256">
        <v>630.65403660000004</v>
      </c>
      <c r="AB2055" s="256">
        <v>322.88881730000003</v>
      </c>
      <c r="AC2055" s="256">
        <v>212.48655189999999</v>
      </c>
      <c r="AD2055" s="256">
        <v>167.87193780000001</v>
      </c>
      <c r="AE2055" s="256">
        <v>137.62474180000001</v>
      </c>
      <c r="AF2055" s="256">
        <v>116.4517046</v>
      </c>
      <c r="AG2055" s="256">
        <v>102.8404664</v>
      </c>
      <c r="AH2055" s="256">
        <v>86.960688500000003</v>
      </c>
      <c r="AI2055" s="256">
        <v>71.837090500000002</v>
      </c>
      <c r="AJ2055" s="256">
        <v>56.713492500000001</v>
      </c>
      <c r="AK2055" s="256">
        <v>24.9539367</v>
      </c>
      <c r="AL2055" s="256">
        <v>0</v>
      </c>
      <c r="AM2055" s="256">
        <v>0</v>
      </c>
      <c r="AN2055" s="256">
        <v>0</v>
      </c>
      <c r="AO2055" s="256">
        <v>0</v>
      </c>
      <c r="AP2055" s="256">
        <v>0</v>
      </c>
      <c r="AQ2055" s="256">
        <v>0</v>
      </c>
      <c r="AR2055" s="256">
        <v>0</v>
      </c>
      <c r="AS2055" s="256">
        <v>0</v>
      </c>
      <c r="AT2055" s="256">
        <v>0</v>
      </c>
      <c r="AU2055" s="256">
        <v>0</v>
      </c>
      <c r="AV2055" s="256">
        <v>0</v>
      </c>
      <c r="AW2055" s="256">
        <v>0</v>
      </c>
      <c r="AX2055" s="256">
        <v>0</v>
      </c>
      <c r="AY2055" s="256">
        <v>0</v>
      </c>
      <c r="AZ2055" s="256">
        <v>0</v>
      </c>
      <c r="BA2055" s="256">
        <v>0</v>
      </c>
      <c r="BB2055" s="256">
        <v>0</v>
      </c>
      <c r="BC2055" s="256">
        <v>0</v>
      </c>
      <c r="BD2055" s="256">
        <v>0</v>
      </c>
      <c r="BE2055" s="256">
        <v>0</v>
      </c>
      <c r="BF2055" s="256">
        <v>0</v>
      </c>
      <c r="BG2055" s="256">
        <v>0</v>
      </c>
      <c r="BH2055" s="256">
        <v>0</v>
      </c>
      <c r="BI2055" s="256">
        <v>0</v>
      </c>
      <c r="BJ2055" s="256">
        <v>0</v>
      </c>
      <c r="BK2055" s="256">
        <v>0</v>
      </c>
      <c r="BL2055" s="256">
        <v>0</v>
      </c>
      <c r="BM2055" s="256">
        <v>0</v>
      </c>
      <c r="BN2055" s="256">
        <v>0</v>
      </c>
      <c r="BO2055" s="256">
        <v>0</v>
      </c>
      <c r="BP2055" s="256">
        <v>0</v>
      </c>
      <c r="BQ2055" s="256">
        <v>0</v>
      </c>
      <c r="BR2055" s="256">
        <v>0</v>
      </c>
      <c r="BS2055" s="256">
        <v>0</v>
      </c>
      <c r="BT2055" s="256">
        <v>0</v>
      </c>
      <c r="BU2055" s="256">
        <v>0</v>
      </c>
      <c r="BV2055" s="256">
        <v>0</v>
      </c>
    </row>
    <row r="2056" spans="1:74">
      <c r="A2056" s="256">
        <v>10</v>
      </c>
      <c r="B2056" s="256">
        <v>983.79004989999999</v>
      </c>
      <c r="C2056" s="256">
        <v>970.17881169999998</v>
      </c>
      <c r="D2056" s="256">
        <v>989.83948910000004</v>
      </c>
      <c r="E2056" s="256">
        <v>1017.0619655</v>
      </c>
      <c r="F2056" s="256">
        <v>1012.5248861</v>
      </c>
      <c r="G2056" s="256">
        <v>998.9136479</v>
      </c>
      <c r="H2056" s="256">
        <v>974.71589110000002</v>
      </c>
      <c r="I2056" s="256">
        <v>952.78667400000006</v>
      </c>
      <c r="J2056" s="256">
        <v>961.86083280000003</v>
      </c>
      <c r="K2056" s="256">
        <v>1001.9383675</v>
      </c>
      <c r="L2056" s="256">
        <v>1055.6271403999999</v>
      </c>
      <c r="M2056" s="256">
        <v>1118.3900721</v>
      </c>
      <c r="N2056" s="256">
        <v>1190.2271625999999</v>
      </c>
      <c r="O2056" s="256">
        <v>1259.0395335000001</v>
      </c>
      <c r="P2056" s="256">
        <v>1293.0676290000001</v>
      </c>
      <c r="Q2056" s="256">
        <v>1324.0710048999999</v>
      </c>
      <c r="R2056" s="256">
        <v>1367.1732592000001</v>
      </c>
      <c r="S2056" s="256">
        <v>1401.2013547000001</v>
      </c>
      <c r="T2056" s="256">
        <v>1414.056413</v>
      </c>
      <c r="U2056" s="256">
        <v>1408.0069738</v>
      </c>
      <c r="V2056" s="256">
        <v>1395.9080954000001</v>
      </c>
      <c r="W2056" s="256">
        <v>1381.5406773</v>
      </c>
      <c r="X2056" s="256">
        <v>1358.8552803</v>
      </c>
      <c r="Y2056" s="256">
        <v>1262.0642531000001</v>
      </c>
      <c r="Z2056" s="256">
        <v>1025.3799444000001</v>
      </c>
      <c r="AA2056" s="256">
        <v>646.53381450000006</v>
      </c>
      <c r="AB2056" s="256">
        <v>330.45061629999998</v>
      </c>
      <c r="AC2056" s="256">
        <v>213.2427318</v>
      </c>
      <c r="AD2056" s="256">
        <v>171.65283730000002</v>
      </c>
      <c r="AE2056" s="256">
        <v>144.43036090000001</v>
      </c>
      <c r="AF2056" s="256">
        <v>125.52586340000001</v>
      </c>
      <c r="AG2056" s="256">
        <v>111.1584453</v>
      </c>
      <c r="AH2056" s="256">
        <v>95.278667400000003</v>
      </c>
      <c r="AI2056" s="256">
        <v>80.155069400000002</v>
      </c>
      <c r="AJ2056" s="256">
        <v>62.762931700000003</v>
      </c>
      <c r="AK2056" s="256">
        <v>24.9539367</v>
      </c>
      <c r="AL2056" s="256">
        <v>0</v>
      </c>
      <c r="AM2056" s="256">
        <v>0</v>
      </c>
      <c r="AN2056" s="256">
        <v>0</v>
      </c>
      <c r="AO2056" s="256">
        <v>0</v>
      </c>
      <c r="AP2056" s="256">
        <v>0</v>
      </c>
      <c r="AQ2056" s="256">
        <v>0</v>
      </c>
      <c r="AR2056" s="256">
        <v>0</v>
      </c>
      <c r="AS2056" s="256">
        <v>0</v>
      </c>
      <c r="AT2056" s="256">
        <v>0</v>
      </c>
      <c r="AU2056" s="256">
        <v>0</v>
      </c>
      <c r="AV2056" s="256">
        <v>0</v>
      </c>
      <c r="AW2056" s="256">
        <v>0</v>
      </c>
      <c r="AX2056" s="256">
        <v>0</v>
      </c>
      <c r="AY2056" s="256">
        <v>0</v>
      </c>
      <c r="AZ2056" s="256">
        <v>0</v>
      </c>
      <c r="BA2056" s="256">
        <v>0</v>
      </c>
      <c r="BB2056" s="256">
        <v>0</v>
      </c>
      <c r="BC2056" s="256">
        <v>0</v>
      </c>
      <c r="BD2056" s="256">
        <v>0</v>
      </c>
      <c r="BE2056" s="256">
        <v>0</v>
      </c>
      <c r="BF2056" s="256">
        <v>0</v>
      </c>
      <c r="BG2056" s="256">
        <v>0</v>
      </c>
      <c r="BH2056" s="256">
        <v>0</v>
      </c>
      <c r="BI2056" s="256">
        <v>0</v>
      </c>
      <c r="BJ2056" s="256">
        <v>0</v>
      </c>
      <c r="BK2056" s="256">
        <v>0</v>
      </c>
      <c r="BL2056" s="256">
        <v>0</v>
      </c>
      <c r="BM2056" s="256">
        <v>0</v>
      </c>
      <c r="BN2056" s="256">
        <v>0</v>
      </c>
      <c r="BO2056" s="256">
        <v>0</v>
      </c>
      <c r="BP2056" s="256">
        <v>0</v>
      </c>
      <c r="BQ2056" s="256">
        <v>0</v>
      </c>
      <c r="BR2056" s="256">
        <v>0</v>
      </c>
      <c r="BS2056" s="256">
        <v>0</v>
      </c>
      <c r="BT2056" s="256">
        <v>0</v>
      </c>
      <c r="BU2056" s="256">
        <v>0</v>
      </c>
      <c r="BV2056" s="256">
        <v>0</v>
      </c>
    </row>
    <row r="2057" spans="1:74">
      <c r="A2057" s="256">
        <v>15</v>
      </c>
      <c r="B2057" s="256">
        <v>983.79004989999999</v>
      </c>
      <c r="C2057" s="256">
        <v>971.6911715</v>
      </c>
      <c r="D2057" s="256">
        <v>989.83948910000004</v>
      </c>
      <c r="E2057" s="256">
        <v>1018.5743253000001</v>
      </c>
      <c r="F2057" s="256">
        <v>1015.5496057</v>
      </c>
      <c r="G2057" s="256">
        <v>1004.9630871000001</v>
      </c>
      <c r="H2057" s="256">
        <v>984.54622979999999</v>
      </c>
      <c r="I2057" s="256">
        <v>961.10465290000002</v>
      </c>
      <c r="J2057" s="256">
        <v>962.61701270000003</v>
      </c>
      <c r="K2057" s="256">
        <v>996.64510819999998</v>
      </c>
      <c r="L2057" s="256">
        <v>1048.8215213000001</v>
      </c>
      <c r="M2057" s="256">
        <v>1107.8035535000001</v>
      </c>
      <c r="N2057" s="256">
        <v>1171.3226651</v>
      </c>
      <c r="O2057" s="256">
        <v>1238.6226762000001</v>
      </c>
      <c r="P2057" s="256">
        <v>1275.6754913</v>
      </c>
      <c r="Q2057" s="256">
        <v>1307.4350471</v>
      </c>
      <c r="R2057" s="256">
        <v>1346.0002220000001</v>
      </c>
      <c r="S2057" s="256">
        <v>1379.2721376</v>
      </c>
      <c r="T2057" s="256">
        <v>1395.9080954000001</v>
      </c>
      <c r="U2057" s="256">
        <v>1398.9328150000001</v>
      </c>
      <c r="V2057" s="256">
        <v>1387.5901165</v>
      </c>
      <c r="W2057" s="256">
        <v>1363.3923597</v>
      </c>
      <c r="X2057" s="256">
        <v>1339.1946029000001</v>
      </c>
      <c r="Y2057" s="256">
        <v>1252.2339144</v>
      </c>
      <c r="Z2057" s="256">
        <v>1038.2350027</v>
      </c>
      <c r="AA2057" s="256">
        <v>682.83044970000003</v>
      </c>
      <c r="AB2057" s="256">
        <v>353.89219320000001</v>
      </c>
      <c r="AC2057" s="256">
        <v>223.82925040000001</v>
      </c>
      <c r="AD2057" s="256">
        <v>180.72699610000001</v>
      </c>
      <c r="AE2057" s="256">
        <v>158.04159910000001</v>
      </c>
      <c r="AF2057" s="256">
        <v>142.16182119999999</v>
      </c>
      <c r="AG2057" s="256">
        <v>127.0382232</v>
      </c>
      <c r="AH2057" s="256">
        <v>110.4022654</v>
      </c>
      <c r="AI2057" s="256">
        <v>94.522487499999997</v>
      </c>
      <c r="AJ2057" s="256">
        <v>76.374169899999998</v>
      </c>
      <c r="AK2057" s="256">
        <v>44.614614100000004</v>
      </c>
      <c r="AL2057" s="256">
        <v>0</v>
      </c>
      <c r="AM2057" s="256">
        <v>0</v>
      </c>
      <c r="AN2057" s="256">
        <v>0</v>
      </c>
      <c r="AO2057" s="256">
        <v>0</v>
      </c>
      <c r="AP2057" s="256">
        <v>0</v>
      </c>
      <c r="AQ2057" s="256">
        <v>0</v>
      </c>
      <c r="AR2057" s="256">
        <v>0</v>
      </c>
      <c r="AS2057" s="256">
        <v>0</v>
      </c>
      <c r="AT2057" s="256">
        <v>0</v>
      </c>
      <c r="AU2057" s="256">
        <v>0</v>
      </c>
      <c r="AV2057" s="256">
        <v>0</v>
      </c>
      <c r="AW2057" s="256">
        <v>0</v>
      </c>
      <c r="AX2057" s="256">
        <v>0</v>
      </c>
      <c r="AY2057" s="256">
        <v>0</v>
      </c>
      <c r="AZ2057" s="256">
        <v>0</v>
      </c>
      <c r="BA2057" s="256">
        <v>0</v>
      </c>
      <c r="BB2057" s="256">
        <v>0</v>
      </c>
      <c r="BC2057" s="256">
        <v>0</v>
      </c>
      <c r="BD2057" s="256">
        <v>0</v>
      </c>
      <c r="BE2057" s="256">
        <v>0</v>
      </c>
      <c r="BF2057" s="256">
        <v>0</v>
      </c>
      <c r="BG2057" s="256">
        <v>0</v>
      </c>
      <c r="BH2057" s="256">
        <v>0</v>
      </c>
      <c r="BI2057" s="256">
        <v>0</v>
      </c>
      <c r="BJ2057" s="256">
        <v>0</v>
      </c>
      <c r="BK2057" s="256">
        <v>0</v>
      </c>
      <c r="BL2057" s="256">
        <v>0</v>
      </c>
      <c r="BM2057" s="256">
        <v>0</v>
      </c>
      <c r="BN2057" s="256">
        <v>0</v>
      </c>
      <c r="BO2057" s="256">
        <v>0</v>
      </c>
      <c r="BP2057" s="256">
        <v>0</v>
      </c>
      <c r="BQ2057" s="256">
        <v>0</v>
      </c>
      <c r="BR2057" s="256">
        <v>0</v>
      </c>
      <c r="BS2057" s="256">
        <v>0</v>
      </c>
      <c r="BT2057" s="256">
        <v>0</v>
      </c>
      <c r="BU2057" s="256">
        <v>0</v>
      </c>
      <c r="BV2057" s="256">
        <v>0</v>
      </c>
    </row>
    <row r="2058" spans="1:74">
      <c r="A2058" s="256">
        <v>20</v>
      </c>
      <c r="B2058" s="256">
        <v>983.79004989999999</v>
      </c>
      <c r="C2058" s="256">
        <v>970.17881169999998</v>
      </c>
      <c r="D2058" s="256">
        <v>987.57094940000002</v>
      </c>
      <c r="E2058" s="256">
        <v>1017.0619655</v>
      </c>
      <c r="F2058" s="256">
        <v>1017.0619655</v>
      </c>
      <c r="G2058" s="256">
        <v>1010.2563464</v>
      </c>
      <c r="H2058" s="256">
        <v>992.10802880000006</v>
      </c>
      <c r="I2058" s="256">
        <v>968.66645189999997</v>
      </c>
      <c r="J2058" s="256">
        <v>961.86083280000003</v>
      </c>
      <c r="K2058" s="256">
        <v>986.81476950000001</v>
      </c>
      <c r="L2058" s="256">
        <v>1035.2102831</v>
      </c>
      <c r="M2058" s="256">
        <v>1089.6552359</v>
      </c>
      <c r="N2058" s="256">
        <v>1149.393448</v>
      </c>
      <c r="O2058" s="256">
        <v>1213.6687395000001</v>
      </c>
      <c r="P2058" s="256">
        <v>1259.0395335000001</v>
      </c>
      <c r="Q2058" s="256">
        <v>1288.5305496000001</v>
      </c>
      <c r="R2058" s="256">
        <v>1321.8024651999999</v>
      </c>
      <c r="S2058" s="256">
        <v>1356.5867406</v>
      </c>
      <c r="T2058" s="256">
        <v>1379.2721376</v>
      </c>
      <c r="U2058" s="256">
        <v>1384.5653969</v>
      </c>
      <c r="V2058" s="256">
        <v>1376.2474179999999</v>
      </c>
      <c r="W2058" s="256">
        <v>1349.0249415999999</v>
      </c>
      <c r="X2058" s="256">
        <v>1314.2406662000001</v>
      </c>
      <c r="Y2058" s="256">
        <v>1237.8664963000001</v>
      </c>
      <c r="Z2058" s="256">
        <v>1058.6518599999999</v>
      </c>
      <c r="AA2058" s="256">
        <v>731.22596329999999</v>
      </c>
      <c r="AB2058" s="256">
        <v>396.23826760000003</v>
      </c>
      <c r="AC2058" s="256">
        <v>245.00228760000002</v>
      </c>
      <c r="AD2058" s="256">
        <v>198.87531369999999</v>
      </c>
      <c r="AE2058" s="256">
        <v>181.48317600000001</v>
      </c>
      <c r="AF2058" s="256">
        <v>169.3842976</v>
      </c>
      <c r="AG2058" s="256">
        <v>158.79777899999999</v>
      </c>
      <c r="AH2058" s="256">
        <v>141.40564130000001</v>
      </c>
      <c r="AI2058" s="256">
        <v>125.52586340000001</v>
      </c>
      <c r="AJ2058" s="256">
        <v>105.1090061</v>
      </c>
      <c r="AK2058" s="256">
        <v>50.664053299999999</v>
      </c>
      <c r="AL2058" s="256">
        <v>0</v>
      </c>
      <c r="AM2058" s="256">
        <v>0</v>
      </c>
      <c r="AN2058" s="256">
        <v>0</v>
      </c>
      <c r="AO2058" s="256">
        <v>0</v>
      </c>
      <c r="AP2058" s="256">
        <v>0</v>
      </c>
      <c r="AQ2058" s="256">
        <v>0</v>
      </c>
      <c r="AR2058" s="256">
        <v>0</v>
      </c>
      <c r="AS2058" s="256">
        <v>0</v>
      </c>
      <c r="AT2058" s="256">
        <v>0</v>
      </c>
      <c r="AU2058" s="256">
        <v>0</v>
      </c>
      <c r="AV2058" s="256">
        <v>0</v>
      </c>
      <c r="AW2058" s="256">
        <v>0</v>
      </c>
      <c r="AX2058" s="256">
        <v>0</v>
      </c>
      <c r="AY2058" s="256">
        <v>0</v>
      </c>
      <c r="AZ2058" s="256">
        <v>0</v>
      </c>
      <c r="BA2058" s="256">
        <v>0</v>
      </c>
      <c r="BB2058" s="256">
        <v>0</v>
      </c>
      <c r="BC2058" s="256">
        <v>0</v>
      </c>
      <c r="BD2058" s="256">
        <v>0</v>
      </c>
      <c r="BE2058" s="256">
        <v>0</v>
      </c>
      <c r="BF2058" s="256">
        <v>0</v>
      </c>
      <c r="BG2058" s="256">
        <v>0</v>
      </c>
      <c r="BH2058" s="256">
        <v>0</v>
      </c>
      <c r="BI2058" s="256">
        <v>0</v>
      </c>
      <c r="BJ2058" s="256">
        <v>0</v>
      </c>
      <c r="BK2058" s="256">
        <v>0</v>
      </c>
      <c r="BL2058" s="256">
        <v>0</v>
      </c>
      <c r="BM2058" s="256">
        <v>0</v>
      </c>
      <c r="BN2058" s="256">
        <v>0</v>
      </c>
      <c r="BO2058" s="256">
        <v>0</v>
      </c>
      <c r="BP2058" s="256">
        <v>0</v>
      </c>
      <c r="BQ2058" s="256">
        <v>0</v>
      </c>
      <c r="BR2058" s="256">
        <v>0</v>
      </c>
      <c r="BS2058" s="256">
        <v>0</v>
      </c>
      <c r="BT2058" s="256">
        <v>0</v>
      </c>
      <c r="BU2058" s="256">
        <v>0</v>
      </c>
      <c r="BV2058" s="256">
        <v>0</v>
      </c>
    </row>
    <row r="2059" spans="1:74">
      <c r="A2059" s="256">
        <v>25</v>
      </c>
      <c r="B2059" s="256">
        <v>983.79004989999999</v>
      </c>
      <c r="C2059" s="256">
        <v>972.4473514</v>
      </c>
      <c r="D2059" s="256">
        <v>986.81476950000001</v>
      </c>
      <c r="E2059" s="256">
        <v>1019.3305052000001</v>
      </c>
      <c r="F2059" s="256">
        <v>1022.3552248</v>
      </c>
      <c r="G2059" s="256">
        <v>1017.8181454</v>
      </c>
      <c r="H2059" s="256">
        <v>1004.2069072</v>
      </c>
      <c r="I2059" s="256">
        <v>980.00915040000007</v>
      </c>
      <c r="J2059" s="256">
        <v>966.39791220000006</v>
      </c>
      <c r="K2059" s="256">
        <v>979.25297050000006</v>
      </c>
      <c r="L2059" s="256">
        <v>1020.8428650000001</v>
      </c>
      <c r="M2059" s="256">
        <v>1069.9945585</v>
      </c>
      <c r="N2059" s="256">
        <v>1122.9271515</v>
      </c>
      <c r="O2059" s="256">
        <v>1181.9091837000001</v>
      </c>
      <c r="P2059" s="256">
        <v>1233.3294169000001</v>
      </c>
      <c r="Q2059" s="256">
        <v>1262.8204330000001</v>
      </c>
      <c r="R2059" s="256">
        <v>1293.0676290000001</v>
      </c>
      <c r="S2059" s="256">
        <v>1327.0957245</v>
      </c>
      <c r="T2059" s="256">
        <v>1354.3182009</v>
      </c>
      <c r="U2059" s="256">
        <v>1366.4170793000001</v>
      </c>
      <c r="V2059" s="256">
        <v>1367.1732592000001</v>
      </c>
      <c r="W2059" s="256">
        <v>1355.0743808</v>
      </c>
      <c r="X2059" s="256">
        <v>1323.3148249999999</v>
      </c>
      <c r="Y2059" s="256">
        <v>1262.0642531000001</v>
      </c>
      <c r="Z2059" s="256">
        <v>1114.6091726</v>
      </c>
      <c r="AA2059" s="256">
        <v>819.69901160000006</v>
      </c>
      <c r="AB2059" s="256">
        <v>468.07535810000002</v>
      </c>
      <c r="AC2059" s="256">
        <v>286.5921821</v>
      </c>
      <c r="AD2059" s="256">
        <v>233.65958910000001</v>
      </c>
      <c r="AE2059" s="256">
        <v>218.53599110000002</v>
      </c>
      <c r="AF2059" s="256">
        <v>215.51127149999999</v>
      </c>
      <c r="AG2059" s="256">
        <v>205.68093279999999</v>
      </c>
      <c r="AH2059" s="256">
        <v>186.7764353</v>
      </c>
      <c r="AI2059" s="256">
        <v>167.87193780000001</v>
      </c>
      <c r="AJ2059" s="256">
        <v>142.16182119999999</v>
      </c>
      <c r="AK2059" s="256">
        <v>58.982032199999999</v>
      </c>
      <c r="AL2059" s="256">
        <v>0</v>
      </c>
      <c r="AM2059" s="256">
        <v>0</v>
      </c>
      <c r="AN2059" s="256">
        <v>0</v>
      </c>
      <c r="AO2059" s="256">
        <v>0</v>
      </c>
      <c r="AP2059" s="256">
        <v>0</v>
      </c>
      <c r="AQ2059" s="256">
        <v>0</v>
      </c>
      <c r="AR2059" s="256">
        <v>0</v>
      </c>
      <c r="AS2059" s="256">
        <v>0</v>
      </c>
      <c r="AT2059" s="256">
        <v>0</v>
      </c>
      <c r="AU2059" s="256">
        <v>0</v>
      </c>
      <c r="AV2059" s="256">
        <v>0</v>
      </c>
      <c r="AW2059" s="256">
        <v>0</v>
      </c>
      <c r="AX2059" s="256">
        <v>0</v>
      </c>
      <c r="AY2059" s="256">
        <v>0</v>
      </c>
      <c r="AZ2059" s="256">
        <v>0</v>
      </c>
      <c r="BA2059" s="256">
        <v>0</v>
      </c>
      <c r="BB2059" s="256">
        <v>0</v>
      </c>
      <c r="BC2059" s="256">
        <v>0</v>
      </c>
      <c r="BD2059" s="256">
        <v>0</v>
      </c>
      <c r="BE2059" s="256">
        <v>0</v>
      </c>
      <c r="BF2059" s="256">
        <v>0</v>
      </c>
      <c r="BG2059" s="256">
        <v>0</v>
      </c>
      <c r="BH2059" s="256">
        <v>0</v>
      </c>
      <c r="BI2059" s="256">
        <v>0</v>
      </c>
      <c r="BJ2059" s="256">
        <v>0</v>
      </c>
      <c r="BK2059" s="256">
        <v>0</v>
      </c>
      <c r="BL2059" s="256">
        <v>0</v>
      </c>
      <c r="BM2059" s="256">
        <v>0</v>
      </c>
      <c r="BN2059" s="256">
        <v>0</v>
      </c>
      <c r="BO2059" s="256">
        <v>0</v>
      </c>
      <c r="BP2059" s="256">
        <v>0</v>
      </c>
      <c r="BQ2059" s="256">
        <v>0</v>
      </c>
      <c r="BR2059" s="256">
        <v>0</v>
      </c>
      <c r="BS2059" s="256">
        <v>0</v>
      </c>
      <c r="BT2059" s="256">
        <v>0</v>
      </c>
      <c r="BU2059" s="256">
        <v>0</v>
      </c>
      <c r="BV2059" s="256">
        <v>0</v>
      </c>
    </row>
    <row r="2060" spans="1:74">
      <c r="A2060" s="256">
        <v>30</v>
      </c>
      <c r="B2060" s="256">
        <v>983.79004989999999</v>
      </c>
      <c r="C2060" s="256">
        <v>972.4473514</v>
      </c>
      <c r="D2060" s="256">
        <v>986.0585896</v>
      </c>
      <c r="E2060" s="256">
        <v>1016.3057856</v>
      </c>
      <c r="F2060" s="256">
        <v>1026.8923042000001</v>
      </c>
      <c r="G2060" s="256">
        <v>1024.6237645000001</v>
      </c>
      <c r="H2060" s="256">
        <v>1017.8181454</v>
      </c>
      <c r="I2060" s="256">
        <v>996.64510819999998</v>
      </c>
      <c r="J2060" s="256">
        <v>975.47207100000003</v>
      </c>
      <c r="K2060" s="256">
        <v>978.49679060000005</v>
      </c>
      <c r="L2060" s="256">
        <v>1010.2563464</v>
      </c>
      <c r="M2060" s="256">
        <v>1051.8462409000001</v>
      </c>
      <c r="N2060" s="256">
        <v>1099.4855746000001</v>
      </c>
      <c r="O2060" s="256">
        <v>1147.8810882</v>
      </c>
      <c r="P2060" s="256">
        <v>1202.326041</v>
      </c>
      <c r="Q2060" s="256">
        <v>1240.8912159000001</v>
      </c>
      <c r="R2060" s="256">
        <v>1268.1136923000001</v>
      </c>
      <c r="S2060" s="256">
        <v>1296.8485284999999</v>
      </c>
      <c r="T2060" s="256">
        <v>1327.8519044</v>
      </c>
      <c r="U2060" s="256">
        <v>1352.8058411</v>
      </c>
      <c r="V2060" s="256">
        <v>1371.7103386000001</v>
      </c>
      <c r="W2060" s="256">
        <v>1376.2474179999999</v>
      </c>
      <c r="X2060" s="256">
        <v>1355.0743808</v>
      </c>
      <c r="Y2060" s="256">
        <v>1290.7990893000001</v>
      </c>
      <c r="Z2060" s="256">
        <v>1156.1990671000001</v>
      </c>
      <c r="AA2060" s="256">
        <v>909.68441970000003</v>
      </c>
      <c r="AB2060" s="256">
        <v>552.01132700000005</v>
      </c>
      <c r="AC2060" s="256">
        <v>323.64499720000003</v>
      </c>
      <c r="AD2060" s="256">
        <v>263.15060520000003</v>
      </c>
      <c r="AE2060" s="256">
        <v>256.34498610000003</v>
      </c>
      <c r="AF2060" s="256">
        <v>269.20004440000002</v>
      </c>
      <c r="AG2060" s="256">
        <v>279.786563</v>
      </c>
      <c r="AH2060" s="256">
        <v>266.9315047</v>
      </c>
      <c r="AI2060" s="256">
        <v>241.22138810000001</v>
      </c>
      <c r="AJ2060" s="256">
        <v>195.8505941</v>
      </c>
      <c r="AK2060" s="256">
        <v>80.155069400000002</v>
      </c>
      <c r="AL2060" s="256">
        <v>0</v>
      </c>
      <c r="AM2060" s="256">
        <v>0</v>
      </c>
      <c r="AN2060" s="256">
        <v>0</v>
      </c>
      <c r="AO2060" s="256">
        <v>0</v>
      </c>
      <c r="AP2060" s="256">
        <v>0</v>
      </c>
      <c r="AQ2060" s="256">
        <v>0</v>
      </c>
      <c r="AR2060" s="256">
        <v>0</v>
      </c>
      <c r="AS2060" s="256">
        <v>0</v>
      </c>
      <c r="AT2060" s="256">
        <v>0</v>
      </c>
      <c r="AU2060" s="256">
        <v>0</v>
      </c>
      <c r="AV2060" s="256">
        <v>0</v>
      </c>
      <c r="AW2060" s="256">
        <v>0</v>
      </c>
      <c r="AX2060" s="256">
        <v>0</v>
      </c>
      <c r="AY2060" s="256">
        <v>0</v>
      </c>
      <c r="AZ2060" s="256">
        <v>0</v>
      </c>
      <c r="BA2060" s="256">
        <v>0</v>
      </c>
      <c r="BB2060" s="256">
        <v>0</v>
      </c>
      <c r="BC2060" s="256">
        <v>0</v>
      </c>
      <c r="BD2060" s="256">
        <v>0</v>
      </c>
      <c r="BE2060" s="256">
        <v>0</v>
      </c>
      <c r="BF2060" s="256">
        <v>0</v>
      </c>
      <c r="BG2060" s="256">
        <v>0</v>
      </c>
      <c r="BH2060" s="256">
        <v>0</v>
      </c>
      <c r="BI2060" s="256">
        <v>0</v>
      </c>
      <c r="BJ2060" s="256">
        <v>0</v>
      </c>
      <c r="BK2060" s="256">
        <v>0</v>
      </c>
      <c r="BL2060" s="256">
        <v>0</v>
      </c>
      <c r="BM2060" s="256">
        <v>0</v>
      </c>
      <c r="BN2060" s="256">
        <v>0</v>
      </c>
      <c r="BO2060" s="256">
        <v>0</v>
      </c>
      <c r="BP2060" s="256">
        <v>0</v>
      </c>
      <c r="BQ2060" s="256">
        <v>0</v>
      </c>
      <c r="BR2060" s="256">
        <v>0</v>
      </c>
      <c r="BS2060" s="256">
        <v>0</v>
      </c>
      <c r="BT2060" s="256">
        <v>0</v>
      </c>
      <c r="BU2060" s="256">
        <v>0</v>
      </c>
      <c r="BV2060" s="256">
        <v>0</v>
      </c>
    </row>
    <row r="2061" spans="1:74">
      <c r="A2061" s="256">
        <v>35</v>
      </c>
      <c r="B2061" s="256">
        <v>983.79004989999999</v>
      </c>
      <c r="C2061" s="256">
        <v>972.4473514</v>
      </c>
      <c r="D2061" s="256">
        <v>980.00915040000007</v>
      </c>
      <c r="E2061" s="256">
        <v>1007.9878067</v>
      </c>
      <c r="F2061" s="256">
        <v>1025.3799444000001</v>
      </c>
      <c r="G2061" s="256">
        <v>1029.9170237999999</v>
      </c>
      <c r="H2061" s="256">
        <v>1030.6732036999999</v>
      </c>
      <c r="I2061" s="256">
        <v>1016.3057856</v>
      </c>
      <c r="J2061" s="256">
        <v>993.62038860000007</v>
      </c>
      <c r="K2061" s="256">
        <v>984.54622979999999</v>
      </c>
      <c r="L2061" s="256">
        <v>998.15746799999999</v>
      </c>
      <c r="M2061" s="256">
        <v>1033.6979233</v>
      </c>
      <c r="N2061" s="256">
        <v>1073.0192781000001</v>
      </c>
      <c r="O2061" s="256">
        <v>1116.8777123</v>
      </c>
      <c r="P2061" s="256">
        <v>1166.0294057999999</v>
      </c>
      <c r="Q2061" s="256">
        <v>1212.1563797000001</v>
      </c>
      <c r="R2061" s="256">
        <v>1245.4282952999999</v>
      </c>
      <c r="S2061" s="256">
        <v>1270.3822319999999</v>
      </c>
      <c r="T2061" s="256">
        <v>1299.8732481</v>
      </c>
      <c r="U2061" s="256">
        <v>1331.6328039</v>
      </c>
      <c r="V2061" s="256">
        <v>1364.9047195000001</v>
      </c>
      <c r="W2061" s="256">
        <v>1380.7844974</v>
      </c>
      <c r="X2061" s="256">
        <v>1368.6856190000001</v>
      </c>
      <c r="Y2061" s="256">
        <v>1308.9474069</v>
      </c>
      <c r="Z2061" s="256">
        <v>1189.4709826999999</v>
      </c>
      <c r="AA2061" s="256">
        <v>976.22825090000003</v>
      </c>
      <c r="AB2061" s="256">
        <v>648.80235419999997</v>
      </c>
      <c r="AC2061" s="256">
        <v>359.9416324</v>
      </c>
      <c r="AD2061" s="256">
        <v>272.9809439</v>
      </c>
      <c r="AE2061" s="256">
        <v>270.71240419999998</v>
      </c>
      <c r="AF2061" s="256">
        <v>300.2034203</v>
      </c>
      <c r="AG2061" s="256">
        <v>342.54949470000003</v>
      </c>
      <c r="AH2061" s="256">
        <v>360.69781230000001</v>
      </c>
      <c r="AI2061" s="256">
        <v>339.5247751</v>
      </c>
      <c r="AJ2061" s="256">
        <v>290.37308159999998</v>
      </c>
      <c r="AK2061" s="256">
        <v>116.4517046</v>
      </c>
      <c r="AL2061" s="256">
        <v>0</v>
      </c>
      <c r="AM2061" s="256">
        <v>0</v>
      </c>
      <c r="AN2061" s="256">
        <v>0</v>
      </c>
      <c r="AO2061" s="256">
        <v>0</v>
      </c>
      <c r="AP2061" s="256">
        <v>0</v>
      </c>
      <c r="AQ2061" s="256">
        <v>0</v>
      </c>
      <c r="AR2061" s="256">
        <v>0</v>
      </c>
      <c r="AS2061" s="256">
        <v>0</v>
      </c>
      <c r="AT2061" s="256">
        <v>0</v>
      </c>
      <c r="AU2061" s="256">
        <v>0</v>
      </c>
      <c r="AV2061" s="256">
        <v>0</v>
      </c>
      <c r="AW2061" s="256">
        <v>0</v>
      </c>
      <c r="AX2061" s="256">
        <v>0</v>
      </c>
      <c r="AY2061" s="256">
        <v>0</v>
      </c>
      <c r="AZ2061" s="256">
        <v>0</v>
      </c>
      <c r="BA2061" s="256">
        <v>0</v>
      </c>
      <c r="BB2061" s="256">
        <v>0</v>
      </c>
      <c r="BC2061" s="256">
        <v>0</v>
      </c>
      <c r="BD2061" s="256">
        <v>0</v>
      </c>
      <c r="BE2061" s="256">
        <v>0</v>
      </c>
      <c r="BF2061" s="256">
        <v>0</v>
      </c>
      <c r="BG2061" s="256">
        <v>0</v>
      </c>
      <c r="BH2061" s="256">
        <v>0</v>
      </c>
      <c r="BI2061" s="256">
        <v>0</v>
      </c>
      <c r="BJ2061" s="256">
        <v>0</v>
      </c>
      <c r="BK2061" s="256">
        <v>0</v>
      </c>
      <c r="BL2061" s="256">
        <v>0</v>
      </c>
      <c r="BM2061" s="256">
        <v>0</v>
      </c>
      <c r="BN2061" s="256">
        <v>0</v>
      </c>
      <c r="BO2061" s="256">
        <v>0</v>
      </c>
      <c r="BP2061" s="256">
        <v>0</v>
      </c>
      <c r="BQ2061" s="256">
        <v>0</v>
      </c>
      <c r="BR2061" s="256">
        <v>0</v>
      </c>
      <c r="BS2061" s="256">
        <v>0</v>
      </c>
      <c r="BT2061" s="256">
        <v>0</v>
      </c>
      <c r="BU2061" s="256">
        <v>0</v>
      </c>
      <c r="BV2061" s="256">
        <v>0</v>
      </c>
    </row>
    <row r="2062" spans="1:74">
      <c r="A2062" s="256">
        <v>40</v>
      </c>
      <c r="B2062" s="256">
        <v>983.79004989999999</v>
      </c>
      <c r="C2062" s="256">
        <v>970.17881169999998</v>
      </c>
      <c r="D2062" s="256">
        <v>977.74061070000005</v>
      </c>
      <c r="E2062" s="256">
        <v>1005.7192670000001</v>
      </c>
      <c r="F2062" s="256">
        <v>1027.6484841000001</v>
      </c>
      <c r="G2062" s="256">
        <v>1036.7226429</v>
      </c>
      <c r="H2062" s="256">
        <v>1043.528262</v>
      </c>
      <c r="I2062" s="256">
        <v>1038.9911826</v>
      </c>
      <c r="J2062" s="256">
        <v>1020.8428650000001</v>
      </c>
      <c r="K2062" s="256">
        <v>1000.4260077</v>
      </c>
      <c r="L2062" s="256">
        <v>1000.4260077</v>
      </c>
      <c r="M2062" s="256">
        <v>1023.1114047</v>
      </c>
      <c r="N2062" s="256">
        <v>1057.1395001999999</v>
      </c>
      <c r="O2062" s="256">
        <v>1094.1923153</v>
      </c>
      <c r="P2062" s="256">
        <v>1135.0260298999999</v>
      </c>
      <c r="Q2062" s="256">
        <v>1178.8844641000001</v>
      </c>
      <c r="R2062" s="256">
        <v>1218.9619987999999</v>
      </c>
      <c r="S2062" s="256">
        <v>1250.7215546</v>
      </c>
      <c r="T2062" s="256">
        <v>1277.944031</v>
      </c>
      <c r="U2062" s="256">
        <v>1308.191227</v>
      </c>
      <c r="V2062" s="256">
        <v>1341.4631426000001</v>
      </c>
      <c r="W2062" s="256">
        <v>1367.9294391000001</v>
      </c>
      <c r="X2062" s="256">
        <v>1379.2721376</v>
      </c>
      <c r="Y2062" s="256">
        <v>1352.8058411</v>
      </c>
      <c r="Z2062" s="256">
        <v>1261.3080732000001</v>
      </c>
      <c r="AA2062" s="256">
        <v>1076.0439977000001</v>
      </c>
      <c r="AB2062" s="256">
        <v>781.13383669999996</v>
      </c>
      <c r="AC2062" s="256">
        <v>442.36524150000002</v>
      </c>
      <c r="AD2062" s="256">
        <v>301.71578010000002</v>
      </c>
      <c r="AE2062" s="256">
        <v>293.3978012</v>
      </c>
      <c r="AF2062" s="256">
        <v>331.20679619999999</v>
      </c>
      <c r="AG2062" s="256">
        <v>388.67646860000002</v>
      </c>
      <c r="AH2062" s="256">
        <v>426.4854636</v>
      </c>
      <c r="AI2062" s="256">
        <v>430.26636310000004</v>
      </c>
      <c r="AJ2062" s="256">
        <v>367.50343140000001</v>
      </c>
      <c r="AK2062" s="256">
        <v>133.0876624</v>
      </c>
      <c r="AL2062" s="256">
        <v>0</v>
      </c>
      <c r="AM2062" s="256">
        <v>0</v>
      </c>
      <c r="AN2062" s="256">
        <v>0</v>
      </c>
      <c r="AO2062" s="256">
        <v>0</v>
      </c>
      <c r="AP2062" s="256">
        <v>0</v>
      </c>
      <c r="AQ2062" s="256">
        <v>0</v>
      </c>
      <c r="AR2062" s="256">
        <v>0</v>
      </c>
      <c r="AS2062" s="256">
        <v>0</v>
      </c>
      <c r="AT2062" s="256">
        <v>0</v>
      </c>
      <c r="AU2062" s="256">
        <v>0</v>
      </c>
      <c r="AV2062" s="256">
        <v>0</v>
      </c>
      <c r="AW2062" s="256">
        <v>0</v>
      </c>
      <c r="AX2062" s="256">
        <v>0</v>
      </c>
      <c r="AY2062" s="256">
        <v>0</v>
      </c>
      <c r="AZ2062" s="256">
        <v>0</v>
      </c>
      <c r="BA2062" s="256">
        <v>0</v>
      </c>
      <c r="BB2062" s="256">
        <v>0</v>
      </c>
      <c r="BC2062" s="256">
        <v>0</v>
      </c>
      <c r="BD2062" s="256">
        <v>0</v>
      </c>
      <c r="BE2062" s="256">
        <v>0</v>
      </c>
      <c r="BF2062" s="256">
        <v>0</v>
      </c>
      <c r="BG2062" s="256">
        <v>0</v>
      </c>
      <c r="BH2062" s="256">
        <v>0</v>
      </c>
      <c r="BI2062" s="256">
        <v>0</v>
      </c>
      <c r="BJ2062" s="256">
        <v>0</v>
      </c>
      <c r="BK2062" s="256">
        <v>0</v>
      </c>
      <c r="BL2062" s="256">
        <v>0</v>
      </c>
      <c r="BM2062" s="256">
        <v>0</v>
      </c>
      <c r="BN2062" s="256">
        <v>0</v>
      </c>
      <c r="BO2062" s="256">
        <v>0</v>
      </c>
      <c r="BP2062" s="256">
        <v>0</v>
      </c>
      <c r="BQ2062" s="256">
        <v>0</v>
      </c>
      <c r="BR2062" s="256">
        <v>0</v>
      </c>
      <c r="BS2062" s="256">
        <v>0</v>
      </c>
      <c r="BT2062" s="256">
        <v>0</v>
      </c>
      <c r="BU2062" s="256">
        <v>0</v>
      </c>
      <c r="BV2062" s="256">
        <v>0</v>
      </c>
    </row>
    <row r="2063" spans="1:74">
      <c r="A2063" s="256">
        <v>45</v>
      </c>
      <c r="B2063" s="256">
        <v>983.79004989999999</v>
      </c>
      <c r="C2063" s="256">
        <v>970.17881169999998</v>
      </c>
      <c r="D2063" s="256">
        <v>973.20353130000001</v>
      </c>
      <c r="E2063" s="256">
        <v>996.64510819999998</v>
      </c>
      <c r="F2063" s="256">
        <v>1026.1361243000001</v>
      </c>
      <c r="G2063" s="256">
        <v>1042.7720821</v>
      </c>
      <c r="H2063" s="256">
        <v>1056.3833202999999</v>
      </c>
      <c r="I2063" s="256">
        <v>1061.6765796</v>
      </c>
      <c r="J2063" s="256">
        <v>1050.3338811000001</v>
      </c>
      <c r="K2063" s="256">
        <v>1025.3799444000001</v>
      </c>
      <c r="L2063" s="256">
        <v>1013.281066</v>
      </c>
      <c r="M2063" s="256">
        <v>1021.5990449</v>
      </c>
      <c r="N2063" s="256">
        <v>1048.0653414000001</v>
      </c>
      <c r="O2063" s="256">
        <v>1077.5563575000001</v>
      </c>
      <c r="P2063" s="256">
        <v>1111.5844529999999</v>
      </c>
      <c r="Q2063" s="256">
        <v>1150.1496279</v>
      </c>
      <c r="R2063" s="256">
        <v>1192.4957022999999</v>
      </c>
      <c r="S2063" s="256">
        <v>1234.8417767000001</v>
      </c>
      <c r="T2063" s="256">
        <v>1268.1136923000001</v>
      </c>
      <c r="U2063" s="256">
        <v>1297.6047083999999</v>
      </c>
      <c r="V2063" s="256">
        <v>1328.6080843</v>
      </c>
      <c r="W2063" s="256">
        <v>1369.4417989000001</v>
      </c>
      <c r="X2063" s="256">
        <v>1400.4451748000001</v>
      </c>
      <c r="Y2063" s="256">
        <v>1414.8125929</v>
      </c>
      <c r="Z2063" s="256">
        <v>1375.4912380999999</v>
      </c>
      <c r="AA2063" s="256">
        <v>1237.8664963000001</v>
      </c>
      <c r="AB2063" s="256">
        <v>970.93499159999999</v>
      </c>
      <c r="AC2063" s="256">
        <v>609.48099939999997</v>
      </c>
      <c r="AD2063" s="256">
        <v>384.13938919999998</v>
      </c>
      <c r="AE2063" s="256">
        <v>344.06185449999998</v>
      </c>
      <c r="AF2063" s="256">
        <v>373.55287060000001</v>
      </c>
      <c r="AG2063" s="256">
        <v>430.26636310000004</v>
      </c>
      <c r="AH2063" s="256">
        <v>467.31917820000001</v>
      </c>
      <c r="AI2063" s="256">
        <v>475.63715710000002</v>
      </c>
      <c r="AJ2063" s="256">
        <v>456.73265960000003</v>
      </c>
      <c r="AK2063" s="256">
        <v>187.53261520000001</v>
      </c>
      <c r="AL2063" s="256">
        <v>0</v>
      </c>
      <c r="AM2063" s="256">
        <v>0</v>
      </c>
      <c r="AN2063" s="256">
        <v>0</v>
      </c>
      <c r="AO2063" s="256">
        <v>0</v>
      </c>
      <c r="AP2063" s="256">
        <v>0</v>
      </c>
      <c r="AQ2063" s="256">
        <v>0</v>
      </c>
      <c r="AR2063" s="256">
        <v>0</v>
      </c>
      <c r="AS2063" s="256">
        <v>0</v>
      </c>
      <c r="AT2063" s="256">
        <v>0</v>
      </c>
      <c r="AU2063" s="256">
        <v>0</v>
      </c>
      <c r="AV2063" s="256">
        <v>0</v>
      </c>
      <c r="AW2063" s="256">
        <v>0</v>
      </c>
      <c r="AX2063" s="256">
        <v>0</v>
      </c>
      <c r="AY2063" s="256">
        <v>0</v>
      </c>
      <c r="AZ2063" s="256">
        <v>0</v>
      </c>
      <c r="BA2063" s="256">
        <v>0</v>
      </c>
      <c r="BB2063" s="256">
        <v>0</v>
      </c>
      <c r="BC2063" s="256">
        <v>0</v>
      </c>
      <c r="BD2063" s="256">
        <v>0</v>
      </c>
      <c r="BE2063" s="256">
        <v>0</v>
      </c>
      <c r="BF2063" s="256">
        <v>0</v>
      </c>
      <c r="BG2063" s="256">
        <v>0</v>
      </c>
      <c r="BH2063" s="256">
        <v>0</v>
      </c>
      <c r="BI2063" s="256">
        <v>0</v>
      </c>
      <c r="BJ2063" s="256">
        <v>0</v>
      </c>
      <c r="BK2063" s="256">
        <v>0</v>
      </c>
      <c r="BL2063" s="256">
        <v>0</v>
      </c>
      <c r="BM2063" s="256">
        <v>0</v>
      </c>
      <c r="BN2063" s="256">
        <v>0</v>
      </c>
      <c r="BO2063" s="256">
        <v>0</v>
      </c>
      <c r="BP2063" s="256">
        <v>0</v>
      </c>
      <c r="BQ2063" s="256">
        <v>0</v>
      </c>
      <c r="BR2063" s="256">
        <v>0</v>
      </c>
      <c r="BS2063" s="256">
        <v>0</v>
      </c>
      <c r="BT2063" s="256">
        <v>0</v>
      </c>
      <c r="BU2063" s="256">
        <v>0</v>
      </c>
      <c r="BV2063" s="256">
        <v>0</v>
      </c>
    </row>
    <row r="2064" spans="1:74">
      <c r="A2064" s="256">
        <v>50</v>
      </c>
      <c r="B2064" s="256">
        <v>983.79004989999999</v>
      </c>
      <c r="C2064" s="256">
        <v>970.17881169999998</v>
      </c>
      <c r="D2064" s="256">
        <v>970.17881169999998</v>
      </c>
      <c r="E2064" s="256">
        <v>990.59566900000004</v>
      </c>
      <c r="F2064" s="256">
        <v>1023.1114047</v>
      </c>
      <c r="G2064" s="256">
        <v>1051.0900610000001</v>
      </c>
      <c r="H2064" s="256">
        <v>1069.2383786</v>
      </c>
      <c r="I2064" s="256">
        <v>1085.1181564999999</v>
      </c>
      <c r="J2064" s="256">
        <v>1083.6057966999999</v>
      </c>
      <c r="K2064" s="256">
        <v>1063.9451193</v>
      </c>
      <c r="L2064" s="256">
        <v>1042.0159022</v>
      </c>
      <c r="M2064" s="256">
        <v>1040.5035424</v>
      </c>
      <c r="N2064" s="256">
        <v>1055.6271403999999</v>
      </c>
      <c r="O2064" s="256">
        <v>1082.0934368999999</v>
      </c>
      <c r="P2064" s="256">
        <v>1110.0720931999999</v>
      </c>
      <c r="Q2064" s="256">
        <v>1143.3440088</v>
      </c>
      <c r="R2064" s="256">
        <v>1184.9339033000001</v>
      </c>
      <c r="S2064" s="256">
        <v>1229.5485174</v>
      </c>
      <c r="T2064" s="256">
        <v>1270.3822319999999</v>
      </c>
      <c r="U2064" s="256">
        <v>1311.9721265000001</v>
      </c>
      <c r="V2064" s="256">
        <v>1352.8058411</v>
      </c>
      <c r="W2064" s="256">
        <v>1398.9328150000001</v>
      </c>
      <c r="X2064" s="256">
        <v>1448.0845085000001</v>
      </c>
      <c r="Y2064" s="256">
        <v>1494.9676623</v>
      </c>
      <c r="Z2064" s="256">
        <v>1507.8227206000001</v>
      </c>
      <c r="AA2064" s="256">
        <v>1435.9856301</v>
      </c>
      <c r="AB2064" s="256">
        <v>1234.8417767000001</v>
      </c>
      <c r="AC2064" s="256">
        <v>880.19340360000001</v>
      </c>
      <c r="AD2064" s="256">
        <v>537.64390890000004</v>
      </c>
      <c r="AE2064" s="256">
        <v>431.77872289999999</v>
      </c>
      <c r="AF2064" s="256">
        <v>435.55962240000002</v>
      </c>
      <c r="AG2064" s="256">
        <v>470.34389780000004</v>
      </c>
      <c r="AH2064" s="256">
        <v>494.54165460000002</v>
      </c>
      <c r="AI2064" s="256">
        <v>500.59109380000001</v>
      </c>
      <c r="AJ2064" s="256">
        <v>494.54165460000002</v>
      </c>
      <c r="AK2064" s="256">
        <v>230.63486950000001</v>
      </c>
      <c r="AL2064" s="256">
        <v>0</v>
      </c>
      <c r="AM2064" s="256">
        <v>0</v>
      </c>
      <c r="AN2064" s="256">
        <v>0</v>
      </c>
      <c r="AO2064" s="256">
        <v>0</v>
      </c>
      <c r="AP2064" s="256">
        <v>0</v>
      </c>
      <c r="AQ2064" s="256">
        <v>0</v>
      </c>
      <c r="AR2064" s="256">
        <v>0</v>
      </c>
      <c r="AS2064" s="256">
        <v>0</v>
      </c>
      <c r="AT2064" s="256">
        <v>0</v>
      </c>
      <c r="AU2064" s="256">
        <v>0</v>
      </c>
      <c r="AV2064" s="256">
        <v>0</v>
      </c>
      <c r="AW2064" s="256">
        <v>0</v>
      </c>
      <c r="AX2064" s="256">
        <v>0</v>
      </c>
      <c r="AY2064" s="256">
        <v>0</v>
      </c>
      <c r="AZ2064" s="256">
        <v>0</v>
      </c>
      <c r="BA2064" s="256">
        <v>0</v>
      </c>
      <c r="BB2064" s="256">
        <v>0</v>
      </c>
      <c r="BC2064" s="256">
        <v>0</v>
      </c>
      <c r="BD2064" s="256">
        <v>0</v>
      </c>
      <c r="BE2064" s="256">
        <v>0</v>
      </c>
      <c r="BF2064" s="256">
        <v>0</v>
      </c>
      <c r="BG2064" s="256">
        <v>0</v>
      </c>
      <c r="BH2064" s="256">
        <v>0</v>
      </c>
      <c r="BI2064" s="256">
        <v>0</v>
      </c>
      <c r="BJ2064" s="256">
        <v>0</v>
      </c>
      <c r="BK2064" s="256">
        <v>0</v>
      </c>
      <c r="BL2064" s="256">
        <v>0</v>
      </c>
      <c r="BM2064" s="256">
        <v>0</v>
      </c>
      <c r="BN2064" s="256">
        <v>0</v>
      </c>
      <c r="BO2064" s="256">
        <v>0</v>
      </c>
      <c r="BP2064" s="256">
        <v>0</v>
      </c>
      <c r="BQ2064" s="256">
        <v>0</v>
      </c>
      <c r="BR2064" s="256">
        <v>0</v>
      </c>
      <c r="BS2064" s="256">
        <v>0</v>
      </c>
      <c r="BT2064" s="256">
        <v>0</v>
      </c>
      <c r="BU2064" s="256">
        <v>0</v>
      </c>
      <c r="BV2064" s="256">
        <v>0</v>
      </c>
    </row>
    <row r="2065" spans="1:74">
      <c r="A2065" s="256">
        <v>55</v>
      </c>
      <c r="B2065" s="256">
        <v>983.79004989999999</v>
      </c>
      <c r="C2065" s="256">
        <v>972.4473514</v>
      </c>
      <c r="D2065" s="256">
        <v>970.93499159999999</v>
      </c>
      <c r="E2065" s="256">
        <v>983.79004989999999</v>
      </c>
      <c r="F2065" s="256">
        <v>1014.7934258</v>
      </c>
      <c r="G2065" s="256">
        <v>1048.8215213000001</v>
      </c>
      <c r="H2065" s="256">
        <v>1076.0439977000001</v>
      </c>
      <c r="I2065" s="256">
        <v>1100.9979344000001</v>
      </c>
      <c r="J2065" s="256">
        <v>1115.3653525</v>
      </c>
      <c r="K2065" s="256">
        <v>1107.8035535000001</v>
      </c>
      <c r="L2065" s="256">
        <v>1085.1181564999999</v>
      </c>
      <c r="M2065" s="256">
        <v>1070.7507384</v>
      </c>
      <c r="N2065" s="256">
        <v>1078.3125374000001</v>
      </c>
      <c r="O2065" s="256">
        <v>1098.7293947000001</v>
      </c>
      <c r="P2065" s="256">
        <v>1126.7080510000001</v>
      </c>
      <c r="Q2065" s="256">
        <v>1163.0046861999999</v>
      </c>
      <c r="R2065" s="256">
        <v>1204.5945807000001</v>
      </c>
      <c r="S2065" s="256">
        <v>1245.4282952999999</v>
      </c>
      <c r="T2065" s="256">
        <v>1286.2620099000001</v>
      </c>
      <c r="U2065" s="256">
        <v>1341.4631426000001</v>
      </c>
      <c r="V2065" s="256">
        <v>1409.5193336</v>
      </c>
      <c r="W2065" s="256">
        <v>1484.3811436999999</v>
      </c>
      <c r="X2065" s="256">
        <v>1563.0238532999999</v>
      </c>
      <c r="Y2065" s="256">
        <v>1646.9598222</v>
      </c>
      <c r="Z2065" s="256">
        <v>1714.2598333000001</v>
      </c>
      <c r="AA2065" s="256">
        <v>1716.5283730000001</v>
      </c>
      <c r="AB2065" s="256">
        <v>1587.9777900000001</v>
      </c>
      <c r="AC2065" s="256">
        <v>1285.5058300000001</v>
      </c>
      <c r="AD2065" s="256">
        <v>831.04171010000005</v>
      </c>
      <c r="AE2065" s="256">
        <v>574.69672400000002</v>
      </c>
      <c r="AF2065" s="256">
        <v>522.52031090000003</v>
      </c>
      <c r="AG2065" s="256">
        <v>521.00795110000001</v>
      </c>
      <c r="AH2065" s="256">
        <v>522.52031090000003</v>
      </c>
      <c r="AI2065" s="256">
        <v>512.68997220000006</v>
      </c>
      <c r="AJ2065" s="256">
        <v>486.97985560000001</v>
      </c>
      <c r="AK2065" s="256">
        <v>249.539367</v>
      </c>
      <c r="AL2065" s="256">
        <v>0</v>
      </c>
      <c r="AM2065" s="256">
        <v>0</v>
      </c>
      <c r="AN2065" s="256">
        <v>0</v>
      </c>
      <c r="AO2065" s="256">
        <v>0</v>
      </c>
      <c r="AP2065" s="256">
        <v>0</v>
      </c>
      <c r="AQ2065" s="256">
        <v>0</v>
      </c>
      <c r="AR2065" s="256">
        <v>0</v>
      </c>
      <c r="AS2065" s="256">
        <v>0</v>
      </c>
      <c r="AT2065" s="256">
        <v>0</v>
      </c>
      <c r="AU2065" s="256">
        <v>0</v>
      </c>
      <c r="AV2065" s="256">
        <v>0</v>
      </c>
      <c r="AW2065" s="256">
        <v>0</v>
      </c>
      <c r="AX2065" s="256">
        <v>0</v>
      </c>
      <c r="AY2065" s="256">
        <v>0</v>
      </c>
      <c r="AZ2065" s="256">
        <v>0</v>
      </c>
      <c r="BA2065" s="256">
        <v>0</v>
      </c>
      <c r="BB2065" s="256">
        <v>0</v>
      </c>
      <c r="BC2065" s="256">
        <v>0</v>
      </c>
      <c r="BD2065" s="256">
        <v>0</v>
      </c>
      <c r="BE2065" s="256">
        <v>0</v>
      </c>
      <c r="BF2065" s="256">
        <v>0</v>
      </c>
      <c r="BG2065" s="256">
        <v>0</v>
      </c>
      <c r="BH2065" s="256">
        <v>0</v>
      </c>
      <c r="BI2065" s="256">
        <v>0</v>
      </c>
      <c r="BJ2065" s="256">
        <v>0</v>
      </c>
      <c r="BK2065" s="256">
        <v>0</v>
      </c>
      <c r="BL2065" s="256">
        <v>0</v>
      </c>
      <c r="BM2065" s="256">
        <v>0</v>
      </c>
      <c r="BN2065" s="256">
        <v>0</v>
      </c>
      <c r="BO2065" s="256">
        <v>0</v>
      </c>
      <c r="BP2065" s="256">
        <v>0</v>
      </c>
      <c r="BQ2065" s="256">
        <v>0</v>
      </c>
      <c r="BR2065" s="256">
        <v>0</v>
      </c>
      <c r="BS2065" s="256">
        <v>0</v>
      </c>
      <c r="BT2065" s="256">
        <v>0</v>
      </c>
      <c r="BU2065" s="256">
        <v>0</v>
      </c>
      <c r="BV2065" s="256">
        <v>0</v>
      </c>
    </row>
    <row r="2066" spans="1:74">
      <c r="A2066" s="256">
        <v>60</v>
      </c>
      <c r="B2066" s="256">
        <v>983.79004989999999</v>
      </c>
      <c r="C2066" s="256">
        <v>972.4473514</v>
      </c>
      <c r="D2066" s="256">
        <v>969.42263179999998</v>
      </c>
      <c r="E2066" s="256">
        <v>977.74061070000005</v>
      </c>
      <c r="F2066" s="256">
        <v>1006.4754469000001</v>
      </c>
      <c r="G2066" s="256">
        <v>1046.5529816000001</v>
      </c>
      <c r="H2066" s="256">
        <v>1082.8496167999999</v>
      </c>
      <c r="I2066" s="256">
        <v>1110.0720931999999</v>
      </c>
      <c r="J2066" s="256">
        <v>1134.2698500000001</v>
      </c>
      <c r="K2066" s="256">
        <v>1147.1249083</v>
      </c>
      <c r="L2066" s="256">
        <v>1141.0754691</v>
      </c>
      <c r="M2066" s="256">
        <v>1126.7080510000001</v>
      </c>
      <c r="N2066" s="256">
        <v>1118.3900721</v>
      </c>
      <c r="O2066" s="256">
        <v>1131.2451304000001</v>
      </c>
      <c r="P2066" s="256">
        <v>1158.4676068000001</v>
      </c>
      <c r="Q2066" s="256">
        <v>1195.5204219</v>
      </c>
      <c r="R2066" s="256">
        <v>1238.6226762000001</v>
      </c>
      <c r="S2066" s="256">
        <v>1285.5058300000001</v>
      </c>
      <c r="T2066" s="256">
        <v>1333.9013436</v>
      </c>
      <c r="U2066" s="256">
        <v>1401.2013547000001</v>
      </c>
      <c r="V2066" s="256">
        <v>1494.2114824</v>
      </c>
      <c r="W2066" s="256">
        <v>1619.7373458</v>
      </c>
      <c r="X2066" s="256">
        <v>1777.0227649999999</v>
      </c>
      <c r="Y2066" s="256">
        <v>1957.7497611000001</v>
      </c>
      <c r="Z2066" s="256">
        <v>2144.5261964000001</v>
      </c>
      <c r="AA2066" s="256">
        <v>2298.7868960000001</v>
      </c>
      <c r="AB2066" s="256">
        <v>2329.0340919999999</v>
      </c>
      <c r="AC2066" s="256">
        <v>2114.2790003999999</v>
      </c>
      <c r="AD2066" s="256">
        <v>1613.6879066000001</v>
      </c>
      <c r="AE2066" s="256">
        <v>1006.4754469000001</v>
      </c>
      <c r="AF2066" s="256">
        <v>709.29674620000003</v>
      </c>
      <c r="AG2066" s="256">
        <v>603.43156020000004</v>
      </c>
      <c r="AH2066" s="256">
        <v>553.52368680000006</v>
      </c>
      <c r="AI2066" s="256">
        <v>522.52031090000003</v>
      </c>
      <c r="AJ2066" s="256">
        <v>465.05063849999999</v>
      </c>
      <c r="AK2066" s="256">
        <v>262.39442530000002</v>
      </c>
      <c r="AL2066" s="256">
        <v>0</v>
      </c>
      <c r="AM2066" s="256">
        <v>0</v>
      </c>
      <c r="AN2066" s="256">
        <v>0</v>
      </c>
      <c r="AO2066" s="256">
        <v>0</v>
      </c>
      <c r="AP2066" s="256">
        <v>0</v>
      </c>
      <c r="AQ2066" s="256">
        <v>0</v>
      </c>
      <c r="AR2066" s="256">
        <v>0</v>
      </c>
      <c r="AS2066" s="256">
        <v>0</v>
      </c>
      <c r="AT2066" s="256">
        <v>0</v>
      </c>
      <c r="AU2066" s="256">
        <v>0</v>
      </c>
      <c r="AV2066" s="256">
        <v>0</v>
      </c>
      <c r="AW2066" s="256">
        <v>0</v>
      </c>
      <c r="AX2066" s="256">
        <v>0</v>
      </c>
      <c r="AY2066" s="256">
        <v>0</v>
      </c>
      <c r="AZ2066" s="256">
        <v>0</v>
      </c>
      <c r="BA2066" s="256">
        <v>0</v>
      </c>
      <c r="BB2066" s="256">
        <v>0</v>
      </c>
      <c r="BC2066" s="256">
        <v>0</v>
      </c>
      <c r="BD2066" s="256">
        <v>0</v>
      </c>
      <c r="BE2066" s="256">
        <v>0</v>
      </c>
      <c r="BF2066" s="256">
        <v>0</v>
      </c>
      <c r="BG2066" s="256">
        <v>0</v>
      </c>
      <c r="BH2066" s="256">
        <v>0</v>
      </c>
      <c r="BI2066" s="256">
        <v>0</v>
      </c>
      <c r="BJ2066" s="256">
        <v>0</v>
      </c>
      <c r="BK2066" s="256">
        <v>0</v>
      </c>
      <c r="BL2066" s="256">
        <v>0</v>
      </c>
      <c r="BM2066" s="256">
        <v>0</v>
      </c>
      <c r="BN2066" s="256">
        <v>0</v>
      </c>
      <c r="BO2066" s="256">
        <v>0</v>
      </c>
      <c r="BP2066" s="256">
        <v>0</v>
      </c>
      <c r="BQ2066" s="256">
        <v>0</v>
      </c>
      <c r="BR2066" s="256">
        <v>0</v>
      </c>
      <c r="BS2066" s="256">
        <v>0</v>
      </c>
      <c r="BT2066" s="256">
        <v>0</v>
      </c>
      <c r="BU2066" s="256">
        <v>0</v>
      </c>
      <c r="BV2066" s="256">
        <v>0</v>
      </c>
    </row>
    <row r="2067" spans="1:74">
      <c r="A2067" s="256">
        <v>65</v>
      </c>
      <c r="B2067" s="256">
        <v>983.79004989999999</v>
      </c>
      <c r="C2067" s="256">
        <v>970.17881169999998</v>
      </c>
      <c r="D2067" s="256">
        <v>967.15409210000007</v>
      </c>
      <c r="E2067" s="256">
        <v>972.4473514</v>
      </c>
      <c r="F2067" s="256">
        <v>997.40128809999999</v>
      </c>
      <c r="G2067" s="256">
        <v>1036.7226429</v>
      </c>
      <c r="H2067" s="256">
        <v>1077.5563575000001</v>
      </c>
      <c r="I2067" s="256">
        <v>1113.8529927</v>
      </c>
      <c r="J2067" s="256">
        <v>1149.393448</v>
      </c>
      <c r="K2067" s="256">
        <v>1178.1282842000001</v>
      </c>
      <c r="L2067" s="256">
        <v>1192.4957022999999</v>
      </c>
      <c r="M2067" s="256">
        <v>1189.4709826999999</v>
      </c>
      <c r="N2067" s="256">
        <v>1176.6159244</v>
      </c>
      <c r="O2067" s="256">
        <v>1179.6406440000001</v>
      </c>
      <c r="P2067" s="256">
        <v>1203.0822209</v>
      </c>
      <c r="Q2067" s="256">
        <v>1240.8912159000001</v>
      </c>
      <c r="R2067" s="256">
        <v>1289.2867295000001</v>
      </c>
      <c r="S2067" s="256">
        <v>1342.2193225000001</v>
      </c>
      <c r="T2067" s="256">
        <v>1403.4698943999999</v>
      </c>
      <c r="U2067" s="256">
        <v>1496.4800221</v>
      </c>
      <c r="V2067" s="256">
        <v>1620.4935257</v>
      </c>
      <c r="W2067" s="256">
        <v>1789.1216434</v>
      </c>
      <c r="X2067" s="256">
        <v>2006.9014546000001</v>
      </c>
      <c r="Y2067" s="256">
        <v>2277.6138587999999</v>
      </c>
      <c r="Z2067" s="256">
        <v>2590.6723373999998</v>
      </c>
      <c r="AA2067" s="256">
        <v>2909.0240753000003</v>
      </c>
      <c r="AB2067" s="256">
        <v>3158.5634423000001</v>
      </c>
      <c r="AC2067" s="256">
        <v>3166.1252413000002</v>
      </c>
      <c r="AD2067" s="256">
        <v>2843.9926039000002</v>
      </c>
      <c r="AE2067" s="256">
        <v>2195.9464296000001</v>
      </c>
      <c r="AF2067" s="256">
        <v>1438.2541698</v>
      </c>
      <c r="AG2067" s="256">
        <v>866.58216540000001</v>
      </c>
      <c r="AH2067" s="256">
        <v>614.01807880000001</v>
      </c>
      <c r="AI2067" s="256">
        <v>533.86300940000001</v>
      </c>
      <c r="AJ2067" s="256">
        <v>437.07198220000004</v>
      </c>
      <c r="AK2067" s="256">
        <v>248.02700720000001</v>
      </c>
      <c r="AL2067" s="256">
        <v>0</v>
      </c>
      <c r="AM2067" s="256">
        <v>0</v>
      </c>
      <c r="AN2067" s="256">
        <v>0</v>
      </c>
      <c r="AO2067" s="256">
        <v>0</v>
      </c>
      <c r="AP2067" s="256">
        <v>0</v>
      </c>
      <c r="AQ2067" s="256">
        <v>0</v>
      </c>
      <c r="AR2067" s="256">
        <v>0</v>
      </c>
      <c r="AS2067" s="256">
        <v>0</v>
      </c>
      <c r="AT2067" s="256">
        <v>0</v>
      </c>
      <c r="AU2067" s="256">
        <v>0</v>
      </c>
      <c r="AV2067" s="256">
        <v>0</v>
      </c>
      <c r="AW2067" s="256">
        <v>0</v>
      </c>
      <c r="AX2067" s="256">
        <v>0</v>
      </c>
      <c r="AY2067" s="256">
        <v>0</v>
      </c>
      <c r="AZ2067" s="256">
        <v>0</v>
      </c>
      <c r="BA2067" s="256">
        <v>0</v>
      </c>
      <c r="BB2067" s="256">
        <v>0</v>
      </c>
      <c r="BC2067" s="256">
        <v>0</v>
      </c>
      <c r="BD2067" s="256">
        <v>0</v>
      </c>
      <c r="BE2067" s="256">
        <v>0</v>
      </c>
      <c r="BF2067" s="256">
        <v>0</v>
      </c>
      <c r="BG2067" s="256">
        <v>0</v>
      </c>
      <c r="BH2067" s="256">
        <v>0</v>
      </c>
      <c r="BI2067" s="256">
        <v>0</v>
      </c>
      <c r="BJ2067" s="256">
        <v>0</v>
      </c>
      <c r="BK2067" s="256">
        <v>0</v>
      </c>
      <c r="BL2067" s="256">
        <v>0</v>
      </c>
      <c r="BM2067" s="256">
        <v>0</v>
      </c>
      <c r="BN2067" s="256">
        <v>0</v>
      </c>
      <c r="BO2067" s="256">
        <v>0</v>
      </c>
      <c r="BP2067" s="256">
        <v>0</v>
      </c>
      <c r="BQ2067" s="256">
        <v>0</v>
      </c>
      <c r="BR2067" s="256">
        <v>0</v>
      </c>
      <c r="BS2067" s="256">
        <v>0</v>
      </c>
      <c r="BT2067" s="256">
        <v>0</v>
      </c>
      <c r="BU2067" s="256">
        <v>0</v>
      </c>
      <c r="BV2067" s="256">
        <v>0</v>
      </c>
    </row>
    <row r="2068" spans="1:74">
      <c r="A2068" s="256">
        <v>70</v>
      </c>
      <c r="B2068" s="256">
        <v>983.79004989999999</v>
      </c>
      <c r="C2068" s="256">
        <v>975.47207100000003</v>
      </c>
      <c r="D2068" s="256">
        <v>967.91027200000008</v>
      </c>
      <c r="E2068" s="256">
        <v>969.42263179999998</v>
      </c>
      <c r="F2068" s="256">
        <v>987.57094940000002</v>
      </c>
      <c r="G2068" s="256">
        <v>1019.3305052000001</v>
      </c>
      <c r="H2068" s="256">
        <v>1063.1889394</v>
      </c>
      <c r="I2068" s="256">
        <v>1107.0473736000001</v>
      </c>
      <c r="J2068" s="256">
        <v>1149.393448</v>
      </c>
      <c r="K2068" s="256">
        <v>1187.9586229000001</v>
      </c>
      <c r="L2068" s="256">
        <v>1220.4743586</v>
      </c>
      <c r="M2068" s="256">
        <v>1237.8664963000001</v>
      </c>
      <c r="N2068" s="256">
        <v>1244.6721153999999</v>
      </c>
      <c r="O2068" s="256">
        <v>1252.9900943</v>
      </c>
      <c r="P2068" s="256">
        <v>1269.6260520999999</v>
      </c>
      <c r="Q2068" s="256">
        <v>1299.8732481</v>
      </c>
      <c r="R2068" s="256">
        <v>1352.8058411</v>
      </c>
      <c r="S2068" s="256">
        <v>1409.5193336</v>
      </c>
      <c r="T2068" s="256">
        <v>1478.3317045000001</v>
      </c>
      <c r="U2068" s="256">
        <v>1584.9530704000001</v>
      </c>
      <c r="V2068" s="256">
        <v>1741.4823097000001</v>
      </c>
      <c r="W2068" s="256">
        <v>1946.4070626</v>
      </c>
      <c r="X2068" s="256">
        <v>2214.0947472000003</v>
      </c>
      <c r="Y2068" s="256">
        <v>2529.4217655000002</v>
      </c>
      <c r="Z2068" s="256">
        <v>2885.5824984000001</v>
      </c>
      <c r="AA2068" s="256">
        <v>3312.0679620000001</v>
      </c>
      <c r="AB2068" s="256">
        <v>3702.2567904000002</v>
      </c>
      <c r="AC2068" s="256">
        <v>3873.9096276999999</v>
      </c>
      <c r="AD2068" s="256">
        <v>3722.6736476999999</v>
      </c>
      <c r="AE2068" s="256">
        <v>3288.6263850999999</v>
      </c>
      <c r="AF2068" s="256">
        <v>2484.8071513999998</v>
      </c>
      <c r="AG2068" s="256">
        <v>1348.2687617000001</v>
      </c>
      <c r="AH2068" s="256">
        <v>692.6607884</v>
      </c>
      <c r="AI2068" s="256">
        <v>540.66862850000007</v>
      </c>
      <c r="AJ2068" s="256">
        <v>414.38658520000001</v>
      </c>
      <c r="AK2068" s="256">
        <v>213.2427318</v>
      </c>
      <c r="AL2068" s="256">
        <v>0</v>
      </c>
      <c r="AM2068" s="256">
        <v>0</v>
      </c>
      <c r="AN2068" s="256">
        <v>0</v>
      </c>
      <c r="AO2068" s="256">
        <v>0</v>
      </c>
      <c r="AP2068" s="256">
        <v>0</v>
      </c>
      <c r="AQ2068" s="256">
        <v>0</v>
      </c>
      <c r="AR2068" s="256">
        <v>0</v>
      </c>
      <c r="AS2068" s="256">
        <v>0</v>
      </c>
      <c r="AT2068" s="256">
        <v>0</v>
      </c>
      <c r="AU2068" s="256">
        <v>0</v>
      </c>
      <c r="AV2068" s="256">
        <v>0</v>
      </c>
      <c r="AW2068" s="256">
        <v>0</v>
      </c>
      <c r="AX2068" s="256">
        <v>0</v>
      </c>
      <c r="AY2068" s="256">
        <v>0</v>
      </c>
      <c r="AZ2068" s="256">
        <v>0</v>
      </c>
      <c r="BA2068" s="256">
        <v>0</v>
      </c>
      <c r="BB2068" s="256">
        <v>0</v>
      </c>
      <c r="BC2068" s="256">
        <v>0</v>
      </c>
      <c r="BD2068" s="256">
        <v>0</v>
      </c>
      <c r="BE2068" s="256">
        <v>0</v>
      </c>
      <c r="BF2068" s="256">
        <v>0</v>
      </c>
      <c r="BG2068" s="256">
        <v>0</v>
      </c>
      <c r="BH2068" s="256">
        <v>0</v>
      </c>
      <c r="BI2068" s="256">
        <v>0</v>
      </c>
      <c r="BJ2068" s="256">
        <v>0</v>
      </c>
      <c r="BK2068" s="256">
        <v>0</v>
      </c>
      <c r="BL2068" s="256">
        <v>0</v>
      </c>
      <c r="BM2068" s="256">
        <v>0</v>
      </c>
      <c r="BN2068" s="256">
        <v>0</v>
      </c>
      <c r="BO2068" s="256">
        <v>0</v>
      </c>
      <c r="BP2068" s="256">
        <v>0</v>
      </c>
      <c r="BQ2068" s="256">
        <v>0</v>
      </c>
      <c r="BR2068" s="256">
        <v>0</v>
      </c>
      <c r="BS2068" s="256">
        <v>0</v>
      </c>
      <c r="BT2068" s="256">
        <v>0</v>
      </c>
      <c r="BU2068" s="256">
        <v>0</v>
      </c>
      <c r="BV2068" s="256">
        <v>0</v>
      </c>
    </row>
    <row r="2069" spans="1:74">
      <c r="A2069" s="256">
        <v>75</v>
      </c>
      <c r="B2069" s="256">
        <v>983.79004989999999</v>
      </c>
      <c r="C2069" s="256">
        <v>976.22825090000003</v>
      </c>
      <c r="D2069" s="256">
        <v>969.42263179999998</v>
      </c>
      <c r="E2069" s="256">
        <v>967.15409210000007</v>
      </c>
      <c r="F2069" s="256">
        <v>982.27769009999997</v>
      </c>
      <c r="G2069" s="256">
        <v>1007.9878067</v>
      </c>
      <c r="H2069" s="256">
        <v>1042.0159022</v>
      </c>
      <c r="I2069" s="256">
        <v>1084.3619765999999</v>
      </c>
      <c r="J2069" s="256">
        <v>1131.2451304000001</v>
      </c>
      <c r="K2069" s="256">
        <v>1179.6406440000001</v>
      </c>
      <c r="L2069" s="256">
        <v>1221.2305385</v>
      </c>
      <c r="M2069" s="256">
        <v>1258.2833536000001</v>
      </c>
      <c r="N2069" s="256">
        <v>1285.5058300000001</v>
      </c>
      <c r="O2069" s="256">
        <v>1310.4597667</v>
      </c>
      <c r="P2069" s="256">
        <v>1334.6575235</v>
      </c>
      <c r="Q2069" s="256">
        <v>1368.6856190000001</v>
      </c>
      <c r="R2069" s="256">
        <v>1418.5934924000001</v>
      </c>
      <c r="S2069" s="256">
        <v>1464.7204663</v>
      </c>
      <c r="T2069" s="256">
        <v>1531.2642975000001</v>
      </c>
      <c r="U2069" s="256">
        <v>1642.4227427999999</v>
      </c>
      <c r="V2069" s="256">
        <v>1802.7328815999999</v>
      </c>
      <c r="W2069" s="256">
        <v>2022.0250526</v>
      </c>
      <c r="X2069" s="256">
        <v>2288.9565573</v>
      </c>
      <c r="Y2069" s="256">
        <v>2594.4532368999999</v>
      </c>
      <c r="Z2069" s="256">
        <v>2965.7375677999999</v>
      </c>
      <c r="AA2069" s="256">
        <v>3419.4455078000001</v>
      </c>
      <c r="AB2069" s="256">
        <v>3896.5950247000001</v>
      </c>
      <c r="AC2069" s="256">
        <v>4214.1905827</v>
      </c>
      <c r="AD2069" s="256">
        <v>4159.7456299000005</v>
      </c>
      <c r="AE2069" s="256">
        <v>3737.0410658000001</v>
      </c>
      <c r="AF2069" s="256">
        <v>2853.8229426000003</v>
      </c>
      <c r="AG2069" s="256">
        <v>1451.8654080000001</v>
      </c>
      <c r="AH2069" s="256">
        <v>660.90123259999996</v>
      </c>
      <c r="AI2069" s="256">
        <v>492.2731149</v>
      </c>
      <c r="AJ2069" s="256">
        <v>363.72253190000004</v>
      </c>
      <c r="AK2069" s="256">
        <v>172.40901719999999</v>
      </c>
      <c r="AL2069" s="256">
        <v>0</v>
      </c>
      <c r="AM2069" s="256">
        <v>0</v>
      </c>
      <c r="AN2069" s="256">
        <v>0</v>
      </c>
      <c r="AO2069" s="256">
        <v>0</v>
      </c>
      <c r="AP2069" s="256">
        <v>0</v>
      </c>
      <c r="AQ2069" s="256">
        <v>0</v>
      </c>
      <c r="AR2069" s="256">
        <v>0</v>
      </c>
      <c r="AS2069" s="256">
        <v>0</v>
      </c>
      <c r="AT2069" s="256">
        <v>0</v>
      </c>
      <c r="AU2069" s="256">
        <v>0</v>
      </c>
      <c r="AV2069" s="256">
        <v>0</v>
      </c>
      <c r="AW2069" s="256">
        <v>0</v>
      </c>
      <c r="AX2069" s="256">
        <v>0</v>
      </c>
      <c r="AY2069" s="256">
        <v>0</v>
      </c>
      <c r="AZ2069" s="256">
        <v>0</v>
      </c>
      <c r="BA2069" s="256">
        <v>0</v>
      </c>
      <c r="BB2069" s="256">
        <v>0</v>
      </c>
      <c r="BC2069" s="256">
        <v>0</v>
      </c>
      <c r="BD2069" s="256">
        <v>0</v>
      </c>
      <c r="BE2069" s="256">
        <v>0</v>
      </c>
      <c r="BF2069" s="256">
        <v>0</v>
      </c>
      <c r="BG2069" s="256">
        <v>0</v>
      </c>
      <c r="BH2069" s="256">
        <v>0</v>
      </c>
      <c r="BI2069" s="256">
        <v>0</v>
      </c>
      <c r="BJ2069" s="256">
        <v>0</v>
      </c>
      <c r="BK2069" s="256">
        <v>0</v>
      </c>
      <c r="BL2069" s="256">
        <v>0</v>
      </c>
      <c r="BM2069" s="256">
        <v>0</v>
      </c>
      <c r="BN2069" s="256">
        <v>0</v>
      </c>
      <c r="BO2069" s="256">
        <v>0</v>
      </c>
      <c r="BP2069" s="256">
        <v>0</v>
      </c>
      <c r="BQ2069" s="256">
        <v>0</v>
      </c>
      <c r="BR2069" s="256">
        <v>0</v>
      </c>
      <c r="BS2069" s="256">
        <v>0</v>
      </c>
      <c r="BT2069" s="256">
        <v>0</v>
      </c>
      <c r="BU2069" s="256">
        <v>0</v>
      </c>
      <c r="BV2069" s="256">
        <v>0</v>
      </c>
    </row>
    <row r="2070" spans="1:74">
      <c r="A2070" s="256">
        <v>80</v>
      </c>
      <c r="B2070" s="256">
        <v>983.79004989999999</v>
      </c>
      <c r="C2070" s="256">
        <v>977.74061070000005</v>
      </c>
      <c r="D2070" s="256">
        <v>970.93499159999999</v>
      </c>
      <c r="E2070" s="256">
        <v>968.66645189999997</v>
      </c>
      <c r="F2070" s="256">
        <v>979.25297050000006</v>
      </c>
      <c r="G2070" s="256">
        <v>999.66982780000001</v>
      </c>
      <c r="H2070" s="256">
        <v>1024.6237645000001</v>
      </c>
      <c r="I2070" s="256">
        <v>1058.6518599999999</v>
      </c>
      <c r="J2070" s="256">
        <v>1101.7541143000001</v>
      </c>
      <c r="K2070" s="256">
        <v>1148.6372681</v>
      </c>
      <c r="L2070" s="256">
        <v>1197.0327817</v>
      </c>
      <c r="M2070" s="256">
        <v>1241.6473957999999</v>
      </c>
      <c r="N2070" s="256">
        <v>1282.4811104</v>
      </c>
      <c r="O2070" s="256">
        <v>1319.5339255000001</v>
      </c>
      <c r="P2070" s="256">
        <v>1355.8305607</v>
      </c>
      <c r="Q2070" s="256">
        <v>1396.6642753000001</v>
      </c>
      <c r="R2070" s="256">
        <v>1444.3036090000001</v>
      </c>
      <c r="S2070" s="256">
        <v>1484.3811436999999</v>
      </c>
      <c r="T2070" s="256">
        <v>1537.3137366999999</v>
      </c>
      <c r="U2070" s="256">
        <v>1631.0800443000001</v>
      </c>
      <c r="V2070" s="256">
        <v>1764.9238866000001</v>
      </c>
      <c r="W2070" s="256">
        <v>1948.6756023</v>
      </c>
      <c r="X2070" s="256">
        <v>2172.5048526999999</v>
      </c>
      <c r="Y2070" s="256">
        <v>2432.6307382999998</v>
      </c>
      <c r="Z2070" s="256">
        <v>2749.4701164000003</v>
      </c>
      <c r="AA2070" s="256">
        <v>3150.2454634000001</v>
      </c>
      <c r="AB2070" s="256">
        <v>3613.7837420999999</v>
      </c>
      <c r="AC2070" s="256">
        <v>4035.7321262999999</v>
      </c>
      <c r="AD2070" s="256">
        <v>4179.4063072999998</v>
      </c>
      <c r="AE2070" s="256">
        <v>3828.5388336999999</v>
      </c>
      <c r="AF2070" s="256">
        <v>2800.8903496000003</v>
      </c>
      <c r="AG2070" s="256">
        <v>1179.6406440000001</v>
      </c>
      <c r="AH2070" s="256">
        <v>517.98323149999999</v>
      </c>
      <c r="AI2070" s="256">
        <v>375.06523040000002</v>
      </c>
      <c r="AJ2070" s="256">
        <v>282.05510270000002</v>
      </c>
      <c r="AK2070" s="256">
        <v>130.0629428</v>
      </c>
      <c r="AL2070" s="256">
        <v>0</v>
      </c>
      <c r="AM2070" s="256">
        <v>0</v>
      </c>
      <c r="AN2070" s="256">
        <v>0</v>
      </c>
      <c r="AO2070" s="256">
        <v>0</v>
      </c>
      <c r="AP2070" s="256">
        <v>0</v>
      </c>
      <c r="AQ2070" s="256">
        <v>0</v>
      </c>
      <c r="AR2070" s="256">
        <v>0</v>
      </c>
      <c r="AS2070" s="256">
        <v>0</v>
      </c>
      <c r="AT2070" s="256">
        <v>0</v>
      </c>
      <c r="AU2070" s="256">
        <v>0</v>
      </c>
      <c r="AV2070" s="256">
        <v>0</v>
      </c>
      <c r="AW2070" s="256">
        <v>0</v>
      </c>
      <c r="AX2070" s="256">
        <v>0</v>
      </c>
      <c r="AY2070" s="256">
        <v>0</v>
      </c>
      <c r="AZ2070" s="256">
        <v>0</v>
      </c>
      <c r="BA2070" s="256">
        <v>0</v>
      </c>
      <c r="BB2070" s="256">
        <v>0</v>
      </c>
      <c r="BC2070" s="256">
        <v>0</v>
      </c>
      <c r="BD2070" s="256">
        <v>0</v>
      </c>
      <c r="BE2070" s="256">
        <v>0</v>
      </c>
      <c r="BF2070" s="256">
        <v>0</v>
      </c>
      <c r="BG2070" s="256">
        <v>0</v>
      </c>
      <c r="BH2070" s="256">
        <v>0</v>
      </c>
      <c r="BI2070" s="256">
        <v>0</v>
      </c>
      <c r="BJ2070" s="256">
        <v>0</v>
      </c>
      <c r="BK2070" s="256">
        <v>0</v>
      </c>
      <c r="BL2070" s="256">
        <v>0</v>
      </c>
      <c r="BM2070" s="256">
        <v>0</v>
      </c>
      <c r="BN2070" s="256">
        <v>0</v>
      </c>
      <c r="BO2070" s="256">
        <v>0</v>
      </c>
      <c r="BP2070" s="256">
        <v>0</v>
      </c>
      <c r="BQ2070" s="256">
        <v>0</v>
      </c>
      <c r="BR2070" s="256">
        <v>0</v>
      </c>
      <c r="BS2070" s="256">
        <v>0</v>
      </c>
      <c r="BT2070" s="256">
        <v>0</v>
      </c>
      <c r="BU2070" s="256">
        <v>0</v>
      </c>
      <c r="BV2070" s="256">
        <v>0</v>
      </c>
    </row>
    <row r="2071" spans="1:74">
      <c r="A2071" s="256">
        <v>85</v>
      </c>
      <c r="B2071" s="256">
        <v>983.79004989999999</v>
      </c>
      <c r="C2071" s="256">
        <v>981.52151019999997</v>
      </c>
      <c r="D2071" s="256">
        <v>974.71589110000002</v>
      </c>
      <c r="E2071" s="256">
        <v>972.4473514</v>
      </c>
      <c r="F2071" s="256">
        <v>976.98443080000004</v>
      </c>
      <c r="G2071" s="256">
        <v>995.88892829999998</v>
      </c>
      <c r="H2071" s="256">
        <v>1018.5743253000001</v>
      </c>
      <c r="I2071" s="256">
        <v>1042.7720821</v>
      </c>
      <c r="J2071" s="256">
        <v>1074.5316379000001</v>
      </c>
      <c r="K2071" s="256">
        <v>1111.5844529999999</v>
      </c>
      <c r="L2071" s="256">
        <v>1148.6372681</v>
      </c>
      <c r="M2071" s="256">
        <v>1187.9586229000001</v>
      </c>
      <c r="N2071" s="256">
        <v>1232.5732370000001</v>
      </c>
      <c r="O2071" s="256">
        <v>1277.1878511</v>
      </c>
      <c r="P2071" s="256">
        <v>1316.5092059000001</v>
      </c>
      <c r="Q2071" s="256">
        <v>1357.3429205</v>
      </c>
      <c r="R2071" s="256">
        <v>1403.4698943999999</v>
      </c>
      <c r="S2071" s="256">
        <v>1442.7912492</v>
      </c>
      <c r="T2071" s="256">
        <v>1488.9182231</v>
      </c>
      <c r="U2071" s="256">
        <v>1569.8294724</v>
      </c>
      <c r="V2071" s="256">
        <v>1687.0373569000001</v>
      </c>
      <c r="W2071" s="256">
        <v>1845.8351359000001</v>
      </c>
      <c r="X2071" s="256">
        <v>2031.0992114000001</v>
      </c>
      <c r="Y2071" s="256">
        <v>2240.5610437</v>
      </c>
      <c r="Z2071" s="256">
        <v>2495.3936699999999</v>
      </c>
      <c r="AA2071" s="256">
        <v>2791.8161908000002</v>
      </c>
      <c r="AB2071" s="256">
        <v>3117.7297277000002</v>
      </c>
      <c r="AC2071" s="256">
        <v>3392.2230313999999</v>
      </c>
      <c r="AD2071" s="256">
        <v>3555.5578897999999</v>
      </c>
      <c r="AE2071" s="256">
        <v>3384.6612324000002</v>
      </c>
      <c r="AF2071" s="256">
        <v>2451.5352358</v>
      </c>
      <c r="AG2071" s="256">
        <v>847.67766790000007</v>
      </c>
      <c r="AH2071" s="256">
        <v>364.47871179999999</v>
      </c>
      <c r="AI2071" s="256">
        <v>254.07644640000001</v>
      </c>
      <c r="AJ2071" s="256">
        <v>186.7764353</v>
      </c>
      <c r="AK2071" s="256">
        <v>76.374169899999998</v>
      </c>
      <c r="AL2071" s="256">
        <v>0</v>
      </c>
      <c r="AM2071" s="256">
        <v>0</v>
      </c>
      <c r="AN2071" s="256">
        <v>0</v>
      </c>
      <c r="AO2071" s="256">
        <v>0</v>
      </c>
      <c r="AP2071" s="256">
        <v>0</v>
      </c>
      <c r="AQ2071" s="256">
        <v>0</v>
      </c>
      <c r="AR2071" s="256">
        <v>0</v>
      </c>
      <c r="AS2071" s="256">
        <v>0</v>
      </c>
      <c r="AT2071" s="256">
        <v>0</v>
      </c>
      <c r="AU2071" s="256">
        <v>0</v>
      </c>
      <c r="AV2071" s="256">
        <v>0</v>
      </c>
      <c r="AW2071" s="256">
        <v>0</v>
      </c>
      <c r="AX2071" s="256">
        <v>0</v>
      </c>
      <c r="AY2071" s="256">
        <v>0</v>
      </c>
      <c r="AZ2071" s="256">
        <v>0</v>
      </c>
      <c r="BA2071" s="256">
        <v>0</v>
      </c>
      <c r="BB2071" s="256">
        <v>0</v>
      </c>
      <c r="BC2071" s="256">
        <v>0</v>
      </c>
      <c r="BD2071" s="256">
        <v>0</v>
      </c>
      <c r="BE2071" s="256">
        <v>0</v>
      </c>
      <c r="BF2071" s="256">
        <v>0</v>
      </c>
      <c r="BG2071" s="256">
        <v>0</v>
      </c>
      <c r="BH2071" s="256">
        <v>0</v>
      </c>
      <c r="BI2071" s="256">
        <v>0</v>
      </c>
      <c r="BJ2071" s="256">
        <v>0</v>
      </c>
      <c r="BK2071" s="256">
        <v>0</v>
      </c>
      <c r="BL2071" s="256">
        <v>0</v>
      </c>
      <c r="BM2071" s="256">
        <v>0</v>
      </c>
      <c r="BN2071" s="256">
        <v>0</v>
      </c>
      <c r="BO2071" s="256">
        <v>0</v>
      </c>
      <c r="BP2071" s="256">
        <v>0</v>
      </c>
      <c r="BQ2071" s="256">
        <v>0</v>
      </c>
      <c r="BR2071" s="256">
        <v>0</v>
      </c>
      <c r="BS2071" s="256">
        <v>0</v>
      </c>
      <c r="BT2071" s="256">
        <v>0</v>
      </c>
      <c r="BU2071" s="256">
        <v>0</v>
      </c>
      <c r="BV2071" s="256">
        <v>0</v>
      </c>
    </row>
    <row r="2072" spans="1:74">
      <c r="A2072" s="256">
        <v>90</v>
      </c>
      <c r="B2072" s="256">
        <v>983.79004989999999</v>
      </c>
      <c r="C2072" s="256">
        <v>982.27769009999997</v>
      </c>
      <c r="D2072" s="256">
        <v>977.74061070000005</v>
      </c>
      <c r="E2072" s="256">
        <v>976.22825090000003</v>
      </c>
      <c r="F2072" s="256">
        <v>984.54622979999999</v>
      </c>
      <c r="G2072" s="256">
        <v>1000.4260077</v>
      </c>
      <c r="H2072" s="256">
        <v>1019.3305052000001</v>
      </c>
      <c r="I2072" s="256">
        <v>1038.9911826</v>
      </c>
      <c r="J2072" s="256">
        <v>1064.7012992</v>
      </c>
      <c r="K2072" s="256">
        <v>1090.4114158</v>
      </c>
      <c r="L2072" s="256">
        <v>1115.3653525</v>
      </c>
      <c r="M2072" s="256">
        <v>1140.3192892</v>
      </c>
      <c r="N2072" s="256">
        <v>1166.7855857</v>
      </c>
      <c r="O2072" s="256">
        <v>1196.2766018</v>
      </c>
      <c r="P2072" s="256">
        <v>1228.7923375</v>
      </c>
      <c r="Q2072" s="256">
        <v>1265.0889727000001</v>
      </c>
      <c r="R2072" s="256">
        <v>1305.1665074</v>
      </c>
      <c r="S2072" s="256">
        <v>1344.4878622000001</v>
      </c>
      <c r="T2072" s="256">
        <v>1387.5901165</v>
      </c>
      <c r="U2072" s="256">
        <v>1464.7204663</v>
      </c>
      <c r="V2072" s="256">
        <v>1572.854192</v>
      </c>
      <c r="W2072" s="256">
        <v>1718.7969127000001</v>
      </c>
      <c r="X2072" s="256">
        <v>1873.8137922000001</v>
      </c>
      <c r="Y2072" s="256">
        <v>2026.562132</v>
      </c>
      <c r="Z2072" s="256">
        <v>2218.6318265999998</v>
      </c>
      <c r="AA2072" s="256">
        <v>2450.022876</v>
      </c>
      <c r="AB2072" s="256">
        <v>2682.9262852000002</v>
      </c>
      <c r="AC2072" s="256">
        <v>2828.112826</v>
      </c>
      <c r="AD2072" s="256">
        <v>2837.1869848000001</v>
      </c>
      <c r="AE2072" s="256">
        <v>2618.6509937000001</v>
      </c>
      <c r="AF2072" s="256">
        <v>1860.9587339</v>
      </c>
      <c r="AG2072" s="256">
        <v>566.37874510000006</v>
      </c>
      <c r="AH2072" s="256">
        <v>238.19666850000002</v>
      </c>
      <c r="AI2072" s="256">
        <v>151.23598000000001</v>
      </c>
      <c r="AJ2072" s="256">
        <v>98.303387000000001</v>
      </c>
      <c r="AK2072" s="256">
        <v>30.247196000000002</v>
      </c>
      <c r="AL2072" s="256">
        <v>0</v>
      </c>
      <c r="AM2072" s="256">
        <v>0</v>
      </c>
      <c r="AN2072" s="256">
        <v>0</v>
      </c>
      <c r="AO2072" s="256">
        <v>0</v>
      </c>
      <c r="AP2072" s="256">
        <v>0</v>
      </c>
      <c r="AQ2072" s="256">
        <v>0</v>
      </c>
      <c r="AR2072" s="256">
        <v>0</v>
      </c>
      <c r="AS2072" s="256">
        <v>0</v>
      </c>
      <c r="AT2072" s="256">
        <v>0</v>
      </c>
      <c r="AU2072" s="256">
        <v>0</v>
      </c>
      <c r="AV2072" s="256">
        <v>0</v>
      </c>
      <c r="AW2072" s="256">
        <v>0</v>
      </c>
      <c r="AX2072" s="256">
        <v>0</v>
      </c>
      <c r="AY2072" s="256">
        <v>0</v>
      </c>
      <c r="AZ2072" s="256">
        <v>0</v>
      </c>
      <c r="BA2072" s="256">
        <v>0</v>
      </c>
      <c r="BB2072" s="256">
        <v>0</v>
      </c>
      <c r="BC2072" s="256">
        <v>0</v>
      </c>
      <c r="BD2072" s="256">
        <v>0</v>
      </c>
      <c r="BE2072" s="256">
        <v>0</v>
      </c>
      <c r="BF2072" s="256">
        <v>0</v>
      </c>
      <c r="BG2072" s="256">
        <v>0</v>
      </c>
      <c r="BH2072" s="256">
        <v>0</v>
      </c>
      <c r="BI2072" s="256">
        <v>0</v>
      </c>
      <c r="BJ2072" s="256">
        <v>0</v>
      </c>
      <c r="BK2072" s="256">
        <v>0</v>
      </c>
      <c r="BL2072" s="256">
        <v>0</v>
      </c>
      <c r="BM2072" s="256">
        <v>0</v>
      </c>
      <c r="BN2072" s="256">
        <v>0</v>
      </c>
      <c r="BO2072" s="256">
        <v>0</v>
      </c>
      <c r="BP2072" s="256">
        <v>0</v>
      </c>
      <c r="BQ2072" s="256">
        <v>0</v>
      </c>
      <c r="BR2072" s="256">
        <v>0</v>
      </c>
      <c r="BS2072" s="256">
        <v>0</v>
      </c>
      <c r="BT2072" s="256">
        <v>0</v>
      </c>
      <c r="BU2072" s="256">
        <v>0</v>
      </c>
      <c r="BV2072" s="256">
        <v>0</v>
      </c>
    </row>
    <row r="2073" spans="1:74">
      <c r="A2073" s="256">
        <v>95</v>
      </c>
      <c r="B2073" s="256">
        <v>983.79004989999999</v>
      </c>
      <c r="C2073" s="256">
        <v>985.3024097</v>
      </c>
      <c r="D2073" s="256">
        <v>983.03386999999998</v>
      </c>
      <c r="E2073" s="256">
        <v>981.52151019999997</v>
      </c>
      <c r="F2073" s="256">
        <v>993.62038860000007</v>
      </c>
      <c r="G2073" s="256">
        <v>1010.2563464</v>
      </c>
      <c r="H2073" s="256">
        <v>1024.6237645000001</v>
      </c>
      <c r="I2073" s="256">
        <v>1042.0159022</v>
      </c>
      <c r="J2073" s="256">
        <v>1063.9451193</v>
      </c>
      <c r="K2073" s="256">
        <v>1085.1181564999999</v>
      </c>
      <c r="L2073" s="256">
        <v>1102.5102942000001</v>
      </c>
      <c r="M2073" s="256">
        <v>1119.9024319</v>
      </c>
      <c r="N2073" s="256">
        <v>1133.5136701000001</v>
      </c>
      <c r="O2073" s="256">
        <v>1147.8810882</v>
      </c>
      <c r="P2073" s="256">
        <v>1167.5417656</v>
      </c>
      <c r="Q2073" s="256">
        <v>1193.2518822</v>
      </c>
      <c r="R2073" s="256">
        <v>1225.011438</v>
      </c>
      <c r="S2073" s="256">
        <v>1253.7462742</v>
      </c>
      <c r="T2073" s="256">
        <v>1289.2867295000001</v>
      </c>
      <c r="U2073" s="256">
        <v>1352.0496611999999</v>
      </c>
      <c r="V2073" s="256">
        <v>1435.2294502</v>
      </c>
      <c r="W2073" s="256">
        <v>1543.3631759</v>
      </c>
      <c r="X2073" s="256">
        <v>1646.2036423</v>
      </c>
      <c r="Y2073" s="256">
        <v>1738.4575901000001</v>
      </c>
      <c r="Z2073" s="256">
        <v>1843.5665962</v>
      </c>
      <c r="AA2073" s="256">
        <v>1960.7744807000001</v>
      </c>
      <c r="AB2073" s="256">
        <v>2051.5160687000002</v>
      </c>
      <c r="AC2073" s="256">
        <v>2037.9048305000001</v>
      </c>
      <c r="AD2073" s="256">
        <v>1891.2059299</v>
      </c>
      <c r="AE2073" s="256">
        <v>1596.2957689</v>
      </c>
      <c r="AF2073" s="256">
        <v>1070.7507384</v>
      </c>
      <c r="AG2073" s="256">
        <v>371.28433089999999</v>
      </c>
      <c r="AH2073" s="256">
        <v>148.96744029999999</v>
      </c>
      <c r="AI2073" s="256">
        <v>92.253947800000006</v>
      </c>
      <c r="AJ2073" s="256">
        <v>49.9078734</v>
      </c>
      <c r="AK2073" s="256">
        <v>13.611238200000001</v>
      </c>
      <c r="AL2073" s="256">
        <v>0</v>
      </c>
      <c r="AM2073" s="256">
        <v>0</v>
      </c>
      <c r="AN2073" s="256">
        <v>0</v>
      </c>
      <c r="AO2073" s="256">
        <v>0</v>
      </c>
      <c r="AP2073" s="256">
        <v>0</v>
      </c>
      <c r="AQ2073" s="256">
        <v>0</v>
      </c>
      <c r="AR2073" s="256">
        <v>0</v>
      </c>
      <c r="AS2073" s="256">
        <v>0</v>
      </c>
      <c r="AT2073" s="256">
        <v>0</v>
      </c>
      <c r="AU2073" s="256">
        <v>0</v>
      </c>
      <c r="AV2073" s="256">
        <v>0</v>
      </c>
      <c r="AW2073" s="256">
        <v>0</v>
      </c>
      <c r="AX2073" s="256">
        <v>0</v>
      </c>
      <c r="AY2073" s="256">
        <v>0</v>
      </c>
      <c r="AZ2073" s="256">
        <v>0</v>
      </c>
      <c r="BA2073" s="256">
        <v>0</v>
      </c>
      <c r="BB2073" s="256">
        <v>0</v>
      </c>
      <c r="BC2073" s="256">
        <v>0</v>
      </c>
      <c r="BD2073" s="256">
        <v>0</v>
      </c>
      <c r="BE2073" s="256">
        <v>0</v>
      </c>
      <c r="BF2073" s="256">
        <v>0</v>
      </c>
      <c r="BG2073" s="256">
        <v>0</v>
      </c>
      <c r="BH2073" s="256">
        <v>0</v>
      </c>
      <c r="BI2073" s="256">
        <v>0</v>
      </c>
      <c r="BJ2073" s="256">
        <v>0</v>
      </c>
      <c r="BK2073" s="256">
        <v>0</v>
      </c>
      <c r="BL2073" s="256">
        <v>0</v>
      </c>
      <c r="BM2073" s="256">
        <v>0</v>
      </c>
      <c r="BN2073" s="256">
        <v>0</v>
      </c>
      <c r="BO2073" s="256">
        <v>0</v>
      </c>
      <c r="BP2073" s="256">
        <v>0</v>
      </c>
      <c r="BQ2073" s="256">
        <v>0</v>
      </c>
      <c r="BR2073" s="256">
        <v>0</v>
      </c>
      <c r="BS2073" s="256">
        <v>0</v>
      </c>
      <c r="BT2073" s="256">
        <v>0</v>
      </c>
      <c r="BU2073" s="256">
        <v>0</v>
      </c>
      <c r="BV2073" s="256">
        <v>0</v>
      </c>
    </row>
    <row r="2074" spans="1:74">
      <c r="A2074" s="256">
        <v>100</v>
      </c>
      <c r="B2074" s="256">
        <v>983.79004989999999</v>
      </c>
      <c r="C2074" s="256">
        <v>989.08330920000003</v>
      </c>
      <c r="D2074" s="256">
        <v>989.08330920000003</v>
      </c>
      <c r="E2074" s="256">
        <v>989.08330920000003</v>
      </c>
      <c r="F2074" s="256">
        <v>1001.1821876</v>
      </c>
      <c r="G2074" s="256">
        <v>1016.3057856</v>
      </c>
      <c r="H2074" s="256">
        <v>1031.4293835999999</v>
      </c>
      <c r="I2074" s="256">
        <v>1047.3091615000001</v>
      </c>
      <c r="J2074" s="256">
        <v>1063.1889394</v>
      </c>
      <c r="K2074" s="256">
        <v>1079.8248972000001</v>
      </c>
      <c r="L2074" s="256">
        <v>1090.4114158</v>
      </c>
      <c r="M2074" s="256">
        <v>1098.7293947000001</v>
      </c>
      <c r="N2074" s="256">
        <v>1102.5102942000001</v>
      </c>
      <c r="O2074" s="256">
        <v>1104.7788339000001</v>
      </c>
      <c r="P2074" s="256">
        <v>1110.0720931999999</v>
      </c>
      <c r="Q2074" s="256">
        <v>1115.3653525</v>
      </c>
      <c r="R2074" s="256">
        <v>1130.4889505000001</v>
      </c>
      <c r="S2074" s="256">
        <v>1149.393448</v>
      </c>
      <c r="T2074" s="256">
        <v>1166.0294057999999</v>
      </c>
      <c r="U2074" s="256">
        <v>1190.2271625999999</v>
      </c>
      <c r="V2074" s="256">
        <v>1224.2552581</v>
      </c>
      <c r="W2074" s="256">
        <v>1267.3575124000001</v>
      </c>
      <c r="X2074" s="256">
        <v>1299.1170681999999</v>
      </c>
      <c r="Y2074" s="256">
        <v>1294.5799888000001</v>
      </c>
      <c r="Z2074" s="256">
        <v>1275.6754913</v>
      </c>
      <c r="AA2074" s="256">
        <v>1261.3080732000001</v>
      </c>
      <c r="AB2074" s="256">
        <v>1210.6440199000001</v>
      </c>
      <c r="AC2074" s="256">
        <v>1072.2630982000001</v>
      </c>
      <c r="AD2074" s="256">
        <v>883.97430310000004</v>
      </c>
      <c r="AE2074" s="256">
        <v>650.31471399999998</v>
      </c>
      <c r="AF2074" s="256">
        <v>400.0191671</v>
      </c>
      <c r="AG2074" s="256">
        <v>214.75509160000001</v>
      </c>
      <c r="AH2074" s="256">
        <v>111.1584453</v>
      </c>
      <c r="AI2074" s="256">
        <v>76.374169899999998</v>
      </c>
      <c r="AJ2074" s="256">
        <v>42.346074399999999</v>
      </c>
      <c r="AK2074" s="256">
        <v>16.6359578</v>
      </c>
      <c r="AL2074" s="256">
        <v>0</v>
      </c>
      <c r="AM2074" s="256">
        <v>0</v>
      </c>
      <c r="AN2074" s="256">
        <v>0</v>
      </c>
      <c r="AO2074" s="256">
        <v>0</v>
      </c>
      <c r="AP2074" s="256">
        <v>0</v>
      </c>
      <c r="AQ2074" s="256">
        <v>0</v>
      </c>
      <c r="AR2074" s="256">
        <v>0</v>
      </c>
      <c r="AS2074" s="256">
        <v>0</v>
      </c>
      <c r="AT2074" s="256">
        <v>0</v>
      </c>
      <c r="AU2074" s="256">
        <v>0</v>
      </c>
      <c r="AV2074" s="256">
        <v>0</v>
      </c>
      <c r="AW2074" s="256">
        <v>0</v>
      </c>
      <c r="AX2074" s="256">
        <v>0</v>
      </c>
      <c r="AY2074" s="256">
        <v>0</v>
      </c>
      <c r="AZ2074" s="256">
        <v>0</v>
      </c>
      <c r="BA2074" s="256">
        <v>0</v>
      </c>
      <c r="BB2074" s="256">
        <v>0</v>
      </c>
      <c r="BC2074" s="256">
        <v>0</v>
      </c>
      <c r="BD2074" s="256">
        <v>0</v>
      </c>
      <c r="BE2074" s="256">
        <v>0</v>
      </c>
      <c r="BF2074" s="256">
        <v>0</v>
      </c>
      <c r="BG2074" s="256">
        <v>0</v>
      </c>
      <c r="BH2074" s="256">
        <v>0</v>
      </c>
      <c r="BI2074" s="256">
        <v>0</v>
      </c>
      <c r="BJ2074" s="256">
        <v>0</v>
      </c>
      <c r="BK2074" s="256">
        <v>0</v>
      </c>
      <c r="BL2074" s="256">
        <v>0</v>
      </c>
      <c r="BM2074" s="256">
        <v>0</v>
      </c>
      <c r="BN2074" s="256">
        <v>0</v>
      </c>
      <c r="BO2074" s="256">
        <v>0</v>
      </c>
      <c r="BP2074" s="256">
        <v>0</v>
      </c>
      <c r="BQ2074" s="256">
        <v>0</v>
      </c>
      <c r="BR2074" s="256">
        <v>0</v>
      </c>
      <c r="BS2074" s="256">
        <v>0</v>
      </c>
      <c r="BT2074" s="256">
        <v>0</v>
      </c>
      <c r="BU2074" s="256">
        <v>0</v>
      </c>
      <c r="BV2074" s="256">
        <v>0</v>
      </c>
    </row>
    <row r="2075" spans="1:74">
      <c r="A2075" s="256">
        <v>105</v>
      </c>
      <c r="B2075" s="256">
        <v>983.79004989999999</v>
      </c>
      <c r="C2075" s="256">
        <v>990.59566900000004</v>
      </c>
      <c r="D2075" s="256">
        <v>992.86420870000006</v>
      </c>
      <c r="E2075" s="256">
        <v>996.64510819999998</v>
      </c>
      <c r="F2075" s="256">
        <v>1007.9878067</v>
      </c>
      <c r="G2075" s="256">
        <v>1022.3552248</v>
      </c>
      <c r="H2075" s="256">
        <v>1032.9417434</v>
      </c>
      <c r="I2075" s="256">
        <v>1045.0406218000001</v>
      </c>
      <c r="J2075" s="256">
        <v>1057.1395001999999</v>
      </c>
      <c r="K2075" s="256">
        <v>1062.4327595</v>
      </c>
      <c r="L2075" s="256">
        <v>1066.213659</v>
      </c>
      <c r="M2075" s="256">
        <v>1062.4327595</v>
      </c>
      <c r="N2075" s="256">
        <v>1051.8462409000001</v>
      </c>
      <c r="O2075" s="256">
        <v>1036.7226429</v>
      </c>
      <c r="P2075" s="256">
        <v>1017.0619655</v>
      </c>
      <c r="Q2075" s="256">
        <v>993.62038860000007</v>
      </c>
      <c r="R2075" s="256">
        <v>971.6911715</v>
      </c>
      <c r="S2075" s="256">
        <v>945.224875</v>
      </c>
      <c r="T2075" s="256">
        <v>928.58891719999997</v>
      </c>
      <c r="U2075" s="256">
        <v>933.88217650000001</v>
      </c>
      <c r="V2075" s="256">
        <v>961.10465290000002</v>
      </c>
      <c r="W2075" s="256">
        <v>981.52151019999997</v>
      </c>
      <c r="X2075" s="256">
        <v>952.78667400000006</v>
      </c>
      <c r="Y2075" s="256">
        <v>847.67766790000007</v>
      </c>
      <c r="Z2075" s="256">
        <v>699.46640750000006</v>
      </c>
      <c r="AA2075" s="256">
        <v>563.35402550000003</v>
      </c>
      <c r="AB2075" s="256">
        <v>470.34389780000004</v>
      </c>
      <c r="AC2075" s="256">
        <v>393.213548</v>
      </c>
      <c r="AD2075" s="256">
        <v>314.57083840000001</v>
      </c>
      <c r="AE2075" s="256">
        <v>235.17194890000002</v>
      </c>
      <c r="AF2075" s="256">
        <v>182.23935589999999</v>
      </c>
      <c r="AG2075" s="256">
        <v>140.64946140000001</v>
      </c>
      <c r="AH2075" s="256">
        <v>99.059566900000007</v>
      </c>
      <c r="AI2075" s="256">
        <v>76.374169899999998</v>
      </c>
      <c r="AJ2075" s="256">
        <v>51.420233199999998</v>
      </c>
      <c r="AK2075" s="256">
        <v>21.929217099999999</v>
      </c>
      <c r="AL2075" s="256">
        <v>0</v>
      </c>
      <c r="AM2075" s="256">
        <v>0</v>
      </c>
      <c r="AN2075" s="256">
        <v>0</v>
      </c>
      <c r="AO2075" s="256">
        <v>0</v>
      </c>
      <c r="AP2075" s="256">
        <v>0</v>
      </c>
      <c r="AQ2075" s="256">
        <v>0</v>
      </c>
      <c r="AR2075" s="256">
        <v>0</v>
      </c>
      <c r="AS2075" s="256">
        <v>0</v>
      </c>
      <c r="AT2075" s="256">
        <v>0</v>
      </c>
      <c r="AU2075" s="256">
        <v>0</v>
      </c>
      <c r="AV2075" s="256">
        <v>0</v>
      </c>
      <c r="AW2075" s="256">
        <v>0</v>
      </c>
      <c r="AX2075" s="256">
        <v>0</v>
      </c>
      <c r="AY2075" s="256">
        <v>0</v>
      </c>
      <c r="AZ2075" s="256">
        <v>0</v>
      </c>
      <c r="BA2075" s="256">
        <v>0</v>
      </c>
      <c r="BB2075" s="256">
        <v>0</v>
      </c>
      <c r="BC2075" s="256">
        <v>0</v>
      </c>
      <c r="BD2075" s="256">
        <v>0</v>
      </c>
      <c r="BE2075" s="256">
        <v>0</v>
      </c>
      <c r="BF2075" s="256">
        <v>0</v>
      </c>
      <c r="BG2075" s="256">
        <v>0</v>
      </c>
      <c r="BH2075" s="256">
        <v>0</v>
      </c>
      <c r="BI2075" s="256">
        <v>0</v>
      </c>
      <c r="BJ2075" s="256">
        <v>0</v>
      </c>
      <c r="BK2075" s="256">
        <v>0</v>
      </c>
      <c r="BL2075" s="256">
        <v>0</v>
      </c>
      <c r="BM2075" s="256">
        <v>0</v>
      </c>
      <c r="BN2075" s="256">
        <v>0</v>
      </c>
      <c r="BO2075" s="256">
        <v>0</v>
      </c>
      <c r="BP2075" s="256">
        <v>0</v>
      </c>
      <c r="BQ2075" s="256">
        <v>0</v>
      </c>
      <c r="BR2075" s="256">
        <v>0</v>
      </c>
      <c r="BS2075" s="256">
        <v>0</v>
      </c>
      <c r="BT2075" s="256">
        <v>0</v>
      </c>
      <c r="BU2075" s="256">
        <v>0</v>
      </c>
      <c r="BV2075" s="256">
        <v>0</v>
      </c>
    </row>
    <row r="2076" spans="1:74">
      <c r="A2076" s="256">
        <v>110</v>
      </c>
      <c r="B2076" s="256">
        <v>983.79004989999999</v>
      </c>
      <c r="C2076" s="256">
        <v>992.86420870000006</v>
      </c>
      <c r="D2076" s="256">
        <v>995.88892829999998</v>
      </c>
      <c r="E2076" s="256">
        <v>1000.4260077</v>
      </c>
      <c r="F2076" s="256">
        <v>1011.0125263</v>
      </c>
      <c r="G2076" s="256">
        <v>1025.3799444000001</v>
      </c>
      <c r="H2076" s="256">
        <v>1030.6732036999999</v>
      </c>
      <c r="I2076" s="256">
        <v>1036.7226429</v>
      </c>
      <c r="J2076" s="256">
        <v>1035.966463</v>
      </c>
      <c r="K2076" s="256">
        <v>1032.1855634999999</v>
      </c>
      <c r="L2076" s="256">
        <v>1023.8675846</v>
      </c>
      <c r="M2076" s="256">
        <v>1007.2316268000001</v>
      </c>
      <c r="N2076" s="256">
        <v>975.47207100000003</v>
      </c>
      <c r="O2076" s="256">
        <v>923.29565790000004</v>
      </c>
      <c r="P2076" s="256">
        <v>855.99564680000003</v>
      </c>
      <c r="Q2076" s="256">
        <v>783.40237639999998</v>
      </c>
      <c r="R2076" s="256">
        <v>723.66416430000004</v>
      </c>
      <c r="S2076" s="256">
        <v>682.83044970000003</v>
      </c>
      <c r="T2076" s="256">
        <v>667.70685170000002</v>
      </c>
      <c r="U2076" s="256">
        <v>676.02483059999997</v>
      </c>
      <c r="V2076" s="256">
        <v>692.6607884</v>
      </c>
      <c r="W2076" s="256">
        <v>664.68213209999999</v>
      </c>
      <c r="X2076" s="256">
        <v>560.32930590000001</v>
      </c>
      <c r="Y2076" s="256">
        <v>431.02254299999998</v>
      </c>
      <c r="Z2076" s="256">
        <v>341.03713490000001</v>
      </c>
      <c r="AA2076" s="256">
        <v>298.69106049999999</v>
      </c>
      <c r="AB2076" s="256">
        <v>278.27420319999999</v>
      </c>
      <c r="AC2076" s="256">
        <v>245.75846749999999</v>
      </c>
      <c r="AD2076" s="256">
        <v>210.2180122</v>
      </c>
      <c r="AE2076" s="256">
        <v>167.11575790000001</v>
      </c>
      <c r="AF2076" s="256">
        <v>137.62474180000001</v>
      </c>
      <c r="AG2076" s="256">
        <v>116.4517046</v>
      </c>
      <c r="AH2076" s="256">
        <v>97.547207100000008</v>
      </c>
      <c r="AI2076" s="256">
        <v>86.960688500000003</v>
      </c>
      <c r="AJ2076" s="256">
        <v>60.494392000000005</v>
      </c>
      <c r="AK2076" s="256">
        <v>28.7348362</v>
      </c>
      <c r="AL2076" s="256">
        <v>0</v>
      </c>
      <c r="AM2076" s="256">
        <v>0</v>
      </c>
      <c r="AN2076" s="256">
        <v>0</v>
      </c>
      <c r="AO2076" s="256">
        <v>0</v>
      </c>
      <c r="AP2076" s="256">
        <v>0</v>
      </c>
      <c r="AQ2076" s="256">
        <v>0</v>
      </c>
      <c r="AR2076" s="256">
        <v>0</v>
      </c>
      <c r="AS2076" s="256">
        <v>0</v>
      </c>
      <c r="AT2076" s="256">
        <v>0</v>
      </c>
      <c r="AU2076" s="256">
        <v>0</v>
      </c>
      <c r="AV2076" s="256">
        <v>0</v>
      </c>
      <c r="AW2076" s="256">
        <v>0</v>
      </c>
      <c r="AX2076" s="256">
        <v>0</v>
      </c>
      <c r="AY2076" s="256">
        <v>0</v>
      </c>
      <c r="AZ2076" s="256">
        <v>0</v>
      </c>
      <c r="BA2076" s="256">
        <v>0</v>
      </c>
      <c r="BB2076" s="256">
        <v>0</v>
      </c>
      <c r="BC2076" s="256">
        <v>0</v>
      </c>
      <c r="BD2076" s="256">
        <v>0</v>
      </c>
      <c r="BE2076" s="256">
        <v>0</v>
      </c>
      <c r="BF2076" s="256">
        <v>0</v>
      </c>
      <c r="BG2076" s="256">
        <v>0</v>
      </c>
      <c r="BH2076" s="256">
        <v>0</v>
      </c>
      <c r="BI2076" s="256">
        <v>0</v>
      </c>
      <c r="BJ2076" s="256">
        <v>0</v>
      </c>
      <c r="BK2076" s="256">
        <v>0</v>
      </c>
      <c r="BL2076" s="256">
        <v>0</v>
      </c>
      <c r="BM2076" s="256">
        <v>0</v>
      </c>
      <c r="BN2076" s="256">
        <v>0</v>
      </c>
      <c r="BO2076" s="256">
        <v>0</v>
      </c>
      <c r="BP2076" s="256">
        <v>0</v>
      </c>
      <c r="BQ2076" s="256">
        <v>0</v>
      </c>
      <c r="BR2076" s="256">
        <v>0</v>
      </c>
      <c r="BS2076" s="256">
        <v>0</v>
      </c>
      <c r="BT2076" s="256">
        <v>0</v>
      </c>
      <c r="BU2076" s="256">
        <v>0</v>
      </c>
      <c r="BV2076" s="256">
        <v>0</v>
      </c>
    </row>
    <row r="2077" spans="1:74">
      <c r="A2077" s="256">
        <v>115</v>
      </c>
      <c r="B2077" s="256">
        <v>983.79004989999999</v>
      </c>
      <c r="C2077" s="256">
        <v>994.37656850000008</v>
      </c>
      <c r="D2077" s="256">
        <v>1002.6945474</v>
      </c>
      <c r="E2077" s="256">
        <v>1007.9878067</v>
      </c>
      <c r="F2077" s="256">
        <v>1017.8181454</v>
      </c>
      <c r="G2077" s="256">
        <v>1023.1114047</v>
      </c>
      <c r="H2077" s="256">
        <v>1020.0866851000001</v>
      </c>
      <c r="I2077" s="256">
        <v>1017.0619655</v>
      </c>
      <c r="J2077" s="256">
        <v>1013.281066</v>
      </c>
      <c r="K2077" s="256">
        <v>1001.1821876</v>
      </c>
      <c r="L2077" s="256">
        <v>976.98443080000004</v>
      </c>
      <c r="M2077" s="256">
        <v>924.05183780000004</v>
      </c>
      <c r="N2077" s="256">
        <v>846.16530810000006</v>
      </c>
      <c r="O2077" s="256">
        <v>752.39900050000006</v>
      </c>
      <c r="P2077" s="256">
        <v>657.87651300000005</v>
      </c>
      <c r="Q2077" s="256">
        <v>572.4281843</v>
      </c>
      <c r="R2077" s="256">
        <v>510.42143250000004</v>
      </c>
      <c r="S2077" s="256">
        <v>472.6124375</v>
      </c>
      <c r="T2077" s="256">
        <v>454.46411990000001</v>
      </c>
      <c r="U2077" s="256">
        <v>450.68322039999998</v>
      </c>
      <c r="V2077" s="256">
        <v>455.97647970000003</v>
      </c>
      <c r="W2077" s="256">
        <v>418.16748469999999</v>
      </c>
      <c r="X2077" s="256">
        <v>334.23151580000001</v>
      </c>
      <c r="Y2077" s="256">
        <v>279.786563</v>
      </c>
      <c r="Z2077" s="256">
        <v>266.1753248</v>
      </c>
      <c r="AA2077" s="256">
        <v>260.1258856</v>
      </c>
      <c r="AB2077" s="256">
        <v>255.58880619999999</v>
      </c>
      <c r="AC2077" s="256">
        <v>241.22138810000001</v>
      </c>
      <c r="AD2077" s="256">
        <v>207.94947250000001</v>
      </c>
      <c r="AE2077" s="256">
        <v>172.40901719999999</v>
      </c>
      <c r="AF2077" s="256">
        <v>142.16182119999999</v>
      </c>
      <c r="AG2077" s="256">
        <v>130.0629428</v>
      </c>
      <c r="AH2077" s="256">
        <v>124.7696835</v>
      </c>
      <c r="AI2077" s="256">
        <v>113.426985</v>
      </c>
      <c r="AJ2077" s="256">
        <v>83.935968900000006</v>
      </c>
      <c r="AK2077" s="256">
        <v>39.321354800000002</v>
      </c>
      <c r="AL2077" s="256">
        <v>0</v>
      </c>
      <c r="AM2077" s="256">
        <v>0</v>
      </c>
      <c r="AN2077" s="256">
        <v>0</v>
      </c>
      <c r="AO2077" s="256">
        <v>0</v>
      </c>
      <c r="AP2077" s="256">
        <v>0</v>
      </c>
      <c r="AQ2077" s="256">
        <v>0</v>
      </c>
      <c r="AR2077" s="256">
        <v>0</v>
      </c>
      <c r="AS2077" s="256">
        <v>0</v>
      </c>
      <c r="AT2077" s="256">
        <v>0</v>
      </c>
      <c r="AU2077" s="256">
        <v>0</v>
      </c>
      <c r="AV2077" s="256">
        <v>0</v>
      </c>
      <c r="AW2077" s="256">
        <v>0</v>
      </c>
      <c r="AX2077" s="256">
        <v>0</v>
      </c>
      <c r="AY2077" s="256">
        <v>0</v>
      </c>
      <c r="AZ2077" s="256">
        <v>0</v>
      </c>
      <c r="BA2077" s="256">
        <v>0</v>
      </c>
      <c r="BB2077" s="256">
        <v>0</v>
      </c>
      <c r="BC2077" s="256">
        <v>0</v>
      </c>
      <c r="BD2077" s="256">
        <v>0</v>
      </c>
      <c r="BE2077" s="256">
        <v>0</v>
      </c>
      <c r="BF2077" s="256">
        <v>0</v>
      </c>
      <c r="BG2077" s="256">
        <v>0</v>
      </c>
      <c r="BH2077" s="256">
        <v>0</v>
      </c>
      <c r="BI2077" s="256">
        <v>0</v>
      </c>
      <c r="BJ2077" s="256">
        <v>0</v>
      </c>
      <c r="BK2077" s="256">
        <v>0</v>
      </c>
      <c r="BL2077" s="256">
        <v>0</v>
      </c>
      <c r="BM2077" s="256">
        <v>0</v>
      </c>
      <c r="BN2077" s="256">
        <v>0</v>
      </c>
      <c r="BO2077" s="256">
        <v>0</v>
      </c>
      <c r="BP2077" s="256">
        <v>0</v>
      </c>
      <c r="BQ2077" s="256">
        <v>0</v>
      </c>
      <c r="BR2077" s="256">
        <v>0</v>
      </c>
      <c r="BS2077" s="256">
        <v>0</v>
      </c>
      <c r="BT2077" s="256">
        <v>0</v>
      </c>
      <c r="BU2077" s="256">
        <v>0</v>
      </c>
      <c r="BV2077" s="256">
        <v>0</v>
      </c>
    </row>
    <row r="2078" spans="1:74">
      <c r="A2078" s="256">
        <v>120</v>
      </c>
      <c r="B2078" s="256">
        <v>983.79004989999999</v>
      </c>
      <c r="C2078" s="256">
        <v>995.88892829999998</v>
      </c>
      <c r="D2078" s="256">
        <v>1004.9630871000001</v>
      </c>
      <c r="E2078" s="256">
        <v>1011.7687062</v>
      </c>
      <c r="F2078" s="256">
        <v>1020.0866851000001</v>
      </c>
      <c r="G2078" s="256">
        <v>1020.0866851000001</v>
      </c>
      <c r="H2078" s="256">
        <v>1011.7687062</v>
      </c>
      <c r="I2078" s="256">
        <v>1000.4260077</v>
      </c>
      <c r="J2078" s="256">
        <v>986.0585896</v>
      </c>
      <c r="K2078" s="256">
        <v>955.05521369999997</v>
      </c>
      <c r="L2078" s="256">
        <v>893.04846190000001</v>
      </c>
      <c r="M2078" s="256">
        <v>799.2821543</v>
      </c>
      <c r="N2078" s="256">
        <v>691.14842859999999</v>
      </c>
      <c r="O2078" s="256">
        <v>580.74616319999996</v>
      </c>
      <c r="P2078" s="256">
        <v>485.46749579999999</v>
      </c>
      <c r="Q2078" s="256">
        <v>412.11804549999999</v>
      </c>
      <c r="R2078" s="256">
        <v>362.96635200000003</v>
      </c>
      <c r="S2078" s="256">
        <v>328.18207660000002</v>
      </c>
      <c r="T2078" s="256">
        <v>313.81465850000001</v>
      </c>
      <c r="U2078" s="256">
        <v>317.59555799999998</v>
      </c>
      <c r="V2078" s="256">
        <v>331.96297609999999</v>
      </c>
      <c r="W2078" s="256">
        <v>319.8640977</v>
      </c>
      <c r="X2078" s="256">
        <v>266.9315047</v>
      </c>
      <c r="Y2078" s="256">
        <v>241.22138810000001</v>
      </c>
      <c r="Z2078" s="256">
        <v>240.46520820000001</v>
      </c>
      <c r="AA2078" s="256">
        <v>243.4899278</v>
      </c>
      <c r="AB2078" s="256">
        <v>244.24610770000001</v>
      </c>
      <c r="AC2078" s="256">
        <v>233.65958910000001</v>
      </c>
      <c r="AD2078" s="256">
        <v>204.92475290000002</v>
      </c>
      <c r="AE2078" s="256">
        <v>180.72699610000001</v>
      </c>
      <c r="AF2078" s="256">
        <v>155.77305939999999</v>
      </c>
      <c r="AG2078" s="256">
        <v>145.9427207</v>
      </c>
      <c r="AH2078" s="256">
        <v>142.16182119999999</v>
      </c>
      <c r="AI2078" s="256">
        <v>140.64946140000001</v>
      </c>
      <c r="AJ2078" s="256">
        <v>128.55058299999999</v>
      </c>
      <c r="AK2078" s="256">
        <v>56.713492500000001</v>
      </c>
      <c r="AL2078" s="256">
        <v>0</v>
      </c>
      <c r="AM2078" s="256">
        <v>0</v>
      </c>
      <c r="AN2078" s="256">
        <v>0</v>
      </c>
      <c r="AO2078" s="256">
        <v>0</v>
      </c>
      <c r="AP2078" s="256">
        <v>0</v>
      </c>
      <c r="AQ2078" s="256">
        <v>0</v>
      </c>
      <c r="AR2078" s="256">
        <v>0</v>
      </c>
      <c r="AS2078" s="256">
        <v>0</v>
      </c>
      <c r="AT2078" s="256">
        <v>0</v>
      </c>
      <c r="AU2078" s="256">
        <v>0</v>
      </c>
      <c r="AV2078" s="256">
        <v>0</v>
      </c>
      <c r="AW2078" s="256">
        <v>0</v>
      </c>
      <c r="AX2078" s="256">
        <v>0</v>
      </c>
      <c r="AY2078" s="256">
        <v>0</v>
      </c>
      <c r="AZ2078" s="256">
        <v>0</v>
      </c>
      <c r="BA2078" s="256">
        <v>0</v>
      </c>
      <c r="BB2078" s="256">
        <v>0</v>
      </c>
      <c r="BC2078" s="256">
        <v>0</v>
      </c>
      <c r="BD2078" s="256">
        <v>0</v>
      </c>
      <c r="BE2078" s="256">
        <v>0</v>
      </c>
      <c r="BF2078" s="256">
        <v>0</v>
      </c>
      <c r="BG2078" s="256">
        <v>0</v>
      </c>
      <c r="BH2078" s="256">
        <v>0</v>
      </c>
      <c r="BI2078" s="256">
        <v>0</v>
      </c>
      <c r="BJ2078" s="256">
        <v>0</v>
      </c>
      <c r="BK2078" s="256">
        <v>0</v>
      </c>
      <c r="BL2078" s="256">
        <v>0</v>
      </c>
      <c r="BM2078" s="256">
        <v>0</v>
      </c>
      <c r="BN2078" s="256">
        <v>0</v>
      </c>
      <c r="BO2078" s="256">
        <v>0</v>
      </c>
      <c r="BP2078" s="256">
        <v>0</v>
      </c>
      <c r="BQ2078" s="256">
        <v>0</v>
      </c>
      <c r="BR2078" s="256">
        <v>0</v>
      </c>
      <c r="BS2078" s="256">
        <v>0</v>
      </c>
      <c r="BT2078" s="256">
        <v>0</v>
      </c>
      <c r="BU2078" s="256">
        <v>0</v>
      </c>
      <c r="BV2078" s="256">
        <v>0</v>
      </c>
    </row>
    <row r="2079" spans="1:74">
      <c r="A2079" s="256">
        <v>125</v>
      </c>
      <c r="B2079" s="256">
        <v>983.79004989999999</v>
      </c>
      <c r="C2079" s="256">
        <v>998.15746799999999</v>
      </c>
      <c r="D2079" s="256">
        <v>1006.4754469000001</v>
      </c>
      <c r="E2079" s="256">
        <v>1011.7687062</v>
      </c>
      <c r="F2079" s="256">
        <v>1017.0619655</v>
      </c>
      <c r="G2079" s="256">
        <v>1013.281066</v>
      </c>
      <c r="H2079" s="256">
        <v>1000.4260077</v>
      </c>
      <c r="I2079" s="256">
        <v>982.27769009999997</v>
      </c>
      <c r="J2079" s="256">
        <v>949.76195440000004</v>
      </c>
      <c r="K2079" s="256">
        <v>878.6810438</v>
      </c>
      <c r="L2079" s="256">
        <v>780.37765680000007</v>
      </c>
      <c r="M2079" s="256">
        <v>662.41359239999997</v>
      </c>
      <c r="N2079" s="256">
        <v>542.93716819999997</v>
      </c>
      <c r="O2079" s="256">
        <v>437.07198220000004</v>
      </c>
      <c r="P2079" s="256">
        <v>358.42927259999999</v>
      </c>
      <c r="Q2079" s="256">
        <v>306.2528595</v>
      </c>
      <c r="R2079" s="256">
        <v>272.22476399999999</v>
      </c>
      <c r="S2079" s="256">
        <v>256.34498610000003</v>
      </c>
      <c r="T2079" s="256">
        <v>261.63824540000002</v>
      </c>
      <c r="U2079" s="256">
        <v>279.03038309999999</v>
      </c>
      <c r="V2079" s="256">
        <v>298.69106049999999</v>
      </c>
      <c r="W2079" s="256">
        <v>313.0584786</v>
      </c>
      <c r="X2079" s="256">
        <v>288.86072180000002</v>
      </c>
      <c r="Y2079" s="256">
        <v>244.24610770000001</v>
      </c>
      <c r="Z2079" s="256">
        <v>241.97756800000002</v>
      </c>
      <c r="AA2079" s="256">
        <v>240.46520820000001</v>
      </c>
      <c r="AB2079" s="256">
        <v>235.17194890000002</v>
      </c>
      <c r="AC2079" s="256">
        <v>222.31689059999999</v>
      </c>
      <c r="AD2079" s="256">
        <v>207.19329260000001</v>
      </c>
      <c r="AE2079" s="256">
        <v>188.28879510000002</v>
      </c>
      <c r="AF2079" s="256">
        <v>164.09103830000001</v>
      </c>
      <c r="AG2079" s="256">
        <v>149.7236202</v>
      </c>
      <c r="AH2079" s="256">
        <v>136.8685619</v>
      </c>
      <c r="AI2079" s="256">
        <v>125.52586340000001</v>
      </c>
      <c r="AJ2079" s="256">
        <v>111.9146252</v>
      </c>
      <c r="AK2079" s="256">
        <v>62.006751800000004</v>
      </c>
      <c r="AL2079" s="256">
        <v>0</v>
      </c>
      <c r="AM2079" s="256">
        <v>0</v>
      </c>
      <c r="AN2079" s="256">
        <v>0</v>
      </c>
      <c r="AO2079" s="256">
        <v>0</v>
      </c>
      <c r="AP2079" s="256">
        <v>0</v>
      </c>
      <c r="AQ2079" s="256">
        <v>0</v>
      </c>
      <c r="AR2079" s="256">
        <v>0</v>
      </c>
      <c r="AS2079" s="256">
        <v>0</v>
      </c>
      <c r="AT2079" s="256">
        <v>0</v>
      </c>
      <c r="AU2079" s="256">
        <v>0</v>
      </c>
      <c r="AV2079" s="256">
        <v>0</v>
      </c>
      <c r="AW2079" s="256">
        <v>0</v>
      </c>
      <c r="AX2079" s="256">
        <v>0</v>
      </c>
      <c r="AY2079" s="256">
        <v>0</v>
      </c>
      <c r="AZ2079" s="256">
        <v>0</v>
      </c>
      <c r="BA2079" s="256">
        <v>0</v>
      </c>
      <c r="BB2079" s="256">
        <v>0</v>
      </c>
      <c r="BC2079" s="256">
        <v>0</v>
      </c>
      <c r="BD2079" s="256">
        <v>0</v>
      </c>
      <c r="BE2079" s="256">
        <v>0</v>
      </c>
      <c r="BF2079" s="256">
        <v>0</v>
      </c>
      <c r="BG2079" s="256">
        <v>0</v>
      </c>
      <c r="BH2079" s="256">
        <v>0</v>
      </c>
      <c r="BI2079" s="256">
        <v>0</v>
      </c>
      <c r="BJ2079" s="256">
        <v>0</v>
      </c>
      <c r="BK2079" s="256">
        <v>0</v>
      </c>
      <c r="BL2079" s="256">
        <v>0</v>
      </c>
      <c r="BM2079" s="256">
        <v>0</v>
      </c>
      <c r="BN2079" s="256">
        <v>0</v>
      </c>
      <c r="BO2079" s="256">
        <v>0</v>
      </c>
      <c r="BP2079" s="256">
        <v>0</v>
      </c>
      <c r="BQ2079" s="256">
        <v>0</v>
      </c>
      <c r="BR2079" s="256">
        <v>0</v>
      </c>
      <c r="BS2079" s="256">
        <v>0</v>
      </c>
      <c r="BT2079" s="256">
        <v>0</v>
      </c>
      <c r="BU2079" s="256">
        <v>0</v>
      </c>
      <c r="BV2079" s="256">
        <v>0</v>
      </c>
    </row>
    <row r="2080" spans="1:74">
      <c r="A2080" s="256">
        <v>130</v>
      </c>
      <c r="B2080" s="256">
        <v>983.79004989999999</v>
      </c>
      <c r="C2080" s="256">
        <v>1000.4260077</v>
      </c>
      <c r="D2080" s="256">
        <v>1011.7687062</v>
      </c>
      <c r="E2080" s="256">
        <v>1017.8181454</v>
      </c>
      <c r="F2080" s="256">
        <v>1014.7934258</v>
      </c>
      <c r="G2080" s="256">
        <v>1004.2069072</v>
      </c>
      <c r="H2080" s="256">
        <v>986.81476950000001</v>
      </c>
      <c r="I2080" s="256">
        <v>958.8361132</v>
      </c>
      <c r="J2080" s="256">
        <v>897.58554130000005</v>
      </c>
      <c r="K2080" s="256">
        <v>794.74507489999996</v>
      </c>
      <c r="L2080" s="256">
        <v>670.73157130000004</v>
      </c>
      <c r="M2080" s="256">
        <v>538.40008880000005</v>
      </c>
      <c r="N2080" s="256">
        <v>421.19220430000001</v>
      </c>
      <c r="O2080" s="256">
        <v>334.98769570000002</v>
      </c>
      <c r="P2080" s="256">
        <v>282.05510270000002</v>
      </c>
      <c r="Q2080" s="256">
        <v>251.05172680000001</v>
      </c>
      <c r="R2080" s="256">
        <v>238.19666850000002</v>
      </c>
      <c r="S2080" s="256">
        <v>241.97756800000002</v>
      </c>
      <c r="T2080" s="256">
        <v>263.90678509999998</v>
      </c>
      <c r="U2080" s="256">
        <v>295.66634090000002</v>
      </c>
      <c r="V2080" s="256">
        <v>333.4753359</v>
      </c>
      <c r="W2080" s="256">
        <v>379.6023098</v>
      </c>
      <c r="X2080" s="256">
        <v>415.14276510000002</v>
      </c>
      <c r="Y2080" s="256">
        <v>400.77534700000001</v>
      </c>
      <c r="Z2080" s="256">
        <v>367.50343140000001</v>
      </c>
      <c r="AA2080" s="256">
        <v>331.96297609999999</v>
      </c>
      <c r="AB2080" s="256">
        <v>294.15398110000001</v>
      </c>
      <c r="AC2080" s="256">
        <v>261.63824540000002</v>
      </c>
      <c r="AD2080" s="256">
        <v>221.56071070000002</v>
      </c>
      <c r="AE2080" s="256">
        <v>189.8011549</v>
      </c>
      <c r="AF2080" s="256">
        <v>159.5539589</v>
      </c>
      <c r="AG2080" s="256">
        <v>136.8685619</v>
      </c>
      <c r="AH2080" s="256">
        <v>117.20788450000001</v>
      </c>
      <c r="AI2080" s="256">
        <v>102.8404664</v>
      </c>
      <c r="AJ2080" s="256">
        <v>88.473048300000002</v>
      </c>
      <c r="AK2080" s="256">
        <v>54.444952800000003</v>
      </c>
      <c r="AL2080" s="256">
        <v>0</v>
      </c>
      <c r="AM2080" s="256">
        <v>0</v>
      </c>
      <c r="AN2080" s="256">
        <v>0</v>
      </c>
      <c r="AO2080" s="256">
        <v>0</v>
      </c>
      <c r="AP2080" s="256">
        <v>0</v>
      </c>
      <c r="AQ2080" s="256">
        <v>0</v>
      </c>
      <c r="AR2080" s="256">
        <v>0</v>
      </c>
      <c r="AS2080" s="256">
        <v>0</v>
      </c>
      <c r="AT2080" s="256">
        <v>0</v>
      </c>
      <c r="AU2080" s="256">
        <v>0</v>
      </c>
      <c r="AV2080" s="256">
        <v>0</v>
      </c>
      <c r="AW2080" s="256">
        <v>0</v>
      </c>
      <c r="AX2080" s="256">
        <v>0</v>
      </c>
      <c r="AY2080" s="256">
        <v>0</v>
      </c>
      <c r="AZ2080" s="256">
        <v>0</v>
      </c>
      <c r="BA2080" s="256">
        <v>0</v>
      </c>
      <c r="BB2080" s="256">
        <v>0</v>
      </c>
      <c r="BC2080" s="256">
        <v>0</v>
      </c>
      <c r="BD2080" s="256">
        <v>0</v>
      </c>
      <c r="BE2080" s="256">
        <v>0</v>
      </c>
      <c r="BF2080" s="256">
        <v>0</v>
      </c>
      <c r="BG2080" s="256">
        <v>0</v>
      </c>
      <c r="BH2080" s="256">
        <v>0</v>
      </c>
      <c r="BI2080" s="256">
        <v>0</v>
      </c>
      <c r="BJ2080" s="256">
        <v>0</v>
      </c>
      <c r="BK2080" s="256">
        <v>0</v>
      </c>
      <c r="BL2080" s="256">
        <v>0</v>
      </c>
      <c r="BM2080" s="256">
        <v>0</v>
      </c>
      <c r="BN2080" s="256">
        <v>0</v>
      </c>
      <c r="BO2080" s="256">
        <v>0</v>
      </c>
      <c r="BP2080" s="256">
        <v>0</v>
      </c>
      <c r="BQ2080" s="256">
        <v>0</v>
      </c>
      <c r="BR2080" s="256">
        <v>0</v>
      </c>
      <c r="BS2080" s="256">
        <v>0</v>
      </c>
      <c r="BT2080" s="256">
        <v>0</v>
      </c>
      <c r="BU2080" s="256">
        <v>0</v>
      </c>
      <c r="BV2080" s="256">
        <v>0</v>
      </c>
    </row>
    <row r="2081" spans="1:74">
      <c r="A2081" s="256">
        <v>135</v>
      </c>
      <c r="B2081" s="256">
        <v>983.79004989999999</v>
      </c>
      <c r="C2081" s="256">
        <v>1001.9383675</v>
      </c>
      <c r="D2081" s="256">
        <v>1014.0372459</v>
      </c>
      <c r="E2081" s="256">
        <v>1019.3305052000001</v>
      </c>
      <c r="F2081" s="256">
        <v>1011.0125263</v>
      </c>
      <c r="G2081" s="256">
        <v>998.9136479</v>
      </c>
      <c r="H2081" s="256">
        <v>977.74061070000005</v>
      </c>
      <c r="I2081" s="256">
        <v>929.34509709999998</v>
      </c>
      <c r="J2081" s="256">
        <v>833.31024980000007</v>
      </c>
      <c r="K2081" s="256">
        <v>703.24730699999998</v>
      </c>
      <c r="L2081" s="256">
        <v>566.37874510000006</v>
      </c>
      <c r="M2081" s="256">
        <v>434.80344250000002</v>
      </c>
      <c r="N2081" s="256">
        <v>336.50005550000003</v>
      </c>
      <c r="O2081" s="256">
        <v>277.51802329999998</v>
      </c>
      <c r="P2081" s="256">
        <v>246.5146474</v>
      </c>
      <c r="Q2081" s="256">
        <v>232.9034092</v>
      </c>
      <c r="R2081" s="256">
        <v>232.9034092</v>
      </c>
      <c r="S2081" s="256">
        <v>253.3202665</v>
      </c>
      <c r="T2081" s="256">
        <v>291.88544139999999</v>
      </c>
      <c r="U2081" s="256">
        <v>339.5247751</v>
      </c>
      <c r="V2081" s="256">
        <v>390.18882840000003</v>
      </c>
      <c r="W2081" s="256">
        <v>448.41468070000002</v>
      </c>
      <c r="X2081" s="256">
        <v>499.8349139</v>
      </c>
      <c r="Y2081" s="256">
        <v>531.59446969999999</v>
      </c>
      <c r="Z2081" s="256">
        <v>528.56975009999996</v>
      </c>
      <c r="AA2081" s="256">
        <v>484.71131589999999</v>
      </c>
      <c r="AB2081" s="256">
        <v>415.89894500000003</v>
      </c>
      <c r="AC2081" s="256">
        <v>347.84275400000001</v>
      </c>
      <c r="AD2081" s="256">
        <v>284.32364239999998</v>
      </c>
      <c r="AE2081" s="256">
        <v>226.85397</v>
      </c>
      <c r="AF2081" s="256">
        <v>179.2146363</v>
      </c>
      <c r="AG2081" s="256">
        <v>142.16182119999999</v>
      </c>
      <c r="AH2081" s="256">
        <v>122.50114380000001</v>
      </c>
      <c r="AI2081" s="256">
        <v>121.7449639</v>
      </c>
      <c r="AJ2081" s="256">
        <v>114.18316490000001</v>
      </c>
      <c r="AK2081" s="256">
        <v>68.056190999999998</v>
      </c>
      <c r="AL2081" s="256">
        <v>0</v>
      </c>
      <c r="AM2081" s="256">
        <v>0</v>
      </c>
      <c r="AN2081" s="256">
        <v>0</v>
      </c>
      <c r="AO2081" s="256">
        <v>0</v>
      </c>
      <c r="AP2081" s="256">
        <v>0</v>
      </c>
      <c r="AQ2081" s="256">
        <v>0</v>
      </c>
      <c r="AR2081" s="256">
        <v>0</v>
      </c>
      <c r="AS2081" s="256">
        <v>0</v>
      </c>
      <c r="AT2081" s="256">
        <v>0</v>
      </c>
      <c r="AU2081" s="256">
        <v>0</v>
      </c>
      <c r="AV2081" s="256">
        <v>0</v>
      </c>
      <c r="AW2081" s="256">
        <v>0</v>
      </c>
      <c r="AX2081" s="256">
        <v>0</v>
      </c>
      <c r="AY2081" s="256">
        <v>0</v>
      </c>
      <c r="AZ2081" s="256">
        <v>0</v>
      </c>
      <c r="BA2081" s="256">
        <v>0</v>
      </c>
      <c r="BB2081" s="256">
        <v>0</v>
      </c>
      <c r="BC2081" s="256">
        <v>0</v>
      </c>
      <c r="BD2081" s="256">
        <v>0</v>
      </c>
      <c r="BE2081" s="256">
        <v>0</v>
      </c>
      <c r="BF2081" s="256">
        <v>0</v>
      </c>
      <c r="BG2081" s="256">
        <v>0</v>
      </c>
      <c r="BH2081" s="256">
        <v>0</v>
      </c>
      <c r="BI2081" s="256">
        <v>0</v>
      </c>
      <c r="BJ2081" s="256">
        <v>0</v>
      </c>
      <c r="BK2081" s="256">
        <v>0</v>
      </c>
      <c r="BL2081" s="256">
        <v>0</v>
      </c>
      <c r="BM2081" s="256">
        <v>0</v>
      </c>
      <c r="BN2081" s="256">
        <v>0</v>
      </c>
      <c r="BO2081" s="256">
        <v>0</v>
      </c>
      <c r="BP2081" s="256">
        <v>0</v>
      </c>
      <c r="BQ2081" s="256">
        <v>0</v>
      </c>
      <c r="BR2081" s="256">
        <v>0</v>
      </c>
      <c r="BS2081" s="256">
        <v>0</v>
      </c>
      <c r="BT2081" s="256">
        <v>0</v>
      </c>
      <c r="BU2081" s="256">
        <v>0</v>
      </c>
      <c r="BV2081" s="256">
        <v>0</v>
      </c>
    </row>
    <row r="2082" spans="1:74">
      <c r="A2082" s="256">
        <v>140</v>
      </c>
      <c r="B2082" s="256">
        <v>983.79004989999999</v>
      </c>
      <c r="C2082" s="256">
        <v>1001.1821876</v>
      </c>
      <c r="D2082" s="256">
        <v>1015.5496057</v>
      </c>
      <c r="E2082" s="256">
        <v>1019.3305052000001</v>
      </c>
      <c r="F2082" s="256">
        <v>1007.2316268000001</v>
      </c>
      <c r="G2082" s="256">
        <v>989.83948910000004</v>
      </c>
      <c r="H2082" s="256">
        <v>960.34847300000001</v>
      </c>
      <c r="I2082" s="256">
        <v>886.99902270000007</v>
      </c>
      <c r="J2082" s="256">
        <v>762.98551910000003</v>
      </c>
      <c r="K2082" s="256">
        <v>618.55515820000005</v>
      </c>
      <c r="L2082" s="256">
        <v>477.14951690000004</v>
      </c>
      <c r="M2082" s="256">
        <v>358.42927259999999</v>
      </c>
      <c r="N2082" s="256">
        <v>286.5921821</v>
      </c>
      <c r="O2082" s="256">
        <v>249.539367</v>
      </c>
      <c r="P2082" s="256">
        <v>233.65958910000001</v>
      </c>
      <c r="Q2082" s="256">
        <v>229.8786896</v>
      </c>
      <c r="R2082" s="256">
        <v>243.4899278</v>
      </c>
      <c r="S2082" s="256">
        <v>280.54274290000001</v>
      </c>
      <c r="T2082" s="256">
        <v>327.42589670000001</v>
      </c>
      <c r="U2082" s="256">
        <v>375.06523040000002</v>
      </c>
      <c r="V2082" s="256">
        <v>428.75400330000002</v>
      </c>
      <c r="W2082" s="256">
        <v>483.19895610000003</v>
      </c>
      <c r="X2082" s="256">
        <v>524.78885060000005</v>
      </c>
      <c r="Y2082" s="256">
        <v>533.1068295</v>
      </c>
      <c r="Z2082" s="256">
        <v>505.12817319999999</v>
      </c>
      <c r="AA2082" s="256">
        <v>455.22029980000002</v>
      </c>
      <c r="AB2082" s="256">
        <v>394.72590780000002</v>
      </c>
      <c r="AC2082" s="256">
        <v>338.01241529999999</v>
      </c>
      <c r="AD2082" s="256">
        <v>281.29892280000001</v>
      </c>
      <c r="AE2082" s="256">
        <v>230.63486950000001</v>
      </c>
      <c r="AF2082" s="256">
        <v>184.50789560000001</v>
      </c>
      <c r="AG2082" s="256">
        <v>148.96744029999999</v>
      </c>
      <c r="AH2082" s="256">
        <v>142.16182119999999</v>
      </c>
      <c r="AI2082" s="256">
        <v>139.8932815</v>
      </c>
      <c r="AJ2082" s="256">
        <v>108.88990560000001</v>
      </c>
      <c r="AK2082" s="256">
        <v>52.932593000000004</v>
      </c>
      <c r="AL2082" s="256">
        <v>0</v>
      </c>
      <c r="AM2082" s="256">
        <v>0</v>
      </c>
      <c r="AN2082" s="256">
        <v>0</v>
      </c>
      <c r="AO2082" s="256">
        <v>0</v>
      </c>
      <c r="AP2082" s="256">
        <v>0</v>
      </c>
      <c r="AQ2082" s="256">
        <v>0</v>
      </c>
      <c r="AR2082" s="256">
        <v>0</v>
      </c>
      <c r="AS2082" s="256">
        <v>0</v>
      </c>
      <c r="AT2082" s="256">
        <v>0</v>
      </c>
      <c r="AU2082" s="256">
        <v>0</v>
      </c>
      <c r="AV2082" s="256">
        <v>0</v>
      </c>
      <c r="AW2082" s="256">
        <v>0</v>
      </c>
      <c r="AX2082" s="256">
        <v>0</v>
      </c>
      <c r="AY2082" s="256">
        <v>0</v>
      </c>
      <c r="AZ2082" s="256">
        <v>0</v>
      </c>
      <c r="BA2082" s="256">
        <v>0</v>
      </c>
      <c r="BB2082" s="256">
        <v>0</v>
      </c>
      <c r="BC2082" s="256">
        <v>0</v>
      </c>
      <c r="BD2082" s="256">
        <v>0</v>
      </c>
      <c r="BE2082" s="256">
        <v>0</v>
      </c>
      <c r="BF2082" s="256">
        <v>0</v>
      </c>
      <c r="BG2082" s="256">
        <v>0</v>
      </c>
      <c r="BH2082" s="256">
        <v>0</v>
      </c>
      <c r="BI2082" s="256">
        <v>0</v>
      </c>
      <c r="BJ2082" s="256">
        <v>0</v>
      </c>
      <c r="BK2082" s="256">
        <v>0</v>
      </c>
      <c r="BL2082" s="256">
        <v>0</v>
      </c>
      <c r="BM2082" s="256">
        <v>0</v>
      </c>
      <c r="BN2082" s="256">
        <v>0</v>
      </c>
      <c r="BO2082" s="256">
        <v>0</v>
      </c>
      <c r="BP2082" s="256">
        <v>0</v>
      </c>
      <c r="BQ2082" s="256">
        <v>0</v>
      </c>
      <c r="BR2082" s="256">
        <v>0</v>
      </c>
      <c r="BS2082" s="256">
        <v>0</v>
      </c>
      <c r="BT2082" s="256">
        <v>0</v>
      </c>
      <c r="BU2082" s="256">
        <v>0</v>
      </c>
      <c r="BV2082" s="256">
        <v>0</v>
      </c>
    </row>
    <row r="2083" spans="1:74">
      <c r="A2083" s="256">
        <v>145</v>
      </c>
      <c r="B2083" s="256">
        <v>983.79004989999999</v>
      </c>
      <c r="C2083" s="256">
        <v>1001.1821876</v>
      </c>
      <c r="D2083" s="256">
        <v>1015.5496057</v>
      </c>
      <c r="E2083" s="256">
        <v>1015.5496057</v>
      </c>
      <c r="F2083" s="256">
        <v>1000.4260077</v>
      </c>
      <c r="G2083" s="256">
        <v>982.27769009999997</v>
      </c>
      <c r="H2083" s="256">
        <v>940.68779560000007</v>
      </c>
      <c r="I2083" s="256">
        <v>838.6035091</v>
      </c>
      <c r="J2083" s="256">
        <v>697.19786780000004</v>
      </c>
      <c r="K2083" s="256">
        <v>545.9618878</v>
      </c>
      <c r="L2083" s="256">
        <v>407.58096610000001</v>
      </c>
      <c r="M2083" s="256">
        <v>309.27757910000003</v>
      </c>
      <c r="N2083" s="256">
        <v>260.88206550000001</v>
      </c>
      <c r="O2083" s="256">
        <v>238.19666850000002</v>
      </c>
      <c r="P2083" s="256">
        <v>229.12250969999999</v>
      </c>
      <c r="Q2083" s="256">
        <v>234.41576900000001</v>
      </c>
      <c r="R2083" s="256">
        <v>265.41914489999999</v>
      </c>
      <c r="S2083" s="256">
        <v>307.76521930000001</v>
      </c>
      <c r="T2083" s="256">
        <v>349.35511380000003</v>
      </c>
      <c r="U2083" s="256">
        <v>392.4573681</v>
      </c>
      <c r="V2083" s="256">
        <v>441.60906160000002</v>
      </c>
      <c r="W2083" s="256">
        <v>481.68659630000002</v>
      </c>
      <c r="X2083" s="256">
        <v>493.0292948</v>
      </c>
      <c r="Y2083" s="256">
        <v>474.12479730000001</v>
      </c>
      <c r="Z2083" s="256">
        <v>437.07198220000004</v>
      </c>
      <c r="AA2083" s="256">
        <v>386.4079289</v>
      </c>
      <c r="AB2083" s="256">
        <v>338.76859519999999</v>
      </c>
      <c r="AC2083" s="256">
        <v>294.15398110000001</v>
      </c>
      <c r="AD2083" s="256">
        <v>253.3202665</v>
      </c>
      <c r="AE2083" s="256">
        <v>210.97419210000001</v>
      </c>
      <c r="AF2083" s="256">
        <v>172.40901719999999</v>
      </c>
      <c r="AG2083" s="256">
        <v>150.47980010000001</v>
      </c>
      <c r="AH2083" s="256">
        <v>147.45508050000001</v>
      </c>
      <c r="AI2083" s="256">
        <v>135.35620209999999</v>
      </c>
      <c r="AJ2083" s="256">
        <v>108.88990560000001</v>
      </c>
      <c r="AK2083" s="256">
        <v>45.370794000000004</v>
      </c>
      <c r="AL2083" s="256">
        <v>0</v>
      </c>
      <c r="AM2083" s="256">
        <v>0</v>
      </c>
      <c r="AN2083" s="256">
        <v>0</v>
      </c>
      <c r="AO2083" s="256">
        <v>0</v>
      </c>
      <c r="AP2083" s="256">
        <v>0</v>
      </c>
      <c r="AQ2083" s="256">
        <v>0</v>
      </c>
      <c r="AR2083" s="256">
        <v>0</v>
      </c>
      <c r="AS2083" s="256">
        <v>0</v>
      </c>
      <c r="AT2083" s="256">
        <v>0</v>
      </c>
      <c r="AU2083" s="256">
        <v>0</v>
      </c>
      <c r="AV2083" s="256">
        <v>0</v>
      </c>
      <c r="AW2083" s="256">
        <v>0</v>
      </c>
      <c r="AX2083" s="256">
        <v>0</v>
      </c>
      <c r="AY2083" s="256">
        <v>0</v>
      </c>
      <c r="AZ2083" s="256">
        <v>0</v>
      </c>
      <c r="BA2083" s="256">
        <v>0</v>
      </c>
      <c r="BB2083" s="256">
        <v>0</v>
      </c>
      <c r="BC2083" s="256">
        <v>0</v>
      </c>
      <c r="BD2083" s="256">
        <v>0</v>
      </c>
      <c r="BE2083" s="256">
        <v>0</v>
      </c>
      <c r="BF2083" s="256">
        <v>0</v>
      </c>
      <c r="BG2083" s="256">
        <v>0</v>
      </c>
      <c r="BH2083" s="256">
        <v>0</v>
      </c>
      <c r="BI2083" s="256">
        <v>0</v>
      </c>
      <c r="BJ2083" s="256">
        <v>0</v>
      </c>
      <c r="BK2083" s="256">
        <v>0</v>
      </c>
      <c r="BL2083" s="256">
        <v>0</v>
      </c>
      <c r="BM2083" s="256">
        <v>0</v>
      </c>
      <c r="BN2083" s="256">
        <v>0</v>
      </c>
      <c r="BO2083" s="256">
        <v>0</v>
      </c>
      <c r="BP2083" s="256">
        <v>0</v>
      </c>
      <c r="BQ2083" s="256">
        <v>0</v>
      </c>
      <c r="BR2083" s="256">
        <v>0</v>
      </c>
      <c r="BS2083" s="256">
        <v>0</v>
      </c>
      <c r="BT2083" s="256">
        <v>0</v>
      </c>
      <c r="BU2083" s="256">
        <v>0</v>
      </c>
      <c r="BV2083" s="256">
        <v>0</v>
      </c>
    </row>
    <row r="2084" spans="1:74">
      <c r="A2084" s="256">
        <v>150</v>
      </c>
      <c r="B2084" s="256">
        <v>983.79004989999999</v>
      </c>
      <c r="C2084" s="256">
        <v>1002.6945474</v>
      </c>
      <c r="D2084" s="256">
        <v>1018.5743253000001</v>
      </c>
      <c r="E2084" s="256">
        <v>1017.8181454</v>
      </c>
      <c r="F2084" s="256">
        <v>1001.9383675</v>
      </c>
      <c r="G2084" s="256">
        <v>978.49679060000005</v>
      </c>
      <c r="H2084" s="256">
        <v>918.00239859999999</v>
      </c>
      <c r="I2084" s="256">
        <v>794.74507489999996</v>
      </c>
      <c r="J2084" s="256">
        <v>642.75291500000003</v>
      </c>
      <c r="K2084" s="256">
        <v>485.46749579999999</v>
      </c>
      <c r="L2084" s="256">
        <v>356.16073290000003</v>
      </c>
      <c r="M2084" s="256">
        <v>280.54274290000001</v>
      </c>
      <c r="N2084" s="256">
        <v>248.78318709999999</v>
      </c>
      <c r="O2084" s="256">
        <v>234.41576900000001</v>
      </c>
      <c r="P2084" s="256">
        <v>229.12250969999999</v>
      </c>
      <c r="Q2084" s="256">
        <v>247.27082730000001</v>
      </c>
      <c r="R2084" s="256">
        <v>287.34836200000001</v>
      </c>
      <c r="S2084" s="256">
        <v>324.40117709999998</v>
      </c>
      <c r="T2084" s="256">
        <v>353.89219320000001</v>
      </c>
      <c r="U2084" s="256">
        <v>391.70118819999999</v>
      </c>
      <c r="V2084" s="256">
        <v>427.99782340000002</v>
      </c>
      <c r="W2084" s="256">
        <v>443.87760130000004</v>
      </c>
      <c r="X2084" s="256">
        <v>437.07198220000004</v>
      </c>
      <c r="Y2084" s="256">
        <v>417.41130479999998</v>
      </c>
      <c r="Z2084" s="256">
        <v>378.08994999999999</v>
      </c>
      <c r="AA2084" s="256">
        <v>337.25623539999998</v>
      </c>
      <c r="AB2084" s="256">
        <v>298.69106049999999</v>
      </c>
      <c r="AC2084" s="256">
        <v>266.1753248</v>
      </c>
      <c r="AD2084" s="256">
        <v>226.85397</v>
      </c>
      <c r="AE2084" s="256">
        <v>184.50789560000001</v>
      </c>
      <c r="AF2084" s="256">
        <v>154.26069960000001</v>
      </c>
      <c r="AG2084" s="256">
        <v>145.18654079999999</v>
      </c>
      <c r="AH2084" s="256">
        <v>135.35620209999999</v>
      </c>
      <c r="AI2084" s="256">
        <v>129.3067629</v>
      </c>
      <c r="AJ2084" s="256">
        <v>106.6213659</v>
      </c>
      <c r="AK2084" s="256">
        <v>59.738212099999998</v>
      </c>
      <c r="AL2084" s="256">
        <v>0</v>
      </c>
      <c r="AM2084" s="256">
        <v>0</v>
      </c>
      <c r="AN2084" s="256">
        <v>0</v>
      </c>
      <c r="AO2084" s="256">
        <v>0</v>
      </c>
      <c r="AP2084" s="256">
        <v>0</v>
      </c>
      <c r="AQ2084" s="256">
        <v>0</v>
      </c>
      <c r="AR2084" s="256">
        <v>0</v>
      </c>
      <c r="AS2084" s="256">
        <v>0</v>
      </c>
      <c r="AT2084" s="256">
        <v>0</v>
      </c>
      <c r="AU2084" s="256">
        <v>0</v>
      </c>
      <c r="AV2084" s="256">
        <v>0</v>
      </c>
      <c r="AW2084" s="256">
        <v>0</v>
      </c>
      <c r="AX2084" s="256">
        <v>0</v>
      </c>
      <c r="AY2084" s="256">
        <v>0</v>
      </c>
      <c r="AZ2084" s="256">
        <v>0</v>
      </c>
      <c r="BA2084" s="256">
        <v>0</v>
      </c>
      <c r="BB2084" s="256">
        <v>0</v>
      </c>
      <c r="BC2084" s="256">
        <v>0</v>
      </c>
      <c r="BD2084" s="256">
        <v>0</v>
      </c>
      <c r="BE2084" s="256">
        <v>0</v>
      </c>
      <c r="BF2084" s="256">
        <v>0</v>
      </c>
      <c r="BG2084" s="256">
        <v>0</v>
      </c>
      <c r="BH2084" s="256">
        <v>0</v>
      </c>
      <c r="BI2084" s="256">
        <v>0</v>
      </c>
      <c r="BJ2084" s="256">
        <v>0</v>
      </c>
      <c r="BK2084" s="256">
        <v>0</v>
      </c>
      <c r="BL2084" s="256">
        <v>0</v>
      </c>
      <c r="BM2084" s="256">
        <v>0</v>
      </c>
      <c r="BN2084" s="256">
        <v>0</v>
      </c>
      <c r="BO2084" s="256">
        <v>0</v>
      </c>
      <c r="BP2084" s="256">
        <v>0</v>
      </c>
      <c r="BQ2084" s="256">
        <v>0</v>
      </c>
      <c r="BR2084" s="256">
        <v>0</v>
      </c>
      <c r="BS2084" s="256">
        <v>0</v>
      </c>
      <c r="BT2084" s="256">
        <v>0</v>
      </c>
      <c r="BU2084" s="256">
        <v>0</v>
      </c>
      <c r="BV2084" s="256">
        <v>0</v>
      </c>
    </row>
    <row r="2085" spans="1:74">
      <c r="A2085" s="256">
        <v>155</v>
      </c>
      <c r="B2085" s="256">
        <v>983.79004989999999</v>
      </c>
      <c r="C2085" s="256">
        <v>1002.6945474</v>
      </c>
      <c r="D2085" s="256">
        <v>1019.3305052000001</v>
      </c>
      <c r="E2085" s="256">
        <v>1016.3057856</v>
      </c>
      <c r="F2085" s="256">
        <v>1000.4260077</v>
      </c>
      <c r="G2085" s="256">
        <v>972.4473514</v>
      </c>
      <c r="H2085" s="256">
        <v>894.56082170000002</v>
      </c>
      <c r="I2085" s="256">
        <v>755.42372009999997</v>
      </c>
      <c r="J2085" s="256">
        <v>594.35740139999996</v>
      </c>
      <c r="K2085" s="256">
        <v>436.31580230000003</v>
      </c>
      <c r="L2085" s="256">
        <v>321.37645750000001</v>
      </c>
      <c r="M2085" s="256">
        <v>263.90678509999998</v>
      </c>
      <c r="N2085" s="256">
        <v>241.97756800000002</v>
      </c>
      <c r="O2085" s="256">
        <v>230.63486950000001</v>
      </c>
      <c r="P2085" s="256">
        <v>233.65958910000001</v>
      </c>
      <c r="Q2085" s="256">
        <v>265.41914489999999</v>
      </c>
      <c r="R2085" s="256">
        <v>303.98431979999998</v>
      </c>
      <c r="S2085" s="256">
        <v>327.42589670000001</v>
      </c>
      <c r="T2085" s="256">
        <v>347.84275400000001</v>
      </c>
      <c r="U2085" s="256">
        <v>375.06523040000002</v>
      </c>
      <c r="V2085" s="256">
        <v>395.48208770000002</v>
      </c>
      <c r="W2085" s="256">
        <v>393.96972790000001</v>
      </c>
      <c r="X2085" s="256">
        <v>387.16410880000001</v>
      </c>
      <c r="Y2085" s="256">
        <v>358.42927259999999</v>
      </c>
      <c r="Z2085" s="256">
        <v>324.40117709999998</v>
      </c>
      <c r="AA2085" s="256">
        <v>287.34836200000001</v>
      </c>
      <c r="AB2085" s="256">
        <v>260.88206550000001</v>
      </c>
      <c r="AC2085" s="256">
        <v>230.63486950000001</v>
      </c>
      <c r="AD2085" s="256">
        <v>191.31351470000001</v>
      </c>
      <c r="AE2085" s="256">
        <v>159.5539589</v>
      </c>
      <c r="AF2085" s="256">
        <v>140.64946140000001</v>
      </c>
      <c r="AG2085" s="256">
        <v>135.35620209999999</v>
      </c>
      <c r="AH2085" s="256">
        <v>118.7202443</v>
      </c>
      <c r="AI2085" s="256">
        <v>114.18316490000001</v>
      </c>
      <c r="AJ2085" s="256">
        <v>89.229228200000009</v>
      </c>
      <c r="AK2085" s="256">
        <v>32.5157357</v>
      </c>
      <c r="AL2085" s="256">
        <v>0</v>
      </c>
      <c r="AM2085" s="256">
        <v>0</v>
      </c>
      <c r="AN2085" s="256">
        <v>0</v>
      </c>
      <c r="AO2085" s="256">
        <v>0</v>
      </c>
      <c r="AP2085" s="256">
        <v>0</v>
      </c>
      <c r="AQ2085" s="256">
        <v>0</v>
      </c>
      <c r="AR2085" s="256">
        <v>0</v>
      </c>
      <c r="AS2085" s="256">
        <v>0</v>
      </c>
      <c r="AT2085" s="256">
        <v>0</v>
      </c>
      <c r="AU2085" s="256">
        <v>0</v>
      </c>
      <c r="AV2085" s="256">
        <v>0</v>
      </c>
      <c r="AW2085" s="256">
        <v>0</v>
      </c>
      <c r="AX2085" s="256">
        <v>0</v>
      </c>
      <c r="AY2085" s="256">
        <v>0</v>
      </c>
      <c r="AZ2085" s="256">
        <v>0</v>
      </c>
      <c r="BA2085" s="256">
        <v>0</v>
      </c>
      <c r="BB2085" s="256">
        <v>0</v>
      </c>
      <c r="BC2085" s="256">
        <v>0</v>
      </c>
      <c r="BD2085" s="256">
        <v>0</v>
      </c>
      <c r="BE2085" s="256">
        <v>0</v>
      </c>
      <c r="BF2085" s="256">
        <v>0</v>
      </c>
      <c r="BG2085" s="256">
        <v>0</v>
      </c>
      <c r="BH2085" s="256">
        <v>0</v>
      </c>
      <c r="BI2085" s="256">
        <v>0</v>
      </c>
      <c r="BJ2085" s="256">
        <v>0</v>
      </c>
      <c r="BK2085" s="256">
        <v>0</v>
      </c>
      <c r="BL2085" s="256">
        <v>0</v>
      </c>
      <c r="BM2085" s="256">
        <v>0</v>
      </c>
      <c r="BN2085" s="256">
        <v>0</v>
      </c>
      <c r="BO2085" s="256">
        <v>0</v>
      </c>
      <c r="BP2085" s="256">
        <v>0</v>
      </c>
      <c r="BQ2085" s="256">
        <v>0</v>
      </c>
      <c r="BR2085" s="256">
        <v>0</v>
      </c>
      <c r="BS2085" s="256">
        <v>0</v>
      </c>
      <c r="BT2085" s="256">
        <v>0</v>
      </c>
      <c r="BU2085" s="256">
        <v>0</v>
      </c>
      <c r="BV2085" s="256">
        <v>0</v>
      </c>
    </row>
    <row r="2086" spans="1:74">
      <c r="A2086" s="256">
        <v>160</v>
      </c>
      <c r="B2086" s="256">
        <v>983.79004989999999</v>
      </c>
      <c r="C2086" s="256">
        <v>1000.4260077</v>
      </c>
      <c r="D2086" s="256">
        <v>1017.8181454</v>
      </c>
      <c r="E2086" s="256">
        <v>1014.0372459</v>
      </c>
      <c r="F2086" s="256">
        <v>997.40128809999999</v>
      </c>
      <c r="G2086" s="256">
        <v>965.64173230000006</v>
      </c>
      <c r="H2086" s="256">
        <v>871.87542470000005</v>
      </c>
      <c r="I2086" s="256">
        <v>719.1270849</v>
      </c>
      <c r="J2086" s="256">
        <v>552.76750690000006</v>
      </c>
      <c r="K2086" s="256">
        <v>400.0191671</v>
      </c>
      <c r="L2086" s="256">
        <v>299.4472404</v>
      </c>
      <c r="M2086" s="256">
        <v>254.83262630000002</v>
      </c>
      <c r="N2086" s="256">
        <v>238.19666850000002</v>
      </c>
      <c r="O2086" s="256">
        <v>229.8786896</v>
      </c>
      <c r="P2086" s="256">
        <v>241.22138810000001</v>
      </c>
      <c r="Q2086" s="256">
        <v>282.05510270000002</v>
      </c>
      <c r="R2086" s="256">
        <v>312.30229869999999</v>
      </c>
      <c r="S2086" s="256">
        <v>325.9135369</v>
      </c>
      <c r="T2086" s="256">
        <v>336.50005550000003</v>
      </c>
      <c r="U2086" s="256">
        <v>353.1360133</v>
      </c>
      <c r="V2086" s="256">
        <v>356.91691280000003</v>
      </c>
      <c r="W2086" s="256">
        <v>353.89219320000001</v>
      </c>
      <c r="X2086" s="256">
        <v>340.28095500000001</v>
      </c>
      <c r="Y2086" s="256">
        <v>309.27757910000003</v>
      </c>
      <c r="Z2086" s="256">
        <v>276.00566350000003</v>
      </c>
      <c r="AA2086" s="256">
        <v>248.78318709999999</v>
      </c>
      <c r="AB2086" s="256">
        <v>226.85397</v>
      </c>
      <c r="AC2086" s="256">
        <v>195.8505941</v>
      </c>
      <c r="AD2086" s="256">
        <v>164.84721820000001</v>
      </c>
      <c r="AE2086" s="256">
        <v>145.18654079999999</v>
      </c>
      <c r="AF2086" s="256">
        <v>132.33148249999999</v>
      </c>
      <c r="AG2086" s="256">
        <v>117.9640644</v>
      </c>
      <c r="AH2086" s="256">
        <v>99.059566900000007</v>
      </c>
      <c r="AI2086" s="256">
        <v>89.985408100000001</v>
      </c>
      <c r="AJ2086" s="256">
        <v>66.5438312</v>
      </c>
      <c r="AK2086" s="256">
        <v>27.978656300000001</v>
      </c>
      <c r="AL2086" s="256">
        <v>0</v>
      </c>
      <c r="AM2086" s="256">
        <v>0</v>
      </c>
      <c r="AN2086" s="256">
        <v>0</v>
      </c>
      <c r="AO2086" s="256">
        <v>0</v>
      </c>
      <c r="AP2086" s="256">
        <v>0</v>
      </c>
      <c r="AQ2086" s="256">
        <v>0</v>
      </c>
      <c r="AR2086" s="256">
        <v>0</v>
      </c>
      <c r="AS2086" s="256">
        <v>0</v>
      </c>
      <c r="AT2086" s="256">
        <v>0</v>
      </c>
      <c r="AU2086" s="256">
        <v>0</v>
      </c>
      <c r="AV2086" s="256">
        <v>0</v>
      </c>
      <c r="AW2086" s="256">
        <v>0</v>
      </c>
      <c r="AX2086" s="256">
        <v>0</v>
      </c>
      <c r="AY2086" s="256">
        <v>0</v>
      </c>
      <c r="AZ2086" s="256">
        <v>0</v>
      </c>
      <c r="BA2086" s="256">
        <v>0</v>
      </c>
      <c r="BB2086" s="256">
        <v>0</v>
      </c>
      <c r="BC2086" s="256">
        <v>0</v>
      </c>
      <c r="BD2086" s="256">
        <v>0</v>
      </c>
      <c r="BE2086" s="256">
        <v>0</v>
      </c>
      <c r="BF2086" s="256">
        <v>0</v>
      </c>
      <c r="BG2086" s="256">
        <v>0</v>
      </c>
      <c r="BH2086" s="256">
        <v>0</v>
      </c>
      <c r="BI2086" s="256">
        <v>0</v>
      </c>
      <c r="BJ2086" s="256">
        <v>0</v>
      </c>
      <c r="BK2086" s="256">
        <v>0</v>
      </c>
      <c r="BL2086" s="256">
        <v>0</v>
      </c>
      <c r="BM2086" s="256">
        <v>0</v>
      </c>
      <c r="BN2086" s="256">
        <v>0</v>
      </c>
      <c r="BO2086" s="256">
        <v>0</v>
      </c>
      <c r="BP2086" s="256">
        <v>0</v>
      </c>
      <c r="BQ2086" s="256">
        <v>0</v>
      </c>
      <c r="BR2086" s="256">
        <v>0</v>
      </c>
      <c r="BS2086" s="256">
        <v>0</v>
      </c>
      <c r="BT2086" s="256">
        <v>0</v>
      </c>
      <c r="BU2086" s="256">
        <v>0</v>
      </c>
      <c r="BV2086" s="256">
        <v>0</v>
      </c>
    </row>
    <row r="2087" spans="1:74">
      <c r="A2087" s="256">
        <v>165</v>
      </c>
      <c r="B2087" s="256">
        <v>983.79004989999999</v>
      </c>
      <c r="C2087" s="256">
        <v>1000.4260077</v>
      </c>
      <c r="D2087" s="256">
        <v>1019.3305052000001</v>
      </c>
      <c r="E2087" s="256">
        <v>1014.0372459</v>
      </c>
      <c r="F2087" s="256">
        <v>995.88892829999998</v>
      </c>
      <c r="G2087" s="256">
        <v>960.34847300000001</v>
      </c>
      <c r="H2087" s="256">
        <v>856.75182670000004</v>
      </c>
      <c r="I2087" s="256">
        <v>694.17314820000001</v>
      </c>
      <c r="J2087" s="256">
        <v>524.03267070000004</v>
      </c>
      <c r="K2087" s="256">
        <v>372.04051079999999</v>
      </c>
      <c r="L2087" s="256">
        <v>284.32364239999998</v>
      </c>
      <c r="M2087" s="256">
        <v>249.539367</v>
      </c>
      <c r="N2087" s="256">
        <v>235.9281288</v>
      </c>
      <c r="O2087" s="256">
        <v>229.8786896</v>
      </c>
      <c r="P2087" s="256">
        <v>248.78318709999999</v>
      </c>
      <c r="Q2087" s="256">
        <v>289.61690170000003</v>
      </c>
      <c r="R2087" s="256">
        <v>310.03375900000003</v>
      </c>
      <c r="S2087" s="256">
        <v>316.83937810000003</v>
      </c>
      <c r="T2087" s="256">
        <v>318.35173789999999</v>
      </c>
      <c r="U2087" s="256">
        <v>327.42589670000001</v>
      </c>
      <c r="V2087" s="256">
        <v>320.62027760000001</v>
      </c>
      <c r="W2087" s="256">
        <v>316.08319820000003</v>
      </c>
      <c r="X2087" s="256">
        <v>295.66634090000002</v>
      </c>
      <c r="Y2087" s="256">
        <v>265.41914489999999</v>
      </c>
      <c r="Z2087" s="256">
        <v>234.41576900000001</v>
      </c>
      <c r="AA2087" s="256">
        <v>217.77981120000001</v>
      </c>
      <c r="AB2087" s="256">
        <v>202.6562132</v>
      </c>
      <c r="AC2087" s="256">
        <v>173.92137700000001</v>
      </c>
      <c r="AD2087" s="256">
        <v>154.26069960000001</v>
      </c>
      <c r="AE2087" s="256">
        <v>139.8932815</v>
      </c>
      <c r="AF2087" s="256">
        <v>125.52586340000001</v>
      </c>
      <c r="AG2087" s="256">
        <v>103.5966463</v>
      </c>
      <c r="AH2087" s="256">
        <v>83.935968900000006</v>
      </c>
      <c r="AI2087" s="256">
        <v>71.837090500000002</v>
      </c>
      <c r="AJ2087" s="256">
        <v>50.664053299999999</v>
      </c>
      <c r="AK2087" s="256">
        <v>22.685397000000002</v>
      </c>
      <c r="AL2087" s="256">
        <v>0</v>
      </c>
      <c r="AM2087" s="256">
        <v>0</v>
      </c>
      <c r="AN2087" s="256">
        <v>0</v>
      </c>
      <c r="AO2087" s="256">
        <v>0</v>
      </c>
      <c r="AP2087" s="256">
        <v>0</v>
      </c>
      <c r="AQ2087" s="256">
        <v>0</v>
      </c>
      <c r="AR2087" s="256">
        <v>0</v>
      </c>
      <c r="AS2087" s="256">
        <v>0</v>
      </c>
      <c r="AT2087" s="256">
        <v>0</v>
      </c>
      <c r="AU2087" s="256">
        <v>0</v>
      </c>
      <c r="AV2087" s="256">
        <v>0</v>
      </c>
      <c r="AW2087" s="256">
        <v>0</v>
      </c>
      <c r="AX2087" s="256">
        <v>0</v>
      </c>
      <c r="AY2087" s="256">
        <v>0</v>
      </c>
      <c r="AZ2087" s="256">
        <v>0</v>
      </c>
      <c r="BA2087" s="256">
        <v>0</v>
      </c>
      <c r="BB2087" s="256">
        <v>0</v>
      </c>
      <c r="BC2087" s="256">
        <v>0</v>
      </c>
      <c r="BD2087" s="256">
        <v>0</v>
      </c>
      <c r="BE2087" s="256">
        <v>0</v>
      </c>
      <c r="BF2087" s="256">
        <v>0</v>
      </c>
      <c r="BG2087" s="256">
        <v>0</v>
      </c>
      <c r="BH2087" s="256">
        <v>0</v>
      </c>
      <c r="BI2087" s="256">
        <v>0</v>
      </c>
      <c r="BJ2087" s="256">
        <v>0</v>
      </c>
      <c r="BK2087" s="256">
        <v>0</v>
      </c>
      <c r="BL2087" s="256">
        <v>0</v>
      </c>
      <c r="BM2087" s="256">
        <v>0</v>
      </c>
      <c r="BN2087" s="256">
        <v>0</v>
      </c>
      <c r="BO2087" s="256">
        <v>0</v>
      </c>
      <c r="BP2087" s="256">
        <v>0</v>
      </c>
      <c r="BQ2087" s="256">
        <v>0</v>
      </c>
      <c r="BR2087" s="256">
        <v>0</v>
      </c>
      <c r="BS2087" s="256">
        <v>0</v>
      </c>
      <c r="BT2087" s="256">
        <v>0</v>
      </c>
      <c r="BU2087" s="256">
        <v>0</v>
      </c>
      <c r="BV2087" s="256">
        <v>0</v>
      </c>
    </row>
    <row r="2088" spans="1:74">
      <c r="A2088" s="256">
        <v>170</v>
      </c>
      <c r="B2088" s="256">
        <v>983.79004989999999</v>
      </c>
      <c r="C2088" s="256">
        <v>1001.9383675</v>
      </c>
      <c r="D2088" s="256">
        <v>1020.8428650000001</v>
      </c>
      <c r="E2088" s="256">
        <v>1014.7934258</v>
      </c>
      <c r="F2088" s="256">
        <v>996.64510819999998</v>
      </c>
      <c r="G2088" s="256">
        <v>955.81139359999997</v>
      </c>
      <c r="H2088" s="256">
        <v>839.359689</v>
      </c>
      <c r="I2088" s="256">
        <v>673.00011100000006</v>
      </c>
      <c r="J2088" s="256">
        <v>500.59109380000001</v>
      </c>
      <c r="K2088" s="256">
        <v>351.62365349999999</v>
      </c>
      <c r="L2088" s="256">
        <v>272.22476399999999</v>
      </c>
      <c r="M2088" s="256">
        <v>241.97756800000002</v>
      </c>
      <c r="N2088" s="256">
        <v>230.63486950000001</v>
      </c>
      <c r="O2088" s="256">
        <v>228.36632980000002</v>
      </c>
      <c r="P2088" s="256">
        <v>253.3202665</v>
      </c>
      <c r="Q2088" s="256">
        <v>291.88544139999999</v>
      </c>
      <c r="R2088" s="256">
        <v>303.22813990000003</v>
      </c>
      <c r="S2088" s="256">
        <v>302.47196000000002</v>
      </c>
      <c r="T2088" s="256">
        <v>296.42252080000003</v>
      </c>
      <c r="U2088" s="256">
        <v>297.93488059999999</v>
      </c>
      <c r="V2088" s="256">
        <v>282.81128260000003</v>
      </c>
      <c r="W2088" s="256">
        <v>279.03038309999999</v>
      </c>
      <c r="X2088" s="256">
        <v>257.10116599999998</v>
      </c>
      <c r="Y2088" s="256">
        <v>226.0977901</v>
      </c>
      <c r="Z2088" s="256">
        <v>201.90003330000002</v>
      </c>
      <c r="AA2088" s="256">
        <v>195.8505941</v>
      </c>
      <c r="AB2088" s="256">
        <v>185.26407549999999</v>
      </c>
      <c r="AC2088" s="256">
        <v>165.60339809999999</v>
      </c>
      <c r="AD2088" s="256">
        <v>153.5045197</v>
      </c>
      <c r="AE2088" s="256">
        <v>136.112382</v>
      </c>
      <c r="AF2088" s="256">
        <v>115.69552470000001</v>
      </c>
      <c r="AG2088" s="256">
        <v>90.741588000000007</v>
      </c>
      <c r="AH2088" s="256">
        <v>74.8618101</v>
      </c>
      <c r="AI2088" s="256">
        <v>57.4696724</v>
      </c>
      <c r="AJ2088" s="256">
        <v>35.540455299999998</v>
      </c>
      <c r="AK2088" s="256">
        <v>15.123598000000001</v>
      </c>
      <c r="AL2088" s="256">
        <v>0</v>
      </c>
      <c r="AM2088" s="256">
        <v>0</v>
      </c>
      <c r="AN2088" s="256">
        <v>0</v>
      </c>
      <c r="AO2088" s="256">
        <v>0</v>
      </c>
      <c r="AP2088" s="256">
        <v>0</v>
      </c>
      <c r="AQ2088" s="256">
        <v>0</v>
      </c>
      <c r="AR2088" s="256">
        <v>0</v>
      </c>
      <c r="AS2088" s="256">
        <v>0</v>
      </c>
      <c r="AT2088" s="256">
        <v>0</v>
      </c>
      <c r="AU2088" s="256">
        <v>0</v>
      </c>
      <c r="AV2088" s="256">
        <v>0</v>
      </c>
      <c r="AW2088" s="256">
        <v>0</v>
      </c>
      <c r="AX2088" s="256">
        <v>0</v>
      </c>
      <c r="AY2088" s="256">
        <v>0</v>
      </c>
      <c r="AZ2088" s="256">
        <v>0</v>
      </c>
      <c r="BA2088" s="256">
        <v>0</v>
      </c>
      <c r="BB2088" s="256">
        <v>0</v>
      </c>
      <c r="BC2088" s="256">
        <v>0</v>
      </c>
      <c r="BD2088" s="256">
        <v>0</v>
      </c>
      <c r="BE2088" s="256">
        <v>0</v>
      </c>
      <c r="BF2088" s="256">
        <v>0</v>
      </c>
      <c r="BG2088" s="256">
        <v>0</v>
      </c>
      <c r="BH2088" s="256">
        <v>0</v>
      </c>
      <c r="BI2088" s="256">
        <v>0</v>
      </c>
      <c r="BJ2088" s="256">
        <v>0</v>
      </c>
      <c r="BK2088" s="256">
        <v>0</v>
      </c>
      <c r="BL2088" s="256">
        <v>0</v>
      </c>
      <c r="BM2088" s="256">
        <v>0</v>
      </c>
      <c r="BN2088" s="256">
        <v>0</v>
      </c>
      <c r="BO2088" s="256">
        <v>0</v>
      </c>
      <c r="BP2088" s="256">
        <v>0</v>
      </c>
      <c r="BQ2088" s="256">
        <v>0</v>
      </c>
      <c r="BR2088" s="256">
        <v>0</v>
      </c>
      <c r="BS2088" s="256">
        <v>0</v>
      </c>
      <c r="BT2088" s="256">
        <v>0</v>
      </c>
      <c r="BU2088" s="256">
        <v>0</v>
      </c>
      <c r="BV2088" s="256">
        <v>0</v>
      </c>
    </row>
    <row r="2089" spans="1:74">
      <c r="A2089" s="256">
        <v>175</v>
      </c>
      <c r="B2089" s="256">
        <v>983.79004989999999</v>
      </c>
      <c r="C2089" s="256">
        <v>1002.6945474</v>
      </c>
      <c r="D2089" s="256">
        <v>1020.0866851000001</v>
      </c>
      <c r="E2089" s="256">
        <v>1011.7687062</v>
      </c>
      <c r="F2089" s="256">
        <v>992.86420870000006</v>
      </c>
      <c r="G2089" s="256">
        <v>950.51813430000004</v>
      </c>
      <c r="H2089" s="256">
        <v>830.28553020000004</v>
      </c>
      <c r="I2089" s="256">
        <v>662.41359239999997</v>
      </c>
      <c r="J2089" s="256">
        <v>487.73603550000001</v>
      </c>
      <c r="K2089" s="256">
        <v>339.5247751</v>
      </c>
      <c r="L2089" s="256">
        <v>263.15060520000003</v>
      </c>
      <c r="M2089" s="256">
        <v>235.17194890000002</v>
      </c>
      <c r="N2089" s="256">
        <v>224.58543030000001</v>
      </c>
      <c r="O2089" s="256">
        <v>225.34161019999999</v>
      </c>
      <c r="P2089" s="256">
        <v>254.07644640000001</v>
      </c>
      <c r="Q2089" s="256">
        <v>288.10454190000002</v>
      </c>
      <c r="R2089" s="256">
        <v>293.3978012</v>
      </c>
      <c r="S2089" s="256">
        <v>286.5921821</v>
      </c>
      <c r="T2089" s="256">
        <v>279.786563</v>
      </c>
      <c r="U2089" s="256">
        <v>272.22476399999999</v>
      </c>
      <c r="V2089" s="256">
        <v>251.05172680000001</v>
      </c>
      <c r="W2089" s="256">
        <v>246.5146474</v>
      </c>
      <c r="X2089" s="256">
        <v>221.56071070000002</v>
      </c>
      <c r="Y2089" s="256">
        <v>191.31351470000001</v>
      </c>
      <c r="Z2089" s="256">
        <v>176.9460966</v>
      </c>
      <c r="AA2089" s="256">
        <v>181.48317600000001</v>
      </c>
      <c r="AB2089" s="256">
        <v>174.67755690000001</v>
      </c>
      <c r="AC2089" s="256">
        <v>164.09103830000001</v>
      </c>
      <c r="AD2089" s="256">
        <v>155.01687950000002</v>
      </c>
      <c r="AE2089" s="256">
        <v>133.84384230000001</v>
      </c>
      <c r="AF2089" s="256">
        <v>110.4022654</v>
      </c>
      <c r="AG2089" s="256">
        <v>85.448328700000005</v>
      </c>
      <c r="AH2089" s="256">
        <v>66.5438312</v>
      </c>
      <c r="AI2089" s="256">
        <v>46.883153800000002</v>
      </c>
      <c r="AJ2089" s="256">
        <v>29.4910161</v>
      </c>
      <c r="AK2089" s="256">
        <v>13.611238200000001</v>
      </c>
      <c r="AL2089" s="256">
        <v>0</v>
      </c>
      <c r="AM2089" s="256">
        <v>0</v>
      </c>
      <c r="AN2089" s="256">
        <v>0</v>
      </c>
      <c r="AO2089" s="256">
        <v>0</v>
      </c>
      <c r="AP2089" s="256">
        <v>0</v>
      </c>
      <c r="AQ2089" s="256">
        <v>0</v>
      </c>
      <c r="AR2089" s="256">
        <v>0</v>
      </c>
      <c r="AS2089" s="256">
        <v>0</v>
      </c>
      <c r="AT2089" s="256">
        <v>0</v>
      </c>
      <c r="AU2089" s="256">
        <v>0</v>
      </c>
      <c r="AV2089" s="256">
        <v>0</v>
      </c>
      <c r="AW2089" s="256">
        <v>0</v>
      </c>
      <c r="AX2089" s="256">
        <v>0</v>
      </c>
      <c r="AY2089" s="256">
        <v>0</v>
      </c>
      <c r="AZ2089" s="256">
        <v>0</v>
      </c>
      <c r="BA2089" s="256">
        <v>0</v>
      </c>
      <c r="BB2089" s="256">
        <v>0</v>
      </c>
      <c r="BC2089" s="256">
        <v>0</v>
      </c>
      <c r="BD2089" s="256">
        <v>0</v>
      </c>
      <c r="BE2089" s="256">
        <v>0</v>
      </c>
      <c r="BF2089" s="256">
        <v>0</v>
      </c>
      <c r="BG2089" s="256">
        <v>0</v>
      </c>
      <c r="BH2089" s="256">
        <v>0</v>
      </c>
      <c r="BI2089" s="256">
        <v>0</v>
      </c>
      <c r="BJ2089" s="256">
        <v>0</v>
      </c>
      <c r="BK2089" s="256">
        <v>0</v>
      </c>
      <c r="BL2089" s="256">
        <v>0</v>
      </c>
      <c r="BM2089" s="256">
        <v>0</v>
      </c>
      <c r="BN2089" s="256">
        <v>0</v>
      </c>
      <c r="BO2089" s="256">
        <v>0</v>
      </c>
      <c r="BP2089" s="256">
        <v>0</v>
      </c>
      <c r="BQ2089" s="256">
        <v>0</v>
      </c>
      <c r="BR2089" s="256">
        <v>0</v>
      </c>
      <c r="BS2089" s="256">
        <v>0</v>
      </c>
      <c r="BT2089" s="256">
        <v>0</v>
      </c>
      <c r="BU2089" s="256">
        <v>0</v>
      </c>
      <c r="BV2089" s="256">
        <v>0</v>
      </c>
    </row>
    <row r="2090" spans="1:74">
      <c r="A2090" s="256">
        <v>180</v>
      </c>
      <c r="B2090" s="256">
        <v>983.79004989999999</v>
      </c>
      <c r="C2090" s="256">
        <v>1001.9383675</v>
      </c>
      <c r="D2090" s="256">
        <v>1017.8181454</v>
      </c>
      <c r="E2090" s="256">
        <v>1008.7439866</v>
      </c>
      <c r="F2090" s="256">
        <v>989.08330920000003</v>
      </c>
      <c r="G2090" s="256">
        <v>944.46869509999999</v>
      </c>
      <c r="H2090" s="256">
        <v>826.50463070000001</v>
      </c>
      <c r="I2090" s="256">
        <v>657.87651300000005</v>
      </c>
      <c r="J2090" s="256">
        <v>480.17423650000001</v>
      </c>
      <c r="K2090" s="256">
        <v>333.4753359</v>
      </c>
      <c r="L2090" s="256">
        <v>258.61352579999999</v>
      </c>
      <c r="M2090" s="256">
        <v>232.14722929999999</v>
      </c>
      <c r="N2090" s="256">
        <v>220.80453080000001</v>
      </c>
      <c r="O2090" s="256">
        <v>222.31689059999999</v>
      </c>
      <c r="P2090" s="256">
        <v>252.5640866</v>
      </c>
      <c r="Q2090" s="256">
        <v>283.56746250000003</v>
      </c>
      <c r="R2090" s="256">
        <v>286.5921821</v>
      </c>
      <c r="S2090" s="256">
        <v>276.76184340000003</v>
      </c>
      <c r="T2090" s="256">
        <v>269.95622430000003</v>
      </c>
      <c r="U2090" s="256">
        <v>257.85734589999998</v>
      </c>
      <c r="V2090" s="256">
        <v>235.17194890000002</v>
      </c>
      <c r="W2090" s="256">
        <v>229.12250969999999</v>
      </c>
      <c r="X2090" s="256">
        <v>201.14385340000001</v>
      </c>
      <c r="Y2090" s="256">
        <v>173.92137700000001</v>
      </c>
      <c r="Z2090" s="256">
        <v>164.09103830000001</v>
      </c>
      <c r="AA2090" s="256">
        <v>173.1651971</v>
      </c>
      <c r="AB2090" s="256">
        <v>168.62811769999999</v>
      </c>
      <c r="AC2090" s="256">
        <v>159.5539589</v>
      </c>
      <c r="AD2090" s="256">
        <v>151.23598000000001</v>
      </c>
      <c r="AE2090" s="256">
        <v>128.55058299999999</v>
      </c>
      <c r="AF2090" s="256">
        <v>101.3281066</v>
      </c>
      <c r="AG2090" s="256">
        <v>78.642709600000003</v>
      </c>
      <c r="AH2090" s="256">
        <v>57.4696724</v>
      </c>
      <c r="AI2090" s="256">
        <v>38.565174900000002</v>
      </c>
      <c r="AJ2090" s="256">
        <v>24.197756800000001</v>
      </c>
      <c r="AK2090" s="256">
        <v>10.5865186</v>
      </c>
      <c r="AL2090" s="256">
        <v>0</v>
      </c>
      <c r="AM2090" s="256">
        <v>0</v>
      </c>
      <c r="AN2090" s="256">
        <v>0</v>
      </c>
      <c r="AO2090" s="256">
        <v>0</v>
      </c>
      <c r="AP2090" s="256">
        <v>0</v>
      </c>
      <c r="AQ2090" s="256">
        <v>0</v>
      </c>
      <c r="AR2090" s="256">
        <v>0</v>
      </c>
      <c r="AS2090" s="256">
        <v>0</v>
      </c>
      <c r="AT2090" s="256">
        <v>0</v>
      </c>
      <c r="AU2090" s="256">
        <v>0</v>
      </c>
      <c r="AV2090" s="256">
        <v>0</v>
      </c>
      <c r="AW2090" s="256">
        <v>0</v>
      </c>
      <c r="AX2090" s="256">
        <v>0</v>
      </c>
      <c r="AY2090" s="256">
        <v>0</v>
      </c>
      <c r="AZ2090" s="256">
        <v>0</v>
      </c>
      <c r="BA2090" s="256">
        <v>0</v>
      </c>
      <c r="BB2090" s="256">
        <v>0</v>
      </c>
      <c r="BC2090" s="256">
        <v>0</v>
      </c>
      <c r="BD2090" s="256">
        <v>0</v>
      </c>
      <c r="BE2090" s="256">
        <v>0</v>
      </c>
      <c r="BF2090" s="256">
        <v>0</v>
      </c>
      <c r="BG2090" s="256">
        <v>0</v>
      </c>
      <c r="BH2090" s="256">
        <v>0</v>
      </c>
      <c r="BI2090" s="256">
        <v>0</v>
      </c>
      <c r="BJ2090" s="256">
        <v>0</v>
      </c>
      <c r="BK2090" s="256">
        <v>0</v>
      </c>
      <c r="BL2090" s="256">
        <v>0</v>
      </c>
      <c r="BM2090" s="256">
        <v>0</v>
      </c>
      <c r="BN2090" s="256">
        <v>0</v>
      </c>
      <c r="BO2090" s="256">
        <v>0</v>
      </c>
      <c r="BP2090" s="256">
        <v>0</v>
      </c>
      <c r="BQ2090" s="256">
        <v>0</v>
      </c>
      <c r="BR2090" s="256">
        <v>0</v>
      </c>
      <c r="BS2090" s="256">
        <v>0</v>
      </c>
      <c r="BT2090" s="256">
        <v>0</v>
      </c>
      <c r="BU2090" s="256">
        <v>0</v>
      </c>
      <c r="BV2090" s="256">
        <v>0</v>
      </c>
    </row>
    <row r="2091" spans="1:74">
      <c r="B2091" s="256" t="s">
        <v>3339</v>
      </c>
    </row>
    <row r="2092" spans="1:74">
      <c r="B2092" s="256" t="s">
        <v>3360</v>
      </c>
    </row>
    <row r="2093" spans="1:74">
      <c r="B2093" s="256" t="s">
        <v>65</v>
      </c>
    </row>
    <row r="2094" spans="1:74">
      <c r="B2094" s="256" t="s">
        <v>3365</v>
      </c>
    </row>
    <row r="2095" spans="1:74">
      <c r="B2095" s="256">
        <v>91</v>
      </c>
    </row>
    <row r="2096" spans="1:74">
      <c r="B2096" s="256" t="s">
        <v>3366</v>
      </c>
    </row>
    <row r="2098" spans="1:74">
      <c r="B2098" s="256">
        <v>73</v>
      </c>
    </row>
    <row r="2099" spans="1:74">
      <c r="B2099" s="256">
        <v>37</v>
      </c>
    </row>
    <row r="2100" spans="1:74">
      <c r="B2100" s="256">
        <v>0</v>
      </c>
      <c r="C2100" s="256">
        <v>2.5</v>
      </c>
      <c r="D2100" s="256">
        <v>5</v>
      </c>
      <c r="E2100" s="256">
        <v>7.5</v>
      </c>
      <c r="F2100" s="256">
        <v>10</v>
      </c>
      <c r="G2100" s="256">
        <v>12.5</v>
      </c>
      <c r="H2100" s="256">
        <v>15</v>
      </c>
      <c r="I2100" s="256">
        <v>17.5</v>
      </c>
      <c r="J2100" s="256">
        <v>20</v>
      </c>
      <c r="K2100" s="256">
        <v>22.5</v>
      </c>
      <c r="L2100" s="256">
        <v>25</v>
      </c>
      <c r="M2100" s="256">
        <v>27.5</v>
      </c>
      <c r="N2100" s="256">
        <v>30</v>
      </c>
      <c r="O2100" s="256">
        <v>32.5</v>
      </c>
      <c r="P2100" s="256">
        <v>35</v>
      </c>
      <c r="Q2100" s="256">
        <v>37.5</v>
      </c>
      <c r="R2100" s="256">
        <v>40</v>
      </c>
      <c r="S2100" s="256">
        <v>42.5</v>
      </c>
      <c r="T2100" s="256">
        <v>45</v>
      </c>
      <c r="U2100" s="256">
        <v>47.5</v>
      </c>
      <c r="V2100" s="256">
        <v>50</v>
      </c>
      <c r="W2100" s="256">
        <v>52.5</v>
      </c>
      <c r="X2100" s="256">
        <v>55</v>
      </c>
      <c r="Y2100" s="256">
        <v>57.5</v>
      </c>
      <c r="Z2100" s="256">
        <v>60</v>
      </c>
      <c r="AA2100" s="256">
        <v>62.5</v>
      </c>
      <c r="AB2100" s="256">
        <v>65</v>
      </c>
      <c r="AC2100" s="256">
        <v>67.5</v>
      </c>
      <c r="AD2100" s="256">
        <v>70</v>
      </c>
      <c r="AE2100" s="256">
        <v>72.5</v>
      </c>
      <c r="AF2100" s="256">
        <v>75</v>
      </c>
      <c r="AG2100" s="256">
        <v>77.5</v>
      </c>
      <c r="AH2100" s="256">
        <v>80</v>
      </c>
      <c r="AI2100" s="256">
        <v>82.5</v>
      </c>
      <c r="AJ2100" s="256">
        <v>85</v>
      </c>
      <c r="AK2100" s="256">
        <v>87.5</v>
      </c>
      <c r="AL2100" s="256">
        <v>90</v>
      </c>
      <c r="AM2100" s="256">
        <v>92.5</v>
      </c>
      <c r="AN2100" s="256">
        <v>95</v>
      </c>
      <c r="AO2100" s="256">
        <v>97.5</v>
      </c>
      <c r="AP2100" s="256">
        <v>100</v>
      </c>
      <c r="AQ2100" s="256">
        <v>102.5</v>
      </c>
      <c r="AR2100" s="256">
        <v>105</v>
      </c>
      <c r="AS2100" s="256">
        <v>107.5</v>
      </c>
      <c r="AT2100" s="256">
        <v>110</v>
      </c>
      <c r="AU2100" s="256">
        <v>112.5</v>
      </c>
      <c r="AV2100" s="256">
        <v>115</v>
      </c>
      <c r="AW2100" s="256">
        <v>117.5</v>
      </c>
      <c r="AX2100" s="256">
        <v>120</v>
      </c>
      <c r="AY2100" s="256">
        <v>122.5</v>
      </c>
      <c r="AZ2100" s="256">
        <v>125</v>
      </c>
      <c r="BA2100" s="256">
        <v>127.5</v>
      </c>
      <c r="BB2100" s="256">
        <v>130</v>
      </c>
      <c r="BC2100" s="256">
        <v>132.5</v>
      </c>
      <c r="BD2100" s="256">
        <v>135</v>
      </c>
      <c r="BE2100" s="256">
        <v>137.5</v>
      </c>
      <c r="BF2100" s="256">
        <v>140</v>
      </c>
      <c r="BG2100" s="256">
        <v>142.5</v>
      </c>
      <c r="BH2100" s="256">
        <v>145</v>
      </c>
      <c r="BI2100" s="256">
        <v>147.5</v>
      </c>
      <c r="BJ2100" s="256">
        <v>150</v>
      </c>
      <c r="BK2100" s="256">
        <v>152.5</v>
      </c>
      <c r="BL2100" s="256">
        <v>155</v>
      </c>
      <c r="BM2100" s="256">
        <v>157.5</v>
      </c>
      <c r="BN2100" s="256">
        <v>160</v>
      </c>
      <c r="BO2100" s="256">
        <v>162.5</v>
      </c>
      <c r="BP2100" s="256">
        <v>165</v>
      </c>
      <c r="BQ2100" s="256">
        <v>167.5</v>
      </c>
      <c r="BR2100" s="256">
        <v>170</v>
      </c>
      <c r="BS2100" s="256">
        <v>172.5</v>
      </c>
      <c r="BT2100" s="256">
        <v>175</v>
      </c>
      <c r="BU2100" s="256">
        <v>177.5</v>
      </c>
      <c r="BV2100" s="256">
        <v>180</v>
      </c>
    </row>
    <row r="2101" spans="1:74">
      <c r="A2101" s="256">
        <v>0</v>
      </c>
      <c r="B2101" s="256">
        <v>1829</v>
      </c>
      <c r="C2101" s="256">
        <v>1813</v>
      </c>
      <c r="D2101" s="256">
        <v>1794</v>
      </c>
      <c r="E2101" s="256">
        <v>1827</v>
      </c>
      <c r="F2101" s="256">
        <v>1863</v>
      </c>
      <c r="G2101" s="256">
        <v>1854</v>
      </c>
      <c r="H2101" s="256">
        <v>1812</v>
      </c>
      <c r="I2101" s="256">
        <v>1787</v>
      </c>
      <c r="J2101" s="256">
        <v>1807</v>
      </c>
      <c r="K2101" s="256">
        <v>1883</v>
      </c>
      <c r="L2101" s="256">
        <v>1980</v>
      </c>
      <c r="M2101" s="256">
        <v>2085</v>
      </c>
      <c r="N2101" s="256">
        <v>2183</v>
      </c>
      <c r="O2101" s="256">
        <v>2227</v>
      </c>
      <c r="P2101" s="256">
        <v>2253</v>
      </c>
      <c r="Q2101" s="256">
        <v>2295</v>
      </c>
      <c r="R2101" s="256">
        <v>2325</v>
      </c>
      <c r="S2101" s="256">
        <v>2326</v>
      </c>
      <c r="T2101" s="256">
        <v>2275</v>
      </c>
      <c r="U2101" s="256">
        <v>2148</v>
      </c>
      <c r="V2101" s="256">
        <v>2148</v>
      </c>
      <c r="W2101" s="256">
        <v>2225</v>
      </c>
      <c r="X2101" s="256">
        <v>2283</v>
      </c>
      <c r="Y2101" s="256">
        <v>2315</v>
      </c>
      <c r="Z2101" s="256">
        <v>2210</v>
      </c>
      <c r="AA2101" s="256">
        <v>1895</v>
      </c>
      <c r="AB2101" s="256">
        <v>1305</v>
      </c>
      <c r="AC2101" s="256">
        <v>686</v>
      </c>
      <c r="AD2101" s="256">
        <v>425</v>
      </c>
      <c r="AE2101" s="256">
        <v>349</v>
      </c>
      <c r="AF2101" s="256">
        <v>286</v>
      </c>
      <c r="AG2101" s="256">
        <v>211</v>
      </c>
      <c r="AH2101" s="256">
        <v>170</v>
      </c>
      <c r="AI2101" s="256">
        <v>138</v>
      </c>
      <c r="AJ2101" s="256">
        <v>124</v>
      </c>
      <c r="AK2101" s="256">
        <v>65</v>
      </c>
      <c r="AL2101" s="256">
        <v>0</v>
      </c>
      <c r="AM2101" s="256">
        <v>0</v>
      </c>
      <c r="AN2101" s="256">
        <v>0</v>
      </c>
      <c r="AO2101" s="256">
        <v>0</v>
      </c>
      <c r="AP2101" s="256">
        <v>0</v>
      </c>
      <c r="AQ2101" s="256">
        <v>0</v>
      </c>
      <c r="AR2101" s="256">
        <v>0</v>
      </c>
      <c r="AS2101" s="256">
        <v>0</v>
      </c>
      <c r="AT2101" s="256">
        <v>0</v>
      </c>
      <c r="AU2101" s="256">
        <v>0</v>
      </c>
      <c r="AV2101" s="256">
        <v>0</v>
      </c>
      <c r="AW2101" s="256">
        <v>0</v>
      </c>
      <c r="AX2101" s="256">
        <v>0</v>
      </c>
      <c r="AY2101" s="256">
        <v>0</v>
      </c>
      <c r="AZ2101" s="256">
        <v>0</v>
      </c>
      <c r="BA2101" s="256">
        <v>0</v>
      </c>
      <c r="BB2101" s="256">
        <v>0</v>
      </c>
      <c r="BC2101" s="256">
        <v>0</v>
      </c>
      <c r="BD2101" s="256">
        <v>0</v>
      </c>
      <c r="BE2101" s="256">
        <v>0</v>
      </c>
      <c r="BF2101" s="256">
        <v>0</v>
      </c>
      <c r="BG2101" s="256">
        <v>0</v>
      </c>
      <c r="BH2101" s="256">
        <v>0</v>
      </c>
      <c r="BI2101" s="256">
        <v>0</v>
      </c>
      <c r="BJ2101" s="256">
        <v>0</v>
      </c>
      <c r="BK2101" s="256">
        <v>0</v>
      </c>
      <c r="BL2101" s="256">
        <v>0</v>
      </c>
      <c r="BM2101" s="256">
        <v>0</v>
      </c>
      <c r="BN2101" s="256">
        <v>0</v>
      </c>
      <c r="BO2101" s="256">
        <v>0</v>
      </c>
      <c r="BP2101" s="256">
        <v>0</v>
      </c>
      <c r="BQ2101" s="256">
        <v>0</v>
      </c>
      <c r="BR2101" s="256">
        <v>0</v>
      </c>
      <c r="BS2101" s="256">
        <v>0</v>
      </c>
      <c r="BT2101" s="256">
        <v>0</v>
      </c>
      <c r="BU2101" s="256">
        <v>0</v>
      </c>
      <c r="BV2101" s="256">
        <v>0</v>
      </c>
    </row>
    <row r="2102" spans="1:74">
      <c r="A2102" s="256">
        <v>5</v>
      </c>
      <c r="B2102" s="256">
        <v>1829</v>
      </c>
      <c r="C2102" s="256">
        <v>1798</v>
      </c>
      <c r="D2102" s="256">
        <v>1801</v>
      </c>
      <c r="E2102" s="256">
        <v>1842</v>
      </c>
      <c r="F2102" s="256">
        <v>1856</v>
      </c>
      <c r="G2102" s="256">
        <v>1842</v>
      </c>
      <c r="H2102" s="256">
        <v>1804</v>
      </c>
      <c r="I2102" s="256">
        <v>1790</v>
      </c>
      <c r="J2102" s="256">
        <v>1827</v>
      </c>
      <c r="K2102" s="256">
        <v>1908</v>
      </c>
      <c r="L2102" s="256">
        <v>2006</v>
      </c>
      <c r="M2102" s="256">
        <v>2114</v>
      </c>
      <c r="N2102" s="256">
        <v>2192</v>
      </c>
      <c r="O2102" s="256">
        <v>2240</v>
      </c>
      <c r="P2102" s="256">
        <v>2273</v>
      </c>
      <c r="Q2102" s="256">
        <v>2312</v>
      </c>
      <c r="R2102" s="256">
        <v>2335</v>
      </c>
      <c r="S2102" s="256">
        <v>2323</v>
      </c>
      <c r="T2102" s="256">
        <v>2247</v>
      </c>
      <c r="U2102" s="256">
        <v>2156</v>
      </c>
      <c r="V2102" s="256">
        <v>2171</v>
      </c>
      <c r="W2102" s="256">
        <v>2221</v>
      </c>
      <c r="X2102" s="256">
        <v>2270</v>
      </c>
      <c r="Y2102" s="256">
        <v>2270</v>
      </c>
      <c r="Z2102" s="256">
        <v>2124</v>
      </c>
      <c r="AA2102" s="256">
        <v>1742</v>
      </c>
      <c r="AB2102" s="256">
        <v>1122</v>
      </c>
      <c r="AC2102" s="256">
        <v>589</v>
      </c>
      <c r="AD2102" s="256">
        <v>393</v>
      </c>
      <c r="AE2102" s="256">
        <v>330</v>
      </c>
      <c r="AF2102" s="256">
        <v>270</v>
      </c>
      <c r="AG2102" s="256">
        <v>203</v>
      </c>
      <c r="AH2102" s="256">
        <v>172</v>
      </c>
      <c r="AI2102" s="256">
        <v>146</v>
      </c>
      <c r="AJ2102" s="256">
        <v>114</v>
      </c>
      <c r="AK2102" s="256">
        <v>58</v>
      </c>
      <c r="AL2102" s="256">
        <v>0</v>
      </c>
      <c r="AM2102" s="256">
        <v>0</v>
      </c>
      <c r="AN2102" s="256">
        <v>0</v>
      </c>
      <c r="AO2102" s="256">
        <v>0</v>
      </c>
      <c r="AP2102" s="256">
        <v>0</v>
      </c>
      <c r="AQ2102" s="256">
        <v>0</v>
      </c>
      <c r="AR2102" s="256">
        <v>0</v>
      </c>
      <c r="AS2102" s="256">
        <v>0</v>
      </c>
      <c r="AT2102" s="256">
        <v>0</v>
      </c>
      <c r="AU2102" s="256">
        <v>0</v>
      </c>
      <c r="AV2102" s="256">
        <v>0</v>
      </c>
      <c r="AW2102" s="256">
        <v>0</v>
      </c>
      <c r="AX2102" s="256">
        <v>0</v>
      </c>
      <c r="AY2102" s="256">
        <v>0</v>
      </c>
      <c r="AZ2102" s="256">
        <v>0</v>
      </c>
      <c r="BA2102" s="256">
        <v>0</v>
      </c>
      <c r="BB2102" s="256">
        <v>0</v>
      </c>
      <c r="BC2102" s="256">
        <v>0</v>
      </c>
      <c r="BD2102" s="256">
        <v>0</v>
      </c>
      <c r="BE2102" s="256">
        <v>0</v>
      </c>
      <c r="BF2102" s="256">
        <v>0</v>
      </c>
      <c r="BG2102" s="256">
        <v>0</v>
      </c>
      <c r="BH2102" s="256">
        <v>0</v>
      </c>
      <c r="BI2102" s="256">
        <v>0</v>
      </c>
      <c r="BJ2102" s="256">
        <v>0</v>
      </c>
      <c r="BK2102" s="256">
        <v>0</v>
      </c>
      <c r="BL2102" s="256">
        <v>0</v>
      </c>
      <c r="BM2102" s="256">
        <v>0</v>
      </c>
      <c r="BN2102" s="256">
        <v>0</v>
      </c>
      <c r="BO2102" s="256">
        <v>0</v>
      </c>
      <c r="BP2102" s="256">
        <v>0</v>
      </c>
      <c r="BQ2102" s="256">
        <v>0</v>
      </c>
      <c r="BR2102" s="256">
        <v>0</v>
      </c>
      <c r="BS2102" s="256">
        <v>0</v>
      </c>
      <c r="BT2102" s="256">
        <v>0</v>
      </c>
      <c r="BU2102" s="256">
        <v>0</v>
      </c>
      <c r="BV2102" s="256">
        <v>0</v>
      </c>
    </row>
    <row r="2103" spans="1:74">
      <c r="A2103" s="256">
        <v>10</v>
      </c>
      <c r="B2103" s="256">
        <v>1829</v>
      </c>
      <c r="C2103" s="256">
        <v>1804</v>
      </c>
      <c r="D2103" s="256">
        <v>1803</v>
      </c>
      <c r="E2103" s="256">
        <v>1846</v>
      </c>
      <c r="F2103" s="256">
        <v>1864</v>
      </c>
      <c r="G2103" s="256">
        <v>1854</v>
      </c>
      <c r="H2103" s="256">
        <v>1820</v>
      </c>
      <c r="I2103" s="256">
        <v>1796</v>
      </c>
      <c r="J2103" s="256">
        <v>1826</v>
      </c>
      <c r="K2103" s="256">
        <v>1898</v>
      </c>
      <c r="L2103" s="256">
        <v>1990</v>
      </c>
      <c r="M2103" s="256">
        <v>2086</v>
      </c>
      <c r="N2103" s="256">
        <v>2172</v>
      </c>
      <c r="O2103" s="256">
        <v>2221</v>
      </c>
      <c r="P2103" s="256">
        <v>2246</v>
      </c>
      <c r="Q2103" s="256">
        <v>2281</v>
      </c>
      <c r="R2103" s="256">
        <v>2304</v>
      </c>
      <c r="S2103" s="256">
        <v>2296</v>
      </c>
      <c r="T2103" s="256">
        <v>2242</v>
      </c>
      <c r="U2103" s="256">
        <v>2147</v>
      </c>
      <c r="V2103" s="256">
        <v>2136</v>
      </c>
      <c r="W2103" s="256">
        <v>2181</v>
      </c>
      <c r="X2103" s="256">
        <v>2224</v>
      </c>
      <c r="Y2103" s="256">
        <v>2227</v>
      </c>
      <c r="Z2103" s="256">
        <v>2104</v>
      </c>
      <c r="AA2103" s="256">
        <v>1766</v>
      </c>
      <c r="AB2103" s="256">
        <v>1160</v>
      </c>
      <c r="AC2103" s="256">
        <v>612</v>
      </c>
      <c r="AD2103" s="256">
        <v>409</v>
      </c>
      <c r="AE2103" s="256">
        <v>344</v>
      </c>
      <c r="AF2103" s="256">
        <v>289</v>
      </c>
      <c r="AG2103" s="256">
        <v>224</v>
      </c>
      <c r="AH2103" s="256">
        <v>188</v>
      </c>
      <c r="AI2103" s="256">
        <v>158</v>
      </c>
      <c r="AJ2103" s="256">
        <v>118</v>
      </c>
      <c r="AK2103" s="256">
        <v>72</v>
      </c>
      <c r="AL2103" s="256">
        <v>0</v>
      </c>
      <c r="AM2103" s="256">
        <v>0</v>
      </c>
      <c r="AN2103" s="256">
        <v>0</v>
      </c>
      <c r="AO2103" s="256">
        <v>0</v>
      </c>
      <c r="AP2103" s="256">
        <v>0</v>
      </c>
      <c r="AQ2103" s="256">
        <v>0</v>
      </c>
      <c r="AR2103" s="256">
        <v>0</v>
      </c>
      <c r="AS2103" s="256">
        <v>0</v>
      </c>
      <c r="AT2103" s="256">
        <v>0</v>
      </c>
      <c r="AU2103" s="256">
        <v>0</v>
      </c>
      <c r="AV2103" s="256">
        <v>0</v>
      </c>
      <c r="AW2103" s="256">
        <v>0</v>
      </c>
      <c r="AX2103" s="256">
        <v>0</v>
      </c>
      <c r="AY2103" s="256">
        <v>0</v>
      </c>
      <c r="AZ2103" s="256">
        <v>0</v>
      </c>
      <c r="BA2103" s="256">
        <v>0</v>
      </c>
      <c r="BB2103" s="256">
        <v>0</v>
      </c>
      <c r="BC2103" s="256">
        <v>0</v>
      </c>
      <c r="BD2103" s="256">
        <v>0</v>
      </c>
      <c r="BE2103" s="256">
        <v>0</v>
      </c>
      <c r="BF2103" s="256">
        <v>0</v>
      </c>
      <c r="BG2103" s="256">
        <v>0</v>
      </c>
      <c r="BH2103" s="256">
        <v>0</v>
      </c>
      <c r="BI2103" s="256">
        <v>0</v>
      </c>
      <c r="BJ2103" s="256">
        <v>0</v>
      </c>
      <c r="BK2103" s="256">
        <v>0</v>
      </c>
      <c r="BL2103" s="256">
        <v>0</v>
      </c>
      <c r="BM2103" s="256">
        <v>0</v>
      </c>
      <c r="BN2103" s="256">
        <v>0</v>
      </c>
      <c r="BO2103" s="256">
        <v>0</v>
      </c>
      <c r="BP2103" s="256">
        <v>0</v>
      </c>
      <c r="BQ2103" s="256">
        <v>0</v>
      </c>
      <c r="BR2103" s="256">
        <v>0</v>
      </c>
      <c r="BS2103" s="256">
        <v>0</v>
      </c>
      <c r="BT2103" s="256">
        <v>0</v>
      </c>
      <c r="BU2103" s="256">
        <v>0</v>
      </c>
      <c r="BV2103" s="256">
        <v>0</v>
      </c>
    </row>
    <row r="2104" spans="1:74">
      <c r="A2104" s="256">
        <v>15</v>
      </c>
      <c r="B2104" s="256">
        <v>1829</v>
      </c>
      <c r="C2104" s="256">
        <v>1800</v>
      </c>
      <c r="D2104" s="256">
        <v>1800</v>
      </c>
      <c r="E2104" s="256">
        <v>1846</v>
      </c>
      <c r="F2104" s="256">
        <v>1862</v>
      </c>
      <c r="G2104" s="256">
        <v>1858</v>
      </c>
      <c r="H2104" s="256">
        <v>1830</v>
      </c>
      <c r="I2104" s="256">
        <v>1805</v>
      </c>
      <c r="J2104" s="256">
        <v>1819</v>
      </c>
      <c r="K2104" s="256">
        <v>1880</v>
      </c>
      <c r="L2104" s="256">
        <v>1968</v>
      </c>
      <c r="M2104" s="256">
        <v>2056</v>
      </c>
      <c r="N2104" s="256">
        <v>2142</v>
      </c>
      <c r="O2104" s="256">
        <v>2194</v>
      </c>
      <c r="P2104" s="256">
        <v>2212</v>
      </c>
      <c r="Q2104" s="256">
        <v>2246</v>
      </c>
      <c r="R2104" s="256">
        <v>2269</v>
      </c>
      <c r="S2104" s="256">
        <v>2280</v>
      </c>
      <c r="T2104" s="256">
        <v>2246</v>
      </c>
      <c r="U2104" s="256">
        <v>2166</v>
      </c>
      <c r="V2104" s="256">
        <v>2112</v>
      </c>
      <c r="W2104" s="256">
        <v>2130</v>
      </c>
      <c r="X2104" s="256">
        <v>2166</v>
      </c>
      <c r="Y2104" s="256">
        <v>2174</v>
      </c>
      <c r="Z2104" s="256">
        <v>2070</v>
      </c>
      <c r="AA2104" s="256">
        <v>1779</v>
      </c>
      <c r="AB2104" s="256">
        <v>1227</v>
      </c>
      <c r="AC2104" s="256">
        <v>666</v>
      </c>
      <c r="AD2104" s="256">
        <v>438</v>
      </c>
      <c r="AE2104" s="256">
        <v>372</v>
      </c>
      <c r="AF2104" s="256">
        <v>336</v>
      </c>
      <c r="AG2104" s="256">
        <v>257</v>
      </c>
      <c r="AH2104" s="256">
        <v>221</v>
      </c>
      <c r="AI2104" s="256">
        <v>188</v>
      </c>
      <c r="AJ2104" s="256">
        <v>156</v>
      </c>
      <c r="AK2104" s="256">
        <v>118</v>
      </c>
      <c r="AL2104" s="256">
        <v>0</v>
      </c>
      <c r="AM2104" s="256">
        <v>0</v>
      </c>
      <c r="AN2104" s="256">
        <v>0</v>
      </c>
      <c r="AO2104" s="256">
        <v>0</v>
      </c>
      <c r="AP2104" s="256">
        <v>0</v>
      </c>
      <c r="AQ2104" s="256">
        <v>0</v>
      </c>
      <c r="AR2104" s="256">
        <v>0</v>
      </c>
      <c r="AS2104" s="256">
        <v>0</v>
      </c>
      <c r="AT2104" s="256">
        <v>0</v>
      </c>
      <c r="AU2104" s="256">
        <v>0</v>
      </c>
      <c r="AV2104" s="256">
        <v>0</v>
      </c>
      <c r="AW2104" s="256">
        <v>0</v>
      </c>
      <c r="AX2104" s="256">
        <v>0</v>
      </c>
      <c r="AY2104" s="256">
        <v>0</v>
      </c>
      <c r="AZ2104" s="256">
        <v>0</v>
      </c>
      <c r="BA2104" s="256">
        <v>0</v>
      </c>
      <c r="BB2104" s="256">
        <v>0</v>
      </c>
      <c r="BC2104" s="256">
        <v>0</v>
      </c>
      <c r="BD2104" s="256">
        <v>0</v>
      </c>
      <c r="BE2104" s="256">
        <v>0</v>
      </c>
      <c r="BF2104" s="256">
        <v>0</v>
      </c>
      <c r="BG2104" s="256">
        <v>0</v>
      </c>
      <c r="BH2104" s="256">
        <v>0</v>
      </c>
      <c r="BI2104" s="256">
        <v>0</v>
      </c>
      <c r="BJ2104" s="256">
        <v>0</v>
      </c>
      <c r="BK2104" s="256">
        <v>0</v>
      </c>
      <c r="BL2104" s="256">
        <v>0</v>
      </c>
      <c r="BM2104" s="256">
        <v>0</v>
      </c>
      <c r="BN2104" s="256">
        <v>0</v>
      </c>
      <c r="BO2104" s="256">
        <v>0</v>
      </c>
      <c r="BP2104" s="256">
        <v>0</v>
      </c>
      <c r="BQ2104" s="256">
        <v>0</v>
      </c>
      <c r="BR2104" s="256">
        <v>0</v>
      </c>
      <c r="BS2104" s="256">
        <v>0</v>
      </c>
      <c r="BT2104" s="256">
        <v>0</v>
      </c>
      <c r="BU2104" s="256">
        <v>0</v>
      </c>
      <c r="BV2104" s="256">
        <v>0</v>
      </c>
    </row>
    <row r="2105" spans="1:74">
      <c r="A2105" s="256">
        <v>20</v>
      </c>
      <c r="B2105" s="256">
        <v>1829</v>
      </c>
      <c r="C2105" s="256">
        <v>1800</v>
      </c>
      <c r="D2105" s="256">
        <v>1798</v>
      </c>
      <c r="E2105" s="256">
        <v>1836</v>
      </c>
      <c r="F2105" s="256">
        <v>1858</v>
      </c>
      <c r="G2105" s="256">
        <v>1863</v>
      </c>
      <c r="H2105" s="256">
        <v>1842</v>
      </c>
      <c r="I2105" s="256">
        <v>1814</v>
      </c>
      <c r="J2105" s="256">
        <v>1816</v>
      </c>
      <c r="K2105" s="256">
        <v>1864</v>
      </c>
      <c r="L2105" s="256">
        <v>1945</v>
      </c>
      <c r="M2105" s="256">
        <v>2026</v>
      </c>
      <c r="N2105" s="256">
        <v>2106</v>
      </c>
      <c r="O2105" s="256">
        <v>2176</v>
      </c>
      <c r="P2105" s="256">
        <v>2189</v>
      </c>
      <c r="Q2105" s="256">
        <v>2212</v>
      </c>
      <c r="R2105" s="256">
        <v>2245</v>
      </c>
      <c r="S2105" s="256">
        <v>2259</v>
      </c>
      <c r="T2105" s="256">
        <v>2240</v>
      </c>
      <c r="U2105" s="256">
        <v>2191</v>
      </c>
      <c r="V2105" s="256">
        <v>2103</v>
      </c>
      <c r="W2105" s="256">
        <v>2078</v>
      </c>
      <c r="X2105" s="256">
        <v>2085</v>
      </c>
      <c r="Y2105" s="256">
        <v>2090</v>
      </c>
      <c r="Z2105" s="256">
        <v>2016</v>
      </c>
      <c r="AA2105" s="256">
        <v>1794</v>
      </c>
      <c r="AB2105" s="256">
        <v>1312</v>
      </c>
      <c r="AC2105" s="256">
        <v>746</v>
      </c>
      <c r="AD2105" s="256">
        <v>487</v>
      </c>
      <c r="AE2105" s="256">
        <v>428</v>
      </c>
      <c r="AF2105" s="256">
        <v>398</v>
      </c>
      <c r="AG2105" s="256">
        <v>328</v>
      </c>
      <c r="AH2105" s="256">
        <v>271</v>
      </c>
      <c r="AI2105" s="256">
        <v>248</v>
      </c>
      <c r="AJ2105" s="256">
        <v>192</v>
      </c>
      <c r="AK2105" s="256">
        <v>106</v>
      </c>
      <c r="AL2105" s="256">
        <v>0</v>
      </c>
      <c r="AM2105" s="256">
        <v>0</v>
      </c>
      <c r="AN2105" s="256">
        <v>0</v>
      </c>
      <c r="AO2105" s="256">
        <v>0</v>
      </c>
      <c r="AP2105" s="256">
        <v>0</v>
      </c>
      <c r="AQ2105" s="256">
        <v>0</v>
      </c>
      <c r="AR2105" s="256">
        <v>0</v>
      </c>
      <c r="AS2105" s="256">
        <v>0</v>
      </c>
      <c r="AT2105" s="256">
        <v>0</v>
      </c>
      <c r="AU2105" s="256">
        <v>0</v>
      </c>
      <c r="AV2105" s="256">
        <v>0</v>
      </c>
      <c r="AW2105" s="256">
        <v>0</v>
      </c>
      <c r="AX2105" s="256">
        <v>0</v>
      </c>
      <c r="AY2105" s="256">
        <v>0</v>
      </c>
      <c r="AZ2105" s="256">
        <v>0</v>
      </c>
      <c r="BA2105" s="256">
        <v>0</v>
      </c>
      <c r="BB2105" s="256">
        <v>0</v>
      </c>
      <c r="BC2105" s="256">
        <v>0</v>
      </c>
      <c r="BD2105" s="256">
        <v>0</v>
      </c>
      <c r="BE2105" s="256">
        <v>0</v>
      </c>
      <c r="BF2105" s="256">
        <v>0</v>
      </c>
      <c r="BG2105" s="256">
        <v>0</v>
      </c>
      <c r="BH2105" s="256">
        <v>0</v>
      </c>
      <c r="BI2105" s="256">
        <v>0</v>
      </c>
      <c r="BJ2105" s="256">
        <v>0</v>
      </c>
      <c r="BK2105" s="256">
        <v>0</v>
      </c>
      <c r="BL2105" s="256">
        <v>0</v>
      </c>
      <c r="BM2105" s="256">
        <v>0</v>
      </c>
      <c r="BN2105" s="256">
        <v>0</v>
      </c>
      <c r="BO2105" s="256">
        <v>0</v>
      </c>
      <c r="BP2105" s="256">
        <v>0</v>
      </c>
      <c r="BQ2105" s="256">
        <v>0</v>
      </c>
      <c r="BR2105" s="256">
        <v>0</v>
      </c>
      <c r="BS2105" s="256">
        <v>0</v>
      </c>
      <c r="BT2105" s="256">
        <v>0</v>
      </c>
      <c r="BU2105" s="256">
        <v>0</v>
      </c>
      <c r="BV2105" s="256">
        <v>0</v>
      </c>
    </row>
    <row r="2106" spans="1:74">
      <c r="A2106" s="256">
        <v>25</v>
      </c>
      <c r="B2106" s="256">
        <v>1829</v>
      </c>
      <c r="C2106" s="256">
        <v>1806</v>
      </c>
      <c r="D2106" s="256">
        <v>1796</v>
      </c>
      <c r="E2106" s="256">
        <v>1837</v>
      </c>
      <c r="F2106" s="256">
        <v>1865</v>
      </c>
      <c r="G2106" s="256">
        <v>1878</v>
      </c>
      <c r="H2106" s="256">
        <v>1862</v>
      </c>
      <c r="I2106" s="256">
        <v>1832</v>
      </c>
      <c r="J2106" s="256">
        <v>1817</v>
      </c>
      <c r="K2106" s="256">
        <v>1860</v>
      </c>
      <c r="L2106" s="256">
        <v>1921</v>
      </c>
      <c r="M2106" s="256">
        <v>1995</v>
      </c>
      <c r="N2106" s="256">
        <v>2074</v>
      </c>
      <c r="O2106" s="256">
        <v>2141</v>
      </c>
      <c r="P2106" s="256">
        <v>2150</v>
      </c>
      <c r="Q2106" s="256">
        <v>2175</v>
      </c>
      <c r="R2106" s="256">
        <v>2202</v>
      </c>
      <c r="S2106" s="256">
        <v>2229</v>
      </c>
      <c r="T2106" s="256">
        <v>2222</v>
      </c>
      <c r="U2106" s="256">
        <v>2202</v>
      </c>
      <c r="V2106" s="256">
        <v>2134</v>
      </c>
      <c r="W2106" s="256">
        <v>2067</v>
      </c>
      <c r="X2106" s="256">
        <v>2054</v>
      </c>
      <c r="Y2106" s="256">
        <v>2068</v>
      </c>
      <c r="Z2106" s="256">
        <v>2014</v>
      </c>
      <c r="AA2106" s="256">
        <v>1848</v>
      </c>
      <c r="AB2106" s="256">
        <v>1460</v>
      </c>
      <c r="AC2106" s="256">
        <v>888</v>
      </c>
      <c r="AD2106" s="256">
        <v>580</v>
      </c>
      <c r="AE2106" s="256">
        <v>519</v>
      </c>
      <c r="AF2106" s="256">
        <v>492</v>
      </c>
      <c r="AG2106" s="256">
        <v>419</v>
      </c>
      <c r="AH2106" s="256">
        <v>351</v>
      </c>
      <c r="AI2106" s="256">
        <v>322</v>
      </c>
      <c r="AJ2106" s="256">
        <v>266</v>
      </c>
      <c r="AK2106" s="256">
        <v>144</v>
      </c>
      <c r="AL2106" s="256">
        <v>0</v>
      </c>
      <c r="AM2106" s="256">
        <v>0</v>
      </c>
      <c r="AN2106" s="256">
        <v>0</v>
      </c>
      <c r="AO2106" s="256">
        <v>0</v>
      </c>
      <c r="AP2106" s="256">
        <v>0</v>
      </c>
      <c r="AQ2106" s="256">
        <v>0</v>
      </c>
      <c r="AR2106" s="256">
        <v>0</v>
      </c>
      <c r="AS2106" s="256">
        <v>0</v>
      </c>
      <c r="AT2106" s="256">
        <v>0</v>
      </c>
      <c r="AU2106" s="256">
        <v>0</v>
      </c>
      <c r="AV2106" s="256">
        <v>0</v>
      </c>
      <c r="AW2106" s="256">
        <v>0</v>
      </c>
      <c r="AX2106" s="256">
        <v>0</v>
      </c>
      <c r="AY2106" s="256">
        <v>0</v>
      </c>
      <c r="AZ2106" s="256">
        <v>0</v>
      </c>
      <c r="BA2106" s="256">
        <v>0</v>
      </c>
      <c r="BB2106" s="256">
        <v>0</v>
      </c>
      <c r="BC2106" s="256">
        <v>0</v>
      </c>
      <c r="BD2106" s="256">
        <v>0</v>
      </c>
      <c r="BE2106" s="256">
        <v>0</v>
      </c>
      <c r="BF2106" s="256">
        <v>0</v>
      </c>
      <c r="BG2106" s="256">
        <v>0</v>
      </c>
      <c r="BH2106" s="256">
        <v>0</v>
      </c>
      <c r="BI2106" s="256">
        <v>0</v>
      </c>
      <c r="BJ2106" s="256">
        <v>0</v>
      </c>
      <c r="BK2106" s="256">
        <v>0</v>
      </c>
      <c r="BL2106" s="256">
        <v>0</v>
      </c>
      <c r="BM2106" s="256">
        <v>0</v>
      </c>
      <c r="BN2106" s="256">
        <v>0</v>
      </c>
      <c r="BO2106" s="256">
        <v>0</v>
      </c>
      <c r="BP2106" s="256">
        <v>0</v>
      </c>
      <c r="BQ2106" s="256">
        <v>0</v>
      </c>
      <c r="BR2106" s="256">
        <v>0</v>
      </c>
      <c r="BS2106" s="256">
        <v>0</v>
      </c>
      <c r="BT2106" s="256">
        <v>0</v>
      </c>
      <c r="BU2106" s="256">
        <v>0</v>
      </c>
      <c r="BV2106" s="256">
        <v>0</v>
      </c>
    </row>
    <row r="2107" spans="1:74">
      <c r="A2107" s="256">
        <v>30</v>
      </c>
      <c r="B2107" s="256">
        <v>1829</v>
      </c>
      <c r="C2107" s="256">
        <v>1806</v>
      </c>
      <c r="D2107" s="256">
        <v>1794</v>
      </c>
      <c r="E2107" s="256">
        <v>1829</v>
      </c>
      <c r="F2107" s="256">
        <v>1864</v>
      </c>
      <c r="G2107" s="256">
        <v>1882</v>
      </c>
      <c r="H2107" s="256">
        <v>1884</v>
      </c>
      <c r="I2107" s="256">
        <v>1857</v>
      </c>
      <c r="J2107" s="256">
        <v>1840</v>
      </c>
      <c r="K2107" s="256">
        <v>1848</v>
      </c>
      <c r="L2107" s="256">
        <v>1900</v>
      </c>
      <c r="M2107" s="256">
        <v>1972</v>
      </c>
      <c r="N2107" s="256">
        <v>2031</v>
      </c>
      <c r="O2107" s="256">
        <v>2102</v>
      </c>
      <c r="P2107" s="256">
        <v>2120</v>
      </c>
      <c r="Q2107" s="256">
        <v>2134</v>
      </c>
      <c r="R2107" s="256">
        <v>2162</v>
      </c>
      <c r="S2107" s="256">
        <v>2190</v>
      </c>
      <c r="T2107" s="256">
        <v>2200</v>
      </c>
      <c r="U2107" s="256">
        <v>2210</v>
      </c>
      <c r="V2107" s="256">
        <v>2191</v>
      </c>
      <c r="W2107" s="256">
        <v>2144</v>
      </c>
      <c r="X2107" s="256">
        <v>2082</v>
      </c>
      <c r="Y2107" s="256">
        <v>2070</v>
      </c>
      <c r="Z2107" s="256">
        <v>2043</v>
      </c>
      <c r="AA2107" s="256">
        <v>1911</v>
      </c>
      <c r="AB2107" s="256">
        <v>1617</v>
      </c>
      <c r="AC2107" s="256">
        <v>1106</v>
      </c>
      <c r="AD2107" s="256">
        <v>702</v>
      </c>
      <c r="AE2107" s="256">
        <v>613</v>
      </c>
      <c r="AF2107" s="256">
        <v>614</v>
      </c>
      <c r="AG2107" s="256">
        <v>578</v>
      </c>
      <c r="AH2107" s="256">
        <v>505</v>
      </c>
      <c r="AI2107" s="256">
        <v>449</v>
      </c>
      <c r="AJ2107" s="256">
        <v>375</v>
      </c>
      <c r="AK2107" s="256">
        <v>190</v>
      </c>
      <c r="AL2107" s="256">
        <v>0</v>
      </c>
      <c r="AM2107" s="256">
        <v>0</v>
      </c>
      <c r="AN2107" s="256">
        <v>0</v>
      </c>
      <c r="AO2107" s="256">
        <v>0</v>
      </c>
      <c r="AP2107" s="256">
        <v>0</v>
      </c>
      <c r="AQ2107" s="256">
        <v>0</v>
      </c>
      <c r="AR2107" s="256">
        <v>0</v>
      </c>
      <c r="AS2107" s="256">
        <v>0</v>
      </c>
      <c r="AT2107" s="256">
        <v>0</v>
      </c>
      <c r="AU2107" s="256">
        <v>0</v>
      </c>
      <c r="AV2107" s="256">
        <v>0</v>
      </c>
      <c r="AW2107" s="256">
        <v>0</v>
      </c>
      <c r="AX2107" s="256">
        <v>0</v>
      </c>
      <c r="AY2107" s="256">
        <v>0</v>
      </c>
      <c r="AZ2107" s="256">
        <v>0</v>
      </c>
      <c r="BA2107" s="256">
        <v>0</v>
      </c>
      <c r="BB2107" s="256">
        <v>0</v>
      </c>
      <c r="BC2107" s="256">
        <v>0</v>
      </c>
      <c r="BD2107" s="256">
        <v>0</v>
      </c>
      <c r="BE2107" s="256">
        <v>0</v>
      </c>
      <c r="BF2107" s="256">
        <v>0</v>
      </c>
      <c r="BG2107" s="256">
        <v>0</v>
      </c>
      <c r="BH2107" s="256">
        <v>0</v>
      </c>
      <c r="BI2107" s="256">
        <v>0</v>
      </c>
      <c r="BJ2107" s="256">
        <v>0</v>
      </c>
      <c r="BK2107" s="256">
        <v>0</v>
      </c>
      <c r="BL2107" s="256">
        <v>0</v>
      </c>
      <c r="BM2107" s="256">
        <v>0</v>
      </c>
      <c r="BN2107" s="256">
        <v>0</v>
      </c>
      <c r="BO2107" s="256">
        <v>0</v>
      </c>
      <c r="BP2107" s="256">
        <v>0</v>
      </c>
      <c r="BQ2107" s="256">
        <v>0</v>
      </c>
      <c r="BR2107" s="256">
        <v>0</v>
      </c>
      <c r="BS2107" s="256">
        <v>0</v>
      </c>
      <c r="BT2107" s="256">
        <v>0</v>
      </c>
      <c r="BU2107" s="256">
        <v>0</v>
      </c>
      <c r="BV2107" s="256">
        <v>0</v>
      </c>
    </row>
    <row r="2108" spans="1:74">
      <c r="A2108" s="256">
        <v>35</v>
      </c>
      <c r="B2108" s="256">
        <v>1829</v>
      </c>
      <c r="C2108" s="256">
        <v>1805</v>
      </c>
      <c r="D2108" s="256">
        <v>1798</v>
      </c>
      <c r="E2108" s="256">
        <v>1824</v>
      </c>
      <c r="F2108" s="256">
        <v>1864</v>
      </c>
      <c r="G2108" s="256">
        <v>1894</v>
      </c>
      <c r="H2108" s="256">
        <v>1912</v>
      </c>
      <c r="I2108" s="256">
        <v>1892</v>
      </c>
      <c r="J2108" s="256">
        <v>1872</v>
      </c>
      <c r="K2108" s="256">
        <v>1864</v>
      </c>
      <c r="L2108" s="256">
        <v>1885</v>
      </c>
      <c r="M2108" s="256">
        <v>1946</v>
      </c>
      <c r="N2108" s="256">
        <v>2002</v>
      </c>
      <c r="O2108" s="256">
        <v>2056</v>
      </c>
      <c r="P2108" s="256">
        <v>2092</v>
      </c>
      <c r="Q2108" s="256">
        <v>2107</v>
      </c>
      <c r="R2108" s="256">
        <v>2120</v>
      </c>
      <c r="S2108" s="256">
        <v>2146</v>
      </c>
      <c r="T2108" s="256">
        <v>2165</v>
      </c>
      <c r="U2108" s="256">
        <v>2199</v>
      </c>
      <c r="V2108" s="256">
        <v>2217</v>
      </c>
      <c r="W2108" s="256">
        <v>2217</v>
      </c>
      <c r="X2108" s="256">
        <v>2166</v>
      </c>
      <c r="Y2108" s="256">
        <v>2109</v>
      </c>
      <c r="Z2108" s="256">
        <v>2052</v>
      </c>
      <c r="AA2108" s="256">
        <v>1942</v>
      </c>
      <c r="AB2108" s="256">
        <v>1702</v>
      </c>
      <c r="AC2108" s="256">
        <v>1264</v>
      </c>
      <c r="AD2108" s="256">
        <v>788</v>
      </c>
      <c r="AE2108" s="256">
        <v>642</v>
      </c>
      <c r="AF2108" s="256">
        <v>664</v>
      </c>
      <c r="AG2108" s="256">
        <v>706</v>
      </c>
      <c r="AH2108" s="256">
        <v>692</v>
      </c>
      <c r="AI2108" s="256">
        <v>652</v>
      </c>
      <c r="AJ2108" s="256">
        <v>574</v>
      </c>
      <c r="AK2108" s="256">
        <v>292</v>
      </c>
      <c r="AL2108" s="256">
        <v>0</v>
      </c>
      <c r="AM2108" s="256">
        <v>0</v>
      </c>
      <c r="AN2108" s="256">
        <v>0</v>
      </c>
      <c r="AO2108" s="256">
        <v>0</v>
      </c>
      <c r="AP2108" s="256">
        <v>0</v>
      </c>
      <c r="AQ2108" s="256">
        <v>0</v>
      </c>
      <c r="AR2108" s="256">
        <v>0</v>
      </c>
      <c r="AS2108" s="256">
        <v>0</v>
      </c>
      <c r="AT2108" s="256">
        <v>0</v>
      </c>
      <c r="AU2108" s="256">
        <v>0</v>
      </c>
      <c r="AV2108" s="256">
        <v>0</v>
      </c>
      <c r="AW2108" s="256">
        <v>0</v>
      </c>
      <c r="AX2108" s="256">
        <v>0</v>
      </c>
      <c r="AY2108" s="256">
        <v>0</v>
      </c>
      <c r="AZ2108" s="256">
        <v>0</v>
      </c>
      <c r="BA2108" s="256">
        <v>0</v>
      </c>
      <c r="BB2108" s="256">
        <v>0</v>
      </c>
      <c r="BC2108" s="256">
        <v>0</v>
      </c>
      <c r="BD2108" s="256">
        <v>0</v>
      </c>
      <c r="BE2108" s="256">
        <v>0</v>
      </c>
      <c r="BF2108" s="256">
        <v>0</v>
      </c>
      <c r="BG2108" s="256">
        <v>0</v>
      </c>
      <c r="BH2108" s="256">
        <v>0</v>
      </c>
      <c r="BI2108" s="256">
        <v>0</v>
      </c>
      <c r="BJ2108" s="256">
        <v>0</v>
      </c>
      <c r="BK2108" s="256">
        <v>0</v>
      </c>
      <c r="BL2108" s="256">
        <v>0</v>
      </c>
      <c r="BM2108" s="256">
        <v>0</v>
      </c>
      <c r="BN2108" s="256">
        <v>0</v>
      </c>
      <c r="BO2108" s="256">
        <v>0</v>
      </c>
      <c r="BP2108" s="256">
        <v>0</v>
      </c>
      <c r="BQ2108" s="256">
        <v>0</v>
      </c>
      <c r="BR2108" s="256">
        <v>0</v>
      </c>
      <c r="BS2108" s="256">
        <v>0</v>
      </c>
      <c r="BT2108" s="256">
        <v>0</v>
      </c>
      <c r="BU2108" s="256">
        <v>0</v>
      </c>
      <c r="BV2108" s="256">
        <v>0</v>
      </c>
    </row>
    <row r="2109" spans="1:74">
      <c r="A2109" s="256">
        <v>40</v>
      </c>
      <c r="B2109" s="256">
        <v>1829</v>
      </c>
      <c r="C2109" s="256">
        <v>1808</v>
      </c>
      <c r="D2109" s="256">
        <v>1794</v>
      </c>
      <c r="E2109" s="256">
        <v>1814</v>
      </c>
      <c r="F2109" s="256">
        <v>1852</v>
      </c>
      <c r="G2109" s="256">
        <v>1901</v>
      </c>
      <c r="H2109" s="256">
        <v>1938</v>
      </c>
      <c r="I2109" s="256">
        <v>1938</v>
      </c>
      <c r="J2109" s="256">
        <v>1910</v>
      </c>
      <c r="K2109" s="256">
        <v>1890</v>
      </c>
      <c r="L2109" s="256">
        <v>1882</v>
      </c>
      <c r="M2109" s="256">
        <v>1932</v>
      </c>
      <c r="N2109" s="256">
        <v>1978</v>
      </c>
      <c r="O2109" s="256">
        <v>2031</v>
      </c>
      <c r="P2109" s="256">
        <v>2057</v>
      </c>
      <c r="Q2109" s="256">
        <v>2086</v>
      </c>
      <c r="R2109" s="256">
        <v>2100</v>
      </c>
      <c r="S2109" s="256">
        <v>2116</v>
      </c>
      <c r="T2109" s="256">
        <v>2138</v>
      </c>
      <c r="U2109" s="256">
        <v>2182</v>
      </c>
      <c r="V2109" s="256">
        <v>2215</v>
      </c>
      <c r="W2109" s="256">
        <v>2250</v>
      </c>
      <c r="X2109" s="256">
        <v>2254</v>
      </c>
      <c r="Y2109" s="256">
        <v>2228</v>
      </c>
      <c r="Z2109" s="256">
        <v>2168</v>
      </c>
      <c r="AA2109" s="256">
        <v>2060</v>
      </c>
      <c r="AB2109" s="256">
        <v>1854</v>
      </c>
      <c r="AC2109" s="256">
        <v>1473</v>
      </c>
      <c r="AD2109" s="256">
        <v>968</v>
      </c>
      <c r="AE2109" s="256">
        <v>714</v>
      </c>
      <c r="AF2109" s="256">
        <v>750</v>
      </c>
      <c r="AG2109" s="256">
        <v>838</v>
      </c>
      <c r="AH2109" s="256">
        <v>865</v>
      </c>
      <c r="AI2109" s="256">
        <v>850</v>
      </c>
      <c r="AJ2109" s="256">
        <v>691</v>
      </c>
      <c r="AK2109" s="256">
        <v>310</v>
      </c>
      <c r="AL2109" s="256">
        <v>0</v>
      </c>
      <c r="AM2109" s="256">
        <v>0</v>
      </c>
      <c r="AN2109" s="256">
        <v>0</v>
      </c>
      <c r="AO2109" s="256">
        <v>0</v>
      </c>
      <c r="AP2109" s="256">
        <v>0</v>
      </c>
      <c r="AQ2109" s="256">
        <v>0</v>
      </c>
      <c r="AR2109" s="256">
        <v>0</v>
      </c>
      <c r="AS2109" s="256">
        <v>0</v>
      </c>
      <c r="AT2109" s="256">
        <v>0</v>
      </c>
      <c r="AU2109" s="256">
        <v>0</v>
      </c>
      <c r="AV2109" s="256">
        <v>0</v>
      </c>
      <c r="AW2109" s="256">
        <v>0</v>
      </c>
      <c r="AX2109" s="256">
        <v>0</v>
      </c>
      <c r="AY2109" s="256">
        <v>0</v>
      </c>
      <c r="AZ2109" s="256">
        <v>0</v>
      </c>
      <c r="BA2109" s="256">
        <v>0</v>
      </c>
      <c r="BB2109" s="256">
        <v>0</v>
      </c>
      <c r="BC2109" s="256">
        <v>0</v>
      </c>
      <c r="BD2109" s="256">
        <v>0</v>
      </c>
      <c r="BE2109" s="256">
        <v>0</v>
      </c>
      <c r="BF2109" s="256">
        <v>0</v>
      </c>
      <c r="BG2109" s="256">
        <v>0</v>
      </c>
      <c r="BH2109" s="256">
        <v>0</v>
      </c>
      <c r="BI2109" s="256">
        <v>0</v>
      </c>
      <c r="BJ2109" s="256">
        <v>0</v>
      </c>
      <c r="BK2109" s="256">
        <v>0</v>
      </c>
      <c r="BL2109" s="256">
        <v>0</v>
      </c>
      <c r="BM2109" s="256">
        <v>0</v>
      </c>
      <c r="BN2109" s="256">
        <v>0</v>
      </c>
      <c r="BO2109" s="256">
        <v>0</v>
      </c>
      <c r="BP2109" s="256">
        <v>0</v>
      </c>
      <c r="BQ2109" s="256">
        <v>0</v>
      </c>
      <c r="BR2109" s="256">
        <v>0</v>
      </c>
      <c r="BS2109" s="256">
        <v>0</v>
      </c>
      <c r="BT2109" s="256">
        <v>0</v>
      </c>
      <c r="BU2109" s="256">
        <v>0</v>
      </c>
      <c r="BV2109" s="256">
        <v>0</v>
      </c>
    </row>
    <row r="2110" spans="1:74">
      <c r="A2110" s="256">
        <v>45</v>
      </c>
      <c r="B2110" s="256">
        <v>1829</v>
      </c>
      <c r="C2110" s="256">
        <v>1818</v>
      </c>
      <c r="D2110" s="256">
        <v>1802</v>
      </c>
      <c r="E2110" s="256">
        <v>1808</v>
      </c>
      <c r="F2110" s="256">
        <v>1850</v>
      </c>
      <c r="G2110" s="256">
        <v>1898</v>
      </c>
      <c r="H2110" s="256">
        <v>1950</v>
      </c>
      <c r="I2110" s="256">
        <v>1978</v>
      </c>
      <c r="J2110" s="256">
        <v>1964</v>
      </c>
      <c r="K2110" s="256">
        <v>1932</v>
      </c>
      <c r="L2110" s="256">
        <v>1902</v>
      </c>
      <c r="M2110" s="256">
        <v>1923</v>
      </c>
      <c r="N2110" s="256">
        <v>1972</v>
      </c>
      <c r="O2110" s="256">
        <v>2025</v>
      </c>
      <c r="P2110" s="256">
        <v>2048</v>
      </c>
      <c r="Q2110" s="256">
        <v>2074</v>
      </c>
      <c r="R2110" s="256">
        <v>2112</v>
      </c>
      <c r="S2110" s="256">
        <v>2133</v>
      </c>
      <c r="T2110" s="256">
        <v>2148</v>
      </c>
      <c r="U2110" s="256">
        <v>2190</v>
      </c>
      <c r="V2110" s="256">
        <v>2228</v>
      </c>
      <c r="W2110" s="256">
        <v>2276</v>
      </c>
      <c r="X2110" s="256">
        <v>2314</v>
      </c>
      <c r="Y2110" s="256">
        <v>2342</v>
      </c>
      <c r="Z2110" s="256">
        <v>2358</v>
      </c>
      <c r="AA2110" s="256">
        <v>2318</v>
      </c>
      <c r="AB2110" s="256">
        <v>2168</v>
      </c>
      <c r="AC2110" s="256">
        <v>1842</v>
      </c>
      <c r="AD2110" s="256">
        <v>1290</v>
      </c>
      <c r="AE2110" s="256">
        <v>872</v>
      </c>
      <c r="AF2110" s="256">
        <v>852</v>
      </c>
      <c r="AG2110" s="256">
        <v>928</v>
      </c>
      <c r="AH2110" s="256">
        <v>974</v>
      </c>
      <c r="AI2110" s="256">
        <v>970</v>
      </c>
      <c r="AJ2110" s="256">
        <v>856</v>
      </c>
      <c r="AK2110" s="256">
        <v>411</v>
      </c>
      <c r="AL2110" s="256">
        <v>0</v>
      </c>
      <c r="AM2110" s="256">
        <v>0</v>
      </c>
      <c r="AN2110" s="256">
        <v>0</v>
      </c>
      <c r="AO2110" s="256">
        <v>0</v>
      </c>
      <c r="AP2110" s="256">
        <v>0</v>
      </c>
      <c r="AQ2110" s="256">
        <v>0</v>
      </c>
      <c r="AR2110" s="256">
        <v>0</v>
      </c>
      <c r="AS2110" s="256">
        <v>0</v>
      </c>
      <c r="AT2110" s="256">
        <v>0</v>
      </c>
      <c r="AU2110" s="256">
        <v>0</v>
      </c>
      <c r="AV2110" s="256">
        <v>0</v>
      </c>
      <c r="AW2110" s="256">
        <v>0</v>
      </c>
      <c r="AX2110" s="256">
        <v>0</v>
      </c>
      <c r="AY2110" s="256">
        <v>0</v>
      </c>
      <c r="AZ2110" s="256">
        <v>0</v>
      </c>
      <c r="BA2110" s="256">
        <v>0</v>
      </c>
      <c r="BB2110" s="256">
        <v>0</v>
      </c>
      <c r="BC2110" s="256">
        <v>0</v>
      </c>
      <c r="BD2110" s="256">
        <v>0</v>
      </c>
      <c r="BE2110" s="256">
        <v>0</v>
      </c>
      <c r="BF2110" s="256">
        <v>0</v>
      </c>
      <c r="BG2110" s="256">
        <v>0</v>
      </c>
      <c r="BH2110" s="256">
        <v>0</v>
      </c>
      <c r="BI2110" s="256">
        <v>0</v>
      </c>
      <c r="BJ2110" s="256">
        <v>0</v>
      </c>
      <c r="BK2110" s="256">
        <v>0</v>
      </c>
      <c r="BL2110" s="256">
        <v>0</v>
      </c>
      <c r="BM2110" s="256">
        <v>0</v>
      </c>
      <c r="BN2110" s="256">
        <v>0</v>
      </c>
      <c r="BO2110" s="256">
        <v>0</v>
      </c>
      <c r="BP2110" s="256">
        <v>0</v>
      </c>
      <c r="BQ2110" s="256">
        <v>0</v>
      </c>
      <c r="BR2110" s="256">
        <v>0</v>
      </c>
      <c r="BS2110" s="256">
        <v>0</v>
      </c>
      <c r="BT2110" s="256">
        <v>0</v>
      </c>
      <c r="BU2110" s="256">
        <v>0</v>
      </c>
      <c r="BV2110" s="256">
        <v>0</v>
      </c>
    </row>
    <row r="2111" spans="1:74">
      <c r="A2111" s="256">
        <v>50</v>
      </c>
      <c r="B2111" s="256">
        <v>1829</v>
      </c>
      <c r="C2111" s="256">
        <v>1812</v>
      </c>
      <c r="D2111" s="256">
        <v>1796</v>
      </c>
      <c r="E2111" s="256">
        <v>1804</v>
      </c>
      <c r="F2111" s="256">
        <v>1839</v>
      </c>
      <c r="G2111" s="256">
        <v>1900</v>
      </c>
      <c r="H2111" s="256">
        <v>1961</v>
      </c>
      <c r="I2111" s="256">
        <v>2006</v>
      </c>
      <c r="J2111" s="256">
        <v>2023</v>
      </c>
      <c r="K2111" s="256">
        <v>1997</v>
      </c>
      <c r="L2111" s="256">
        <v>1958</v>
      </c>
      <c r="M2111" s="256">
        <v>1947</v>
      </c>
      <c r="N2111" s="256">
        <v>1968</v>
      </c>
      <c r="O2111" s="256">
        <v>2038</v>
      </c>
      <c r="P2111" s="256">
        <v>2066</v>
      </c>
      <c r="Q2111" s="256">
        <v>2106</v>
      </c>
      <c r="R2111" s="256">
        <v>2144</v>
      </c>
      <c r="S2111" s="256">
        <v>2186</v>
      </c>
      <c r="T2111" s="256">
        <v>2216</v>
      </c>
      <c r="U2111" s="256">
        <v>2252</v>
      </c>
      <c r="V2111" s="256">
        <v>2294</v>
      </c>
      <c r="W2111" s="256">
        <v>2350</v>
      </c>
      <c r="X2111" s="256">
        <v>2418</v>
      </c>
      <c r="Y2111" s="256">
        <v>2494</v>
      </c>
      <c r="Z2111" s="256">
        <v>2562</v>
      </c>
      <c r="AA2111" s="256">
        <v>2604</v>
      </c>
      <c r="AB2111" s="256">
        <v>2560</v>
      </c>
      <c r="AC2111" s="256">
        <v>2378</v>
      </c>
      <c r="AD2111" s="256">
        <v>1919</v>
      </c>
      <c r="AE2111" s="256">
        <v>1244</v>
      </c>
      <c r="AF2111" s="256">
        <v>1002</v>
      </c>
      <c r="AG2111" s="256">
        <v>1002</v>
      </c>
      <c r="AH2111" s="256">
        <v>1015</v>
      </c>
      <c r="AI2111" s="256">
        <v>993</v>
      </c>
      <c r="AJ2111" s="256">
        <v>962</v>
      </c>
      <c r="AK2111" s="256">
        <v>488</v>
      </c>
      <c r="AL2111" s="256">
        <v>0</v>
      </c>
      <c r="AM2111" s="256">
        <v>0</v>
      </c>
      <c r="AN2111" s="256">
        <v>0</v>
      </c>
      <c r="AO2111" s="256">
        <v>0</v>
      </c>
      <c r="AP2111" s="256">
        <v>0</v>
      </c>
      <c r="AQ2111" s="256">
        <v>0</v>
      </c>
      <c r="AR2111" s="256">
        <v>0</v>
      </c>
      <c r="AS2111" s="256">
        <v>0</v>
      </c>
      <c r="AT2111" s="256">
        <v>0</v>
      </c>
      <c r="AU2111" s="256">
        <v>0</v>
      </c>
      <c r="AV2111" s="256">
        <v>0</v>
      </c>
      <c r="AW2111" s="256">
        <v>0</v>
      </c>
      <c r="AX2111" s="256">
        <v>0</v>
      </c>
      <c r="AY2111" s="256">
        <v>0</v>
      </c>
      <c r="AZ2111" s="256">
        <v>0</v>
      </c>
      <c r="BA2111" s="256">
        <v>0</v>
      </c>
      <c r="BB2111" s="256">
        <v>0</v>
      </c>
      <c r="BC2111" s="256">
        <v>0</v>
      </c>
      <c r="BD2111" s="256">
        <v>0</v>
      </c>
      <c r="BE2111" s="256">
        <v>0</v>
      </c>
      <c r="BF2111" s="256">
        <v>0</v>
      </c>
      <c r="BG2111" s="256">
        <v>0</v>
      </c>
      <c r="BH2111" s="256">
        <v>0</v>
      </c>
      <c r="BI2111" s="256">
        <v>0</v>
      </c>
      <c r="BJ2111" s="256">
        <v>0</v>
      </c>
      <c r="BK2111" s="256">
        <v>0</v>
      </c>
      <c r="BL2111" s="256">
        <v>0</v>
      </c>
      <c r="BM2111" s="256">
        <v>0</v>
      </c>
      <c r="BN2111" s="256">
        <v>0</v>
      </c>
      <c r="BO2111" s="256">
        <v>0</v>
      </c>
      <c r="BP2111" s="256">
        <v>0</v>
      </c>
      <c r="BQ2111" s="256">
        <v>0</v>
      </c>
      <c r="BR2111" s="256">
        <v>0</v>
      </c>
      <c r="BS2111" s="256">
        <v>0</v>
      </c>
      <c r="BT2111" s="256">
        <v>0</v>
      </c>
      <c r="BU2111" s="256">
        <v>0</v>
      </c>
      <c r="BV2111" s="256">
        <v>0</v>
      </c>
    </row>
    <row r="2112" spans="1:74">
      <c r="A2112" s="256">
        <v>55</v>
      </c>
      <c r="B2112" s="256">
        <v>1829</v>
      </c>
      <c r="C2112" s="256">
        <v>1813</v>
      </c>
      <c r="D2112" s="256">
        <v>1800</v>
      </c>
      <c r="E2112" s="256">
        <v>1796</v>
      </c>
      <c r="F2112" s="256">
        <v>1822</v>
      </c>
      <c r="G2112" s="256">
        <v>1886</v>
      </c>
      <c r="H2112" s="256">
        <v>1954</v>
      </c>
      <c r="I2112" s="256">
        <v>2023</v>
      </c>
      <c r="J2112" s="256">
        <v>2063</v>
      </c>
      <c r="K2112" s="256">
        <v>2066</v>
      </c>
      <c r="L2112" s="256">
        <v>2038</v>
      </c>
      <c r="M2112" s="256">
        <v>2005</v>
      </c>
      <c r="N2112" s="256">
        <v>2002</v>
      </c>
      <c r="O2112" s="256">
        <v>2047</v>
      </c>
      <c r="P2112" s="256">
        <v>2085</v>
      </c>
      <c r="Q2112" s="256">
        <v>2142</v>
      </c>
      <c r="R2112" s="256">
        <v>2194</v>
      </c>
      <c r="S2112" s="256">
        <v>2254</v>
      </c>
      <c r="T2112" s="256">
        <v>2318</v>
      </c>
      <c r="U2112" s="256">
        <v>2393</v>
      </c>
      <c r="V2112" s="256">
        <v>2466</v>
      </c>
      <c r="W2112" s="256">
        <v>2551</v>
      </c>
      <c r="X2112" s="256">
        <v>2654</v>
      </c>
      <c r="Y2112" s="256">
        <v>2790</v>
      </c>
      <c r="Z2112" s="256">
        <v>2937</v>
      </c>
      <c r="AA2112" s="256">
        <v>3082</v>
      </c>
      <c r="AB2112" s="256">
        <v>3144</v>
      </c>
      <c r="AC2112" s="256">
        <v>3045</v>
      </c>
      <c r="AD2112" s="256">
        <v>2664</v>
      </c>
      <c r="AE2112" s="256">
        <v>1958</v>
      </c>
      <c r="AF2112" s="256">
        <v>1325</v>
      </c>
      <c r="AG2112" s="256">
        <v>1155</v>
      </c>
      <c r="AH2112" s="256">
        <v>1087</v>
      </c>
      <c r="AI2112" s="256">
        <v>1015</v>
      </c>
      <c r="AJ2112" s="256">
        <v>929</v>
      </c>
      <c r="AK2112" s="256">
        <v>480</v>
      </c>
      <c r="AL2112" s="256">
        <v>0</v>
      </c>
      <c r="AM2112" s="256">
        <v>0</v>
      </c>
      <c r="AN2112" s="256">
        <v>0</v>
      </c>
      <c r="AO2112" s="256">
        <v>0</v>
      </c>
      <c r="AP2112" s="256">
        <v>0</v>
      </c>
      <c r="AQ2112" s="256">
        <v>0</v>
      </c>
      <c r="AR2112" s="256">
        <v>0</v>
      </c>
      <c r="AS2112" s="256">
        <v>0</v>
      </c>
      <c r="AT2112" s="256">
        <v>0</v>
      </c>
      <c r="AU2112" s="256">
        <v>0</v>
      </c>
      <c r="AV2112" s="256">
        <v>0</v>
      </c>
      <c r="AW2112" s="256">
        <v>0</v>
      </c>
      <c r="AX2112" s="256">
        <v>0</v>
      </c>
      <c r="AY2112" s="256">
        <v>0</v>
      </c>
      <c r="AZ2112" s="256">
        <v>0</v>
      </c>
      <c r="BA2112" s="256">
        <v>0</v>
      </c>
      <c r="BB2112" s="256">
        <v>0</v>
      </c>
      <c r="BC2112" s="256">
        <v>0</v>
      </c>
      <c r="BD2112" s="256">
        <v>0</v>
      </c>
      <c r="BE2112" s="256">
        <v>0</v>
      </c>
      <c r="BF2112" s="256">
        <v>0</v>
      </c>
      <c r="BG2112" s="256">
        <v>0</v>
      </c>
      <c r="BH2112" s="256">
        <v>0</v>
      </c>
      <c r="BI2112" s="256">
        <v>0</v>
      </c>
      <c r="BJ2112" s="256">
        <v>0</v>
      </c>
      <c r="BK2112" s="256">
        <v>0</v>
      </c>
      <c r="BL2112" s="256">
        <v>0</v>
      </c>
      <c r="BM2112" s="256">
        <v>0</v>
      </c>
      <c r="BN2112" s="256">
        <v>0</v>
      </c>
      <c r="BO2112" s="256">
        <v>0</v>
      </c>
      <c r="BP2112" s="256">
        <v>0</v>
      </c>
      <c r="BQ2112" s="256">
        <v>0</v>
      </c>
      <c r="BR2112" s="256">
        <v>0</v>
      </c>
      <c r="BS2112" s="256">
        <v>0</v>
      </c>
      <c r="BT2112" s="256">
        <v>0</v>
      </c>
      <c r="BU2112" s="256">
        <v>0</v>
      </c>
      <c r="BV2112" s="256">
        <v>0</v>
      </c>
    </row>
    <row r="2113" spans="1:74">
      <c r="A2113" s="256">
        <v>60</v>
      </c>
      <c r="B2113" s="256">
        <v>1829</v>
      </c>
      <c r="C2113" s="256">
        <v>1807</v>
      </c>
      <c r="D2113" s="256">
        <v>1798</v>
      </c>
      <c r="E2113" s="256">
        <v>1790</v>
      </c>
      <c r="F2113" s="256">
        <v>1814</v>
      </c>
      <c r="G2113" s="256">
        <v>1862</v>
      </c>
      <c r="H2113" s="256">
        <v>1940</v>
      </c>
      <c r="I2113" s="256">
        <v>2012</v>
      </c>
      <c r="J2113" s="256">
        <v>2076</v>
      </c>
      <c r="K2113" s="256">
        <v>2120</v>
      </c>
      <c r="L2113" s="256">
        <v>2122</v>
      </c>
      <c r="M2113" s="256">
        <v>2092</v>
      </c>
      <c r="N2113" s="256">
        <v>2068</v>
      </c>
      <c r="O2113" s="256">
        <v>2085</v>
      </c>
      <c r="P2113" s="256">
        <v>2115</v>
      </c>
      <c r="Q2113" s="256">
        <v>2177</v>
      </c>
      <c r="R2113" s="256">
        <v>2252</v>
      </c>
      <c r="S2113" s="256">
        <v>2330</v>
      </c>
      <c r="T2113" s="256">
        <v>2427</v>
      </c>
      <c r="U2113" s="256">
        <v>2544</v>
      </c>
      <c r="V2113" s="256">
        <v>2674</v>
      </c>
      <c r="W2113" s="256">
        <v>2834</v>
      </c>
      <c r="X2113" s="256">
        <v>3027</v>
      </c>
      <c r="Y2113" s="256">
        <v>3288</v>
      </c>
      <c r="Z2113" s="256">
        <v>3616</v>
      </c>
      <c r="AA2113" s="256">
        <v>3982</v>
      </c>
      <c r="AB2113" s="256">
        <v>4354</v>
      </c>
      <c r="AC2113" s="256">
        <v>4597</v>
      </c>
      <c r="AD2113" s="256">
        <v>4505</v>
      </c>
      <c r="AE2113" s="256">
        <v>3771</v>
      </c>
      <c r="AF2113" s="256">
        <v>2502</v>
      </c>
      <c r="AG2113" s="256">
        <v>1640</v>
      </c>
      <c r="AH2113" s="256">
        <v>1304</v>
      </c>
      <c r="AI2113" s="256">
        <v>1112</v>
      </c>
      <c r="AJ2113" s="256">
        <v>904</v>
      </c>
      <c r="AK2113" s="256">
        <v>474</v>
      </c>
      <c r="AL2113" s="256">
        <v>0</v>
      </c>
      <c r="AM2113" s="256">
        <v>0</v>
      </c>
      <c r="AN2113" s="256">
        <v>0</v>
      </c>
      <c r="AO2113" s="256">
        <v>0</v>
      </c>
      <c r="AP2113" s="256">
        <v>0</v>
      </c>
      <c r="AQ2113" s="256">
        <v>0</v>
      </c>
      <c r="AR2113" s="256">
        <v>0</v>
      </c>
      <c r="AS2113" s="256">
        <v>0</v>
      </c>
      <c r="AT2113" s="256">
        <v>0</v>
      </c>
      <c r="AU2113" s="256">
        <v>0</v>
      </c>
      <c r="AV2113" s="256">
        <v>0</v>
      </c>
      <c r="AW2113" s="256">
        <v>0</v>
      </c>
      <c r="AX2113" s="256">
        <v>0</v>
      </c>
      <c r="AY2113" s="256">
        <v>0</v>
      </c>
      <c r="AZ2113" s="256">
        <v>0</v>
      </c>
      <c r="BA2113" s="256">
        <v>0</v>
      </c>
      <c r="BB2113" s="256">
        <v>0</v>
      </c>
      <c r="BC2113" s="256">
        <v>0</v>
      </c>
      <c r="BD2113" s="256">
        <v>0</v>
      </c>
      <c r="BE2113" s="256">
        <v>0</v>
      </c>
      <c r="BF2113" s="256">
        <v>0</v>
      </c>
      <c r="BG2113" s="256">
        <v>0</v>
      </c>
      <c r="BH2113" s="256">
        <v>0</v>
      </c>
      <c r="BI2113" s="256">
        <v>0</v>
      </c>
      <c r="BJ2113" s="256">
        <v>0</v>
      </c>
      <c r="BK2113" s="256">
        <v>0</v>
      </c>
      <c r="BL2113" s="256">
        <v>0</v>
      </c>
      <c r="BM2113" s="256">
        <v>0</v>
      </c>
      <c r="BN2113" s="256">
        <v>0</v>
      </c>
      <c r="BO2113" s="256">
        <v>0</v>
      </c>
      <c r="BP2113" s="256">
        <v>0</v>
      </c>
      <c r="BQ2113" s="256">
        <v>0</v>
      </c>
      <c r="BR2113" s="256">
        <v>0</v>
      </c>
      <c r="BS2113" s="256">
        <v>0</v>
      </c>
      <c r="BT2113" s="256">
        <v>0</v>
      </c>
      <c r="BU2113" s="256">
        <v>0</v>
      </c>
      <c r="BV2113" s="256">
        <v>0</v>
      </c>
    </row>
    <row r="2114" spans="1:74">
      <c r="A2114" s="256">
        <v>65</v>
      </c>
      <c r="B2114" s="256">
        <v>1829</v>
      </c>
      <c r="C2114" s="256">
        <v>1812</v>
      </c>
      <c r="D2114" s="256">
        <v>1806</v>
      </c>
      <c r="E2114" s="256">
        <v>1800</v>
      </c>
      <c r="F2114" s="256">
        <v>1808</v>
      </c>
      <c r="G2114" s="256">
        <v>1848</v>
      </c>
      <c r="H2114" s="256">
        <v>1923</v>
      </c>
      <c r="I2114" s="256">
        <v>1989</v>
      </c>
      <c r="J2114" s="256">
        <v>2060</v>
      </c>
      <c r="K2114" s="256">
        <v>2128</v>
      </c>
      <c r="L2114" s="256">
        <v>2173</v>
      </c>
      <c r="M2114" s="256">
        <v>2185</v>
      </c>
      <c r="N2114" s="256">
        <v>2172</v>
      </c>
      <c r="O2114" s="256">
        <v>2170</v>
      </c>
      <c r="P2114" s="256">
        <v>2174</v>
      </c>
      <c r="Q2114" s="256">
        <v>2230</v>
      </c>
      <c r="R2114" s="256">
        <v>2294</v>
      </c>
      <c r="S2114" s="256">
        <v>2399</v>
      </c>
      <c r="T2114" s="256">
        <v>2516</v>
      </c>
      <c r="U2114" s="256">
        <v>2664</v>
      </c>
      <c r="V2114" s="256">
        <v>2845</v>
      </c>
      <c r="W2114" s="256">
        <v>3090</v>
      </c>
      <c r="X2114" s="256">
        <v>3376</v>
      </c>
      <c r="Y2114" s="256">
        <v>3744</v>
      </c>
      <c r="Z2114" s="256">
        <v>4166</v>
      </c>
      <c r="AA2114" s="256">
        <v>4638</v>
      </c>
      <c r="AB2114" s="256">
        <v>5180</v>
      </c>
      <c r="AC2114" s="256">
        <v>5763</v>
      </c>
      <c r="AD2114" s="256">
        <v>6158</v>
      </c>
      <c r="AE2114" s="256">
        <v>6079</v>
      </c>
      <c r="AF2114" s="256">
        <v>5248</v>
      </c>
      <c r="AG2114" s="256">
        <v>3487</v>
      </c>
      <c r="AH2114" s="256">
        <v>1928</v>
      </c>
      <c r="AI2114" s="256">
        <v>1296</v>
      </c>
      <c r="AJ2114" s="256">
        <v>908</v>
      </c>
      <c r="AK2114" s="256">
        <v>452</v>
      </c>
      <c r="AL2114" s="256">
        <v>0</v>
      </c>
      <c r="AM2114" s="256">
        <v>0</v>
      </c>
      <c r="AN2114" s="256">
        <v>0</v>
      </c>
      <c r="AO2114" s="256">
        <v>0</v>
      </c>
      <c r="AP2114" s="256">
        <v>0</v>
      </c>
      <c r="AQ2114" s="256">
        <v>0</v>
      </c>
      <c r="AR2114" s="256">
        <v>0</v>
      </c>
      <c r="AS2114" s="256">
        <v>0</v>
      </c>
      <c r="AT2114" s="256">
        <v>0</v>
      </c>
      <c r="AU2114" s="256">
        <v>0</v>
      </c>
      <c r="AV2114" s="256">
        <v>0</v>
      </c>
      <c r="AW2114" s="256">
        <v>0</v>
      </c>
      <c r="AX2114" s="256">
        <v>0</v>
      </c>
      <c r="AY2114" s="256">
        <v>0</v>
      </c>
      <c r="AZ2114" s="256">
        <v>0</v>
      </c>
      <c r="BA2114" s="256">
        <v>0</v>
      </c>
      <c r="BB2114" s="256">
        <v>0</v>
      </c>
      <c r="BC2114" s="256">
        <v>0</v>
      </c>
      <c r="BD2114" s="256">
        <v>0</v>
      </c>
      <c r="BE2114" s="256">
        <v>0</v>
      </c>
      <c r="BF2114" s="256">
        <v>0</v>
      </c>
      <c r="BG2114" s="256">
        <v>0</v>
      </c>
      <c r="BH2114" s="256">
        <v>0</v>
      </c>
      <c r="BI2114" s="256">
        <v>0</v>
      </c>
      <c r="BJ2114" s="256">
        <v>0</v>
      </c>
      <c r="BK2114" s="256">
        <v>0</v>
      </c>
      <c r="BL2114" s="256">
        <v>0</v>
      </c>
      <c r="BM2114" s="256">
        <v>0</v>
      </c>
      <c r="BN2114" s="256">
        <v>0</v>
      </c>
      <c r="BO2114" s="256">
        <v>0</v>
      </c>
      <c r="BP2114" s="256">
        <v>0</v>
      </c>
      <c r="BQ2114" s="256">
        <v>0</v>
      </c>
      <c r="BR2114" s="256">
        <v>0</v>
      </c>
      <c r="BS2114" s="256">
        <v>0</v>
      </c>
      <c r="BT2114" s="256">
        <v>0</v>
      </c>
      <c r="BU2114" s="256">
        <v>0</v>
      </c>
      <c r="BV2114" s="256">
        <v>0</v>
      </c>
    </row>
    <row r="2115" spans="1:74">
      <c r="A2115" s="256">
        <v>70</v>
      </c>
      <c r="B2115" s="256">
        <v>1829</v>
      </c>
      <c r="C2115" s="256">
        <v>1816</v>
      </c>
      <c r="D2115" s="256">
        <v>1806</v>
      </c>
      <c r="E2115" s="256">
        <v>1809</v>
      </c>
      <c r="F2115" s="256">
        <v>1814</v>
      </c>
      <c r="G2115" s="256">
        <v>1842</v>
      </c>
      <c r="H2115" s="256">
        <v>1897</v>
      </c>
      <c r="I2115" s="256">
        <v>1965</v>
      </c>
      <c r="J2115" s="256">
        <v>2033</v>
      </c>
      <c r="K2115" s="256">
        <v>2108</v>
      </c>
      <c r="L2115" s="256">
        <v>2175</v>
      </c>
      <c r="M2115" s="256">
        <v>2234</v>
      </c>
      <c r="N2115" s="256">
        <v>2258</v>
      </c>
      <c r="O2115" s="256">
        <v>2286</v>
      </c>
      <c r="P2115" s="256">
        <v>2284</v>
      </c>
      <c r="Q2115" s="256">
        <v>2316</v>
      </c>
      <c r="R2115" s="256">
        <v>2383</v>
      </c>
      <c r="S2115" s="256">
        <v>2480</v>
      </c>
      <c r="T2115" s="256">
        <v>2593</v>
      </c>
      <c r="U2115" s="256">
        <v>2750</v>
      </c>
      <c r="V2115" s="256">
        <v>2962</v>
      </c>
      <c r="W2115" s="256">
        <v>3245</v>
      </c>
      <c r="X2115" s="256">
        <v>3586</v>
      </c>
      <c r="Y2115" s="256">
        <v>3986</v>
      </c>
      <c r="Z2115" s="256">
        <v>4448</v>
      </c>
      <c r="AA2115" s="256">
        <v>4956</v>
      </c>
      <c r="AB2115" s="256">
        <v>5536</v>
      </c>
      <c r="AC2115" s="256">
        <v>6236</v>
      </c>
      <c r="AD2115" s="256">
        <v>6865</v>
      </c>
      <c r="AE2115" s="256">
        <v>7018</v>
      </c>
      <c r="AF2115" s="256">
        <v>6474</v>
      </c>
      <c r="AG2115" s="256">
        <v>4974</v>
      </c>
      <c r="AH2115" s="256">
        <v>2748</v>
      </c>
      <c r="AI2115" s="256">
        <v>1446</v>
      </c>
      <c r="AJ2115" s="256">
        <v>932</v>
      </c>
      <c r="AK2115" s="256">
        <v>430</v>
      </c>
      <c r="AL2115" s="256">
        <v>0</v>
      </c>
      <c r="AM2115" s="256">
        <v>0</v>
      </c>
      <c r="AN2115" s="256">
        <v>0</v>
      </c>
      <c r="AO2115" s="256">
        <v>0</v>
      </c>
      <c r="AP2115" s="256">
        <v>0</v>
      </c>
      <c r="AQ2115" s="256">
        <v>0</v>
      </c>
      <c r="AR2115" s="256">
        <v>0</v>
      </c>
      <c r="AS2115" s="256">
        <v>0</v>
      </c>
      <c r="AT2115" s="256">
        <v>0</v>
      </c>
      <c r="AU2115" s="256">
        <v>0</v>
      </c>
      <c r="AV2115" s="256">
        <v>0</v>
      </c>
      <c r="AW2115" s="256">
        <v>0</v>
      </c>
      <c r="AX2115" s="256">
        <v>0</v>
      </c>
      <c r="AY2115" s="256">
        <v>0</v>
      </c>
      <c r="AZ2115" s="256">
        <v>0</v>
      </c>
      <c r="BA2115" s="256">
        <v>0</v>
      </c>
      <c r="BB2115" s="256">
        <v>0</v>
      </c>
      <c r="BC2115" s="256">
        <v>0</v>
      </c>
      <c r="BD2115" s="256">
        <v>0</v>
      </c>
      <c r="BE2115" s="256">
        <v>0</v>
      </c>
      <c r="BF2115" s="256">
        <v>0</v>
      </c>
      <c r="BG2115" s="256">
        <v>0</v>
      </c>
      <c r="BH2115" s="256">
        <v>0</v>
      </c>
      <c r="BI2115" s="256">
        <v>0</v>
      </c>
      <c r="BJ2115" s="256">
        <v>0</v>
      </c>
      <c r="BK2115" s="256">
        <v>0</v>
      </c>
      <c r="BL2115" s="256">
        <v>0</v>
      </c>
      <c r="BM2115" s="256">
        <v>0</v>
      </c>
      <c r="BN2115" s="256">
        <v>0</v>
      </c>
      <c r="BO2115" s="256">
        <v>0</v>
      </c>
      <c r="BP2115" s="256">
        <v>0</v>
      </c>
      <c r="BQ2115" s="256">
        <v>0</v>
      </c>
      <c r="BR2115" s="256">
        <v>0</v>
      </c>
      <c r="BS2115" s="256">
        <v>0</v>
      </c>
      <c r="BT2115" s="256">
        <v>0</v>
      </c>
      <c r="BU2115" s="256">
        <v>0</v>
      </c>
      <c r="BV2115" s="256">
        <v>0</v>
      </c>
    </row>
    <row r="2116" spans="1:74">
      <c r="A2116" s="256">
        <v>75</v>
      </c>
      <c r="B2116" s="256">
        <v>1829</v>
      </c>
      <c r="C2116" s="256">
        <v>1821</v>
      </c>
      <c r="D2116" s="256">
        <v>1812</v>
      </c>
      <c r="E2116" s="256">
        <v>1814</v>
      </c>
      <c r="F2116" s="256">
        <v>1818</v>
      </c>
      <c r="G2116" s="256">
        <v>1843</v>
      </c>
      <c r="H2116" s="256">
        <v>1876</v>
      </c>
      <c r="I2116" s="256">
        <v>1932</v>
      </c>
      <c r="J2116" s="256">
        <v>1992</v>
      </c>
      <c r="K2116" s="256">
        <v>2064</v>
      </c>
      <c r="L2116" s="256">
        <v>2141</v>
      </c>
      <c r="M2116" s="256">
        <v>2216</v>
      </c>
      <c r="N2116" s="256">
        <v>2275</v>
      </c>
      <c r="O2116" s="256">
        <v>2344</v>
      </c>
      <c r="P2116" s="256">
        <v>2372</v>
      </c>
      <c r="Q2116" s="256">
        <v>2422</v>
      </c>
      <c r="R2116" s="256">
        <v>2482</v>
      </c>
      <c r="S2116" s="256">
        <v>2550</v>
      </c>
      <c r="T2116" s="256">
        <v>2657</v>
      </c>
      <c r="U2116" s="256">
        <v>2796</v>
      </c>
      <c r="V2116" s="256">
        <v>2986</v>
      </c>
      <c r="W2116" s="256">
        <v>3236</v>
      </c>
      <c r="X2116" s="256">
        <v>3536</v>
      </c>
      <c r="Y2116" s="256">
        <v>3888</v>
      </c>
      <c r="Z2116" s="256">
        <v>4302</v>
      </c>
      <c r="AA2116" s="256">
        <v>4788</v>
      </c>
      <c r="AB2116" s="256">
        <v>5412</v>
      </c>
      <c r="AC2116" s="256">
        <v>6227</v>
      </c>
      <c r="AD2116" s="256">
        <v>6988</v>
      </c>
      <c r="AE2116" s="256">
        <v>7264</v>
      </c>
      <c r="AF2116" s="256">
        <v>6771</v>
      </c>
      <c r="AG2116" s="256">
        <v>5055</v>
      </c>
      <c r="AH2116" s="256">
        <v>2590</v>
      </c>
      <c r="AI2116" s="256">
        <v>1276</v>
      </c>
      <c r="AJ2116" s="256">
        <v>818</v>
      </c>
      <c r="AK2116" s="256">
        <v>392</v>
      </c>
      <c r="AL2116" s="256">
        <v>0</v>
      </c>
      <c r="AM2116" s="256">
        <v>0</v>
      </c>
      <c r="AN2116" s="256">
        <v>0</v>
      </c>
      <c r="AO2116" s="256">
        <v>0</v>
      </c>
      <c r="AP2116" s="256">
        <v>0</v>
      </c>
      <c r="AQ2116" s="256">
        <v>0</v>
      </c>
      <c r="AR2116" s="256">
        <v>0</v>
      </c>
      <c r="AS2116" s="256">
        <v>0</v>
      </c>
      <c r="AT2116" s="256">
        <v>0</v>
      </c>
      <c r="AU2116" s="256">
        <v>0</v>
      </c>
      <c r="AV2116" s="256">
        <v>0</v>
      </c>
      <c r="AW2116" s="256">
        <v>0</v>
      </c>
      <c r="AX2116" s="256">
        <v>0</v>
      </c>
      <c r="AY2116" s="256">
        <v>0</v>
      </c>
      <c r="AZ2116" s="256">
        <v>0</v>
      </c>
      <c r="BA2116" s="256">
        <v>0</v>
      </c>
      <c r="BB2116" s="256">
        <v>0</v>
      </c>
      <c r="BC2116" s="256">
        <v>0</v>
      </c>
      <c r="BD2116" s="256">
        <v>0</v>
      </c>
      <c r="BE2116" s="256">
        <v>0</v>
      </c>
      <c r="BF2116" s="256">
        <v>0</v>
      </c>
      <c r="BG2116" s="256">
        <v>0</v>
      </c>
      <c r="BH2116" s="256">
        <v>0</v>
      </c>
      <c r="BI2116" s="256">
        <v>0</v>
      </c>
      <c r="BJ2116" s="256">
        <v>0</v>
      </c>
      <c r="BK2116" s="256">
        <v>0</v>
      </c>
      <c r="BL2116" s="256">
        <v>0</v>
      </c>
      <c r="BM2116" s="256">
        <v>0</v>
      </c>
      <c r="BN2116" s="256">
        <v>0</v>
      </c>
      <c r="BO2116" s="256">
        <v>0</v>
      </c>
      <c r="BP2116" s="256">
        <v>0</v>
      </c>
      <c r="BQ2116" s="256">
        <v>0</v>
      </c>
      <c r="BR2116" s="256">
        <v>0</v>
      </c>
      <c r="BS2116" s="256">
        <v>0</v>
      </c>
      <c r="BT2116" s="256">
        <v>0</v>
      </c>
      <c r="BU2116" s="256">
        <v>0</v>
      </c>
      <c r="BV2116" s="256">
        <v>0</v>
      </c>
    </row>
    <row r="2117" spans="1:74">
      <c r="A2117" s="256">
        <v>80</v>
      </c>
      <c r="B2117" s="256">
        <v>1829</v>
      </c>
      <c r="C2117" s="256">
        <v>1823</v>
      </c>
      <c r="D2117" s="256">
        <v>1816</v>
      </c>
      <c r="E2117" s="256">
        <v>1817</v>
      </c>
      <c r="F2117" s="256">
        <v>1824</v>
      </c>
      <c r="G2117" s="256">
        <v>1842</v>
      </c>
      <c r="H2117" s="256">
        <v>1876</v>
      </c>
      <c r="I2117" s="256">
        <v>1918</v>
      </c>
      <c r="J2117" s="256">
        <v>1965</v>
      </c>
      <c r="K2117" s="256">
        <v>2018</v>
      </c>
      <c r="L2117" s="256">
        <v>2083</v>
      </c>
      <c r="M2117" s="256">
        <v>2154</v>
      </c>
      <c r="N2117" s="256">
        <v>2229</v>
      </c>
      <c r="O2117" s="256">
        <v>2311</v>
      </c>
      <c r="P2117" s="256">
        <v>2365</v>
      </c>
      <c r="Q2117" s="256">
        <v>2430</v>
      </c>
      <c r="R2117" s="256">
        <v>2496</v>
      </c>
      <c r="S2117" s="256">
        <v>2562</v>
      </c>
      <c r="T2117" s="256">
        <v>2632</v>
      </c>
      <c r="U2117" s="256">
        <v>2742</v>
      </c>
      <c r="V2117" s="256">
        <v>2878</v>
      </c>
      <c r="W2117" s="256">
        <v>3070</v>
      </c>
      <c r="X2117" s="256">
        <v>3299</v>
      </c>
      <c r="Y2117" s="256">
        <v>3584</v>
      </c>
      <c r="Z2117" s="256">
        <v>3894</v>
      </c>
      <c r="AA2117" s="256">
        <v>4252</v>
      </c>
      <c r="AB2117" s="256">
        <v>4732</v>
      </c>
      <c r="AC2117" s="256">
        <v>5467</v>
      </c>
      <c r="AD2117" s="256">
        <v>6238</v>
      </c>
      <c r="AE2117" s="256">
        <v>6696</v>
      </c>
      <c r="AF2117" s="256">
        <v>6366</v>
      </c>
      <c r="AG2117" s="256">
        <v>4420</v>
      </c>
      <c r="AH2117" s="256">
        <v>1902</v>
      </c>
      <c r="AI2117" s="256">
        <v>886</v>
      </c>
      <c r="AJ2117" s="256">
        <v>571</v>
      </c>
      <c r="AK2117" s="256">
        <v>299</v>
      </c>
      <c r="AL2117" s="256">
        <v>0</v>
      </c>
      <c r="AM2117" s="256">
        <v>0</v>
      </c>
      <c r="AN2117" s="256">
        <v>0</v>
      </c>
      <c r="AO2117" s="256">
        <v>0</v>
      </c>
      <c r="AP2117" s="256">
        <v>0</v>
      </c>
      <c r="AQ2117" s="256">
        <v>0</v>
      </c>
      <c r="AR2117" s="256">
        <v>0</v>
      </c>
      <c r="AS2117" s="256">
        <v>0</v>
      </c>
      <c r="AT2117" s="256">
        <v>0</v>
      </c>
      <c r="AU2117" s="256">
        <v>0</v>
      </c>
      <c r="AV2117" s="256">
        <v>0</v>
      </c>
      <c r="AW2117" s="256">
        <v>0</v>
      </c>
      <c r="AX2117" s="256">
        <v>0</v>
      </c>
      <c r="AY2117" s="256">
        <v>0</v>
      </c>
      <c r="AZ2117" s="256">
        <v>0</v>
      </c>
      <c r="BA2117" s="256">
        <v>0</v>
      </c>
      <c r="BB2117" s="256">
        <v>0</v>
      </c>
      <c r="BC2117" s="256">
        <v>0</v>
      </c>
      <c r="BD2117" s="256">
        <v>0</v>
      </c>
      <c r="BE2117" s="256">
        <v>0</v>
      </c>
      <c r="BF2117" s="256">
        <v>0</v>
      </c>
      <c r="BG2117" s="256">
        <v>0</v>
      </c>
      <c r="BH2117" s="256">
        <v>0</v>
      </c>
      <c r="BI2117" s="256">
        <v>0</v>
      </c>
      <c r="BJ2117" s="256">
        <v>0</v>
      </c>
      <c r="BK2117" s="256">
        <v>0</v>
      </c>
      <c r="BL2117" s="256">
        <v>0</v>
      </c>
      <c r="BM2117" s="256">
        <v>0</v>
      </c>
      <c r="BN2117" s="256">
        <v>0</v>
      </c>
      <c r="BO2117" s="256">
        <v>0</v>
      </c>
      <c r="BP2117" s="256">
        <v>0</v>
      </c>
      <c r="BQ2117" s="256">
        <v>0</v>
      </c>
      <c r="BR2117" s="256">
        <v>0</v>
      </c>
      <c r="BS2117" s="256">
        <v>0</v>
      </c>
      <c r="BT2117" s="256">
        <v>0</v>
      </c>
      <c r="BU2117" s="256">
        <v>0</v>
      </c>
      <c r="BV2117" s="256">
        <v>0</v>
      </c>
    </row>
    <row r="2118" spans="1:74">
      <c r="A2118" s="256">
        <v>85</v>
      </c>
      <c r="B2118" s="256">
        <v>1829</v>
      </c>
      <c r="C2118" s="256">
        <v>1827</v>
      </c>
      <c r="D2118" s="256">
        <v>1818</v>
      </c>
      <c r="E2118" s="256">
        <v>1820</v>
      </c>
      <c r="F2118" s="256">
        <v>1828</v>
      </c>
      <c r="G2118" s="256">
        <v>1850</v>
      </c>
      <c r="H2118" s="256">
        <v>1878</v>
      </c>
      <c r="I2118" s="256">
        <v>1914</v>
      </c>
      <c r="J2118" s="256">
        <v>1959</v>
      </c>
      <c r="K2118" s="256">
        <v>2001</v>
      </c>
      <c r="L2118" s="256">
        <v>2048</v>
      </c>
      <c r="M2118" s="256">
        <v>2099</v>
      </c>
      <c r="N2118" s="256">
        <v>2153</v>
      </c>
      <c r="O2118" s="256">
        <v>2228</v>
      </c>
      <c r="P2118" s="256">
        <v>2275</v>
      </c>
      <c r="Q2118" s="256">
        <v>2344</v>
      </c>
      <c r="R2118" s="256">
        <v>2406</v>
      </c>
      <c r="S2118" s="256">
        <v>2467</v>
      </c>
      <c r="T2118" s="256">
        <v>2526</v>
      </c>
      <c r="U2118" s="256">
        <v>2618</v>
      </c>
      <c r="V2118" s="256">
        <v>2740</v>
      </c>
      <c r="W2118" s="256">
        <v>2900</v>
      </c>
      <c r="X2118" s="256">
        <v>3096</v>
      </c>
      <c r="Y2118" s="256">
        <v>3314</v>
      </c>
      <c r="Z2118" s="256">
        <v>3556</v>
      </c>
      <c r="AA2118" s="256">
        <v>3817</v>
      </c>
      <c r="AB2118" s="256">
        <v>4167</v>
      </c>
      <c r="AC2118" s="256">
        <v>4646</v>
      </c>
      <c r="AD2118" s="256">
        <v>5094</v>
      </c>
      <c r="AE2118" s="256">
        <v>5350</v>
      </c>
      <c r="AF2118" s="256">
        <v>5050</v>
      </c>
      <c r="AG2118" s="256">
        <v>3148</v>
      </c>
      <c r="AH2118" s="256">
        <v>1144</v>
      </c>
      <c r="AI2118" s="256">
        <v>509</v>
      </c>
      <c r="AJ2118" s="256">
        <v>328</v>
      </c>
      <c r="AK2118" s="256">
        <v>175</v>
      </c>
      <c r="AL2118" s="256">
        <v>0</v>
      </c>
      <c r="AM2118" s="256">
        <v>0</v>
      </c>
      <c r="AN2118" s="256">
        <v>0</v>
      </c>
      <c r="AO2118" s="256">
        <v>0</v>
      </c>
      <c r="AP2118" s="256">
        <v>0</v>
      </c>
      <c r="AQ2118" s="256">
        <v>0</v>
      </c>
      <c r="AR2118" s="256">
        <v>0</v>
      </c>
      <c r="AS2118" s="256">
        <v>0</v>
      </c>
      <c r="AT2118" s="256">
        <v>0</v>
      </c>
      <c r="AU2118" s="256">
        <v>0</v>
      </c>
      <c r="AV2118" s="256">
        <v>0</v>
      </c>
      <c r="AW2118" s="256">
        <v>0</v>
      </c>
      <c r="AX2118" s="256">
        <v>0</v>
      </c>
      <c r="AY2118" s="256">
        <v>0</v>
      </c>
      <c r="AZ2118" s="256">
        <v>0</v>
      </c>
      <c r="BA2118" s="256">
        <v>0</v>
      </c>
      <c r="BB2118" s="256">
        <v>0</v>
      </c>
      <c r="BC2118" s="256">
        <v>0</v>
      </c>
      <c r="BD2118" s="256">
        <v>0</v>
      </c>
      <c r="BE2118" s="256">
        <v>0</v>
      </c>
      <c r="BF2118" s="256">
        <v>0</v>
      </c>
      <c r="BG2118" s="256">
        <v>0</v>
      </c>
      <c r="BH2118" s="256">
        <v>0</v>
      </c>
      <c r="BI2118" s="256">
        <v>0</v>
      </c>
      <c r="BJ2118" s="256">
        <v>0</v>
      </c>
      <c r="BK2118" s="256">
        <v>0</v>
      </c>
      <c r="BL2118" s="256">
        <v>0</v>
      </c>
      <c r="BM2118" s="256">
        <v>0</v>
      </c>
      <c r="BN2118" s="256">
        <v>0</v>
      </c>
      <c r="BO2118" s="256">
        <v>0</v>
      </c>
      <c r="BP2118" s="256">
        <v>0</v>
      </c>
      <c r="BQ2118" s="256">
        <v>0</v>
      </c>
      <c r="BR2118" s="256">
        <v>0</v>
      </c>
      <c r="BS2118" s="256">
        <v>0</v>
      </c>
      <c r="BT2118" s="256">
        <v>0</v>
      </c>
      <c r="BU2118" s="256">
        <v>0</v>
      </c>
      <c r="BV2118" s="256">
        <v>0</v>
      </c>
    </row>
    <row r="2119" spans="1:74">
      <c r="A2119" s="256">
        <v>90</v>
      </c>
      <c r="B2119" s="256">
        <v>1829</v>
      </c>
      <c r="C2119" s="256">
        <v>1826</v>
      </c>
      <c r="D2119" s="256">
        <v>1818</v>
      </c>
      <c r="E2119" s="256">
        <v>1829</v>
      </c>
      <c r="F2119" s="256">
        <v>1836</v>
      </c>
      <c r="G2119" s="256">
        <v>1861</v>
      </c>
      <c r="H2119" s="256">
        <v>1892</v>
      </c>
      <c r="I2119" s="256">
        <v>1914</v>
      </c>
      <c r="J2119" s="256">
        <v>1948</v>
      </c>
      <c r="K2119" s="256">
        <v>1982</v>
      </c>
      <c r="L2119" s="256">
        <v>2018</v>
      </c>
      <c r="M2119" s="256">
        <v>2058</v>
      </c>
      <c r="N2119" s="256">
        <v>2090</v>
      </c>
      <c r="O2119" s="256">
        <v>2144</v>
      </c>
      <c r="P2119" s="256">
        <v>2172</v>
      </c>
      <c r="Q2119" s="256">
        <v>2208</v>
      </c>
      <c r="R2119" s="256">
        <v>2264</v>
      </c>
      <c r="S2119" s="256">
        <v>2322</v>
      </c>
      <c r="T2119" s="256">
        <v>2384</v>
      </c>
      <c r="U2119" s="256">
        <v>2478</v>
      </c>
      <c r="V2119" s="256">
        <v>2588</v>
      </c>
      <c r="W2119" s="256">
        <v>2724</v>
      </c>
      <c r="X2119" s="256">
        <v>2872</v>
      </c>
      <c r="Y2119" s="256">
        <v>3020</v>
      </c>
      <c r="Z2119" s="256">
        <v>3170</v>
      </c>
      <c r="AA2119" s="256">
        <v>3352</v>
      </c>
      <c r="AB2119" s="256">
        <v>3614</v>
      </c>
      <c r="AC2119" s="256">
        <v>3944</v>
      </c>
      <c r="AD2119" s="256">
        <v>4231</v>
      </c>
      <c r="AE2119" s="256">
        <v>4291</v>
      </c>
      <c r="AF2119" s="256">
        <v>3806</v>
      </c>
      <c r="AG2119" s="256">
        <v>2145</v>
      </c>
      <c r="AH2119" s="256">
        <v>726</v>
      </c>
      <c r="AI2119" s="256">
        <v>301</v>
      </c>
      <c r="AJ2119" s="256">
        <v>158</v>
      </c>
      <c r="AK2119" s="256">
        <v>72</v>
      </c>
      <c r="AL2119" s="256">
        <v>0</v>
      </c>
      <c r="AM2119" s="256">
        <v>0</v>
      </c>
      <c r="AN2119" s="256">
        <v>0</v>
      </c>
      <c r="AO2119" s="256">
        <v>0</v>
      </c>
      <c r="AP2119" s="256">
        <v>0</v>
      </c>
      <c r="AQ2119" s="256">
        <v>0</v>
      </c>
      <c r="AR2119" s="256">
        <v>0</v>
      </c>
      <c r="AS2119" s="256">
        <v>0</v>
      </c>
      <c r="AT2119" s="256">
        <v>0</v>
      </c>
      <c r="AU2119" s="256">
        <v>0</v>
      </c>
      <c r="AV2119" s="256">
        <v>0</v>
      </c>
      <c r="AW2119" s="256">
        <v>0</v>
      </c>
      <c r="AX2119" s="256">
        <v>0</v>
      </c>
      <c r="AY2119" s="256">
        <v>0</v>
      </c>
      <c r="AZ2119" s="256">
        <v>0</v>
      </c>
      <c r="BA2119" s="256">
        <v>0</v>
      </c>
      <c r="BB2119" s="256">
        <v>0</v>
      </c>
      <c r="BC2119" s="256">
        <v>0</v>
      </c>
      <c r="BD2119" s="256">
        <v>0</v>
      </c>
      <c r="BE2119" s="256">
        <v>0</v>
      </c>
      <c r="BF2119" s="256">
        <v>0</v>
      </c>
      <c r="BG2119" s="256">
        <v>0</v>
      </c>
      <c r="BH2119" s="256">
        <v>0</v>
      </c>
      <c r="BI2119" s="256">
        <v>0</v>
      </c>
      <c r="BJ2119" s="256">
        <v>0</v>
      </c>
      <c r="BK2119" s="256">
        <v>0</v>
      </c>
      <c r="BL2119" s="256">
        <v>0</v>
      </c>
      <c r="BM2119" s="256">
        <v>0</v>
      </c>
      <c r="BN2119" s="256">
        <v>0</v>
      </c>
      <c r="BO2119" s="256">
        <v>0</v>
      </c>
      <c r="BP2119" s="256">
        <v>0</v>
      </c>
      <c r="BQ2119" s="256">
        <v>0</v>
      </c>
      <c r="BR2119" s="256">
        <v>0</v>
      </c>
      <c r="BS2119" s="256">
        <v>0</v>
      </c>
      <c r="BT2119" s="256">
        <v>0</v>
      </c>
      <c r="BU2119" s="256">
        <v>0</v>
      </c>
      <c r="BV2119" s="256">
        <v>0</v>
      </c>
    </row>
    <row r="2120" spans="1:74">
      <c r="A2120" s="256">
        <v>95</v>
      </c>
      <c r="B2120" s="256">
        <v>1829</v>
      </c>
      <c r="C2120" s="256">
        <v>1832</v>
      </c>
      <c r="D2120" s="256">
        <v>1832</v>
      </c>
      <c r="E2120" s="256">
        <v>1840</v>
      </c>
      <c r="F2120" s="256">
        <v>1847</v>
      </c>
      <c r="G2120" s="256">
        <v>1873</v>
      </c>
      <c r="H2120" s="256">
        <v>1898</v>
      </c>
      <c r="I2120" s="256">
        <v>1933</v>
      </c>
      <c r="J2120" s="256">
        <v>1961</v>
      </c>
      <c r="K2120" s="256">
        <v>1986</v>
      </c>
      <c r="L2120" s="256">
        <v>2007</v>
      </c>
      <c r="M2120" s="256">
        <v>2020</v>
      </c>
      <c r="N2120" s="256">
        <v>2040</v>
      </c>
      <c r="O2120" s="256">
        <v>2065</v>
      </c>
      <c r="P2120" s="256">
        <v>2078</v>
      </c>
      <c r="Q2120" s="256">
        <v>2108</v>
      </c>
      <c r="R2120" s="256">
        <v>2138</v>
      </c>
      <c r="S2120" s="256">
        <v>2182</v>
      </c>
      <c r="T2120" s="256">
        <v>2232</v>
      </c>
      <c r="U2120" s="256">
        <v>2313</v>
      </c>
      <c r="V2120" s="256">
        <v>2411</v>
      </c>
      <c r="W2120" s="256">
        <v>2505</v>
      </c>
      <c r="X2120" s="256">
        <v>2596</v>
      </c>
      <c r="Y2120" s="256">
        <v>2668</v>
      </c>
      <c r="Z2120" s="256">
        <v>2706</v>
      </c>
      <c r="AA2120" s="256">
        <v>2741</v>
      </c>
      <c r="AB2120" s="256">
        <v>2776</v>
      </c>
      <c r="AC2120" s="256">
        <v>2786</v>
      </c>
      <c r="AD2120" s="256">
        <v>2684</v>
      </c>
      <c r="AE2120" s="256">
        <v>2376</v>
      </c>
      <c r="AF2120" s="256">
        <v>1868</v>
      </c>
      <c r="AG2120" s="256">
        <v>1034</v>
      </c>
      <c r="AH2120" s="256">
        <v>414</v>
      </c>
      <c r="AI2120" s="256">
        <v>196</v>
      </c>
      <c r="AJ2120" s="256">
        <v>101</v>
      </c>
      <c r="AK2120" s="256">
        <v>51</v>
      </c>
      <c r="AL2120" s="256">
        <v>0</v>
      </c>
      <c r="AM2120" s="256">
        <v>0</v>
      </c>
      <c r="AN2120" s="256">
        <v>0</v>
      </c>
      <c r="AO2120" s="256">
        <v>0</v>
      </c>
      <c r="AP2120" s="256">
        <v>0</v>
      </c>
      <c r="AQ2120" s="256">
        <v>0</v>
      </c>
      <c r="AR2120" s="256">
        <v>0</v>
      </c>
      <c r="AS2120" s="256">
        <v>0</v>
      </c>
      <c r="AT2120" s="256">
        <v>0</v>
      </c>
      <c r="AU2120" s="256">
        <v>0</v>
      </c>
      <c r="AV2120" s="256">
        <v>0</v>
      </c>
      <c r="AW2120" s="256">
        <v>0</v>
      </c>
      <c r="AX2120" s="256">
        <v>0</v>
      </c>
      <c r="AY2120" s="256">
        <v>0</v>
      </c>
      <c r="AZ2120" s="256">
        <v>0</v>
      </c>
      <c r="BA2120" s="256">
        <v>0</v>
      </c>
      <c r="BB2120" s="256">
        <v>0</v>
      </c>
      <c r="BC2120" s="256">
        <v>0</v>
      </c>
      <c r="BD2120" s="256">
        <v>0</v>
      </c>
      <c r="BE2120" s="256">
        <v>0</v>
      </c>
      <c r="BF2120" s="256">
        <v>0</v>
      </c>
      <c r="BG2120" s="256">
        <v>0</v>
      </c>
      <c r="BH2120" s="256">
        <v>0</v>
      </c>
      <c r="BI2120" s="256">
        <v>0</v>
      </c>
      <c r="BJ2120" s="256">
        <v>0</v>
      </c>
      <c r="BK2120" s="256">
        <v>0</v>
      </c>
      <c r="BL2120" s="256">
        <v>0</v>
      </c>
      <c r="BM2120" s="256">
        <v>0</v>
      </c>
      <c r="BN2120" s="256">
        <v>0</v>
      </c>
      <c r="BO2120" s="256">
        <v>0</v>
      </c>
      <c r="BP2120" s="256">
        <v>0</v>
      </c>
      <c r="BQ2120" s="256">
        <v>0</v>
      </c>
      <c r="BR2120" s="256">
        <v>0</v>
      </c>
      <c r="BS2120" s="256">
        <v>0</v>
      </c>
      <c r="BT2120" s="256">
        <v>0</v>
      </c>
      <c r="BU2120" s="256">
        <v>0</v>
      </c>
      <c r="BV2120" s="256">
        <v>0</v>
      </c>
    </row>
    <row r="2121" spans="1:74">
      <c r="A2121" s="256">
        <v>100</v>
      </c>
      <c r="B2121" s="256">
        <v>1829</v>
      </c>
      <c r="C2121" s="256">
        <v>1837</v>
      </c>
      <c r="D2121" s="256">
        <v>1842</v>
      </c>
      <c r="E2121" s="256">
        <v>1849</v>
      </c>
      <c r="F2121" s="256">
        <v>1858</v>
      </c>
      <c r="G2121" s="256">
        <v>1892</v>
      </c>
      <c r="H2121" s="256">
        <v>1914</v>
      </c>
      <c r="I2121" s="256">
        <v>1934</v>
      </c>
      <c r="J2121" s="256">
        <v>1957</v>
      </c>
      <c r="K2121" s="256">
        <v>1964</v>
      </c>
      <c r="L2121" s="256">
        <v>1970</v>
      </c>
      <c r="M2121" s="256">
        <v>1976</v>
      </c>
      <c r="N2121" s="256">
        <v>1972</v>
      </c>
      <c r="O2121" s="256">
        <v>1982</v>
      </c>
      <c r="P2121" s="256">
        <v>1958</v>
      </c>
      <c r="Q2121" s="256">
        <v>1956</v>
      </c>
      <c r="R2121" s="256">
        <v>1972</v>
      </c>
      <c r="S2121" s="256">
        <v>1994</v>
      </c>
      <c r="T2121" s="256">
        <v>2019</v>
      </c>
      <c r="U2121" s="256">
        <v>2054</v>
      </c>
      <c r="V2121" s="256">
        <v>2066</v>
      </c>
      <c r="W2121" s="256">
        <v>2088</v>
      </c>
      <c r="X2121" s="256">
        <v>2092</v>
      </c>
      <c r="Y2121" s="256">
        <v>2063</v>
      </c>
      <c r="Z2121" s="256">
        <v>1968</v>
      </c>
      <c r="AA2121" s="256">
        <v>1824</v>
      </c>
      <c r="AB2121" s="256">
        <v>1656</v>
      </c>
      <c r="AC2121" s="256">
        <v>1432</v>
      </c>
      <c r="AD2121" s="256">
        <v>1213</v>
      </c>
      <c r="AE2121" s="256">
        <v>944</v>
      </c>
      <c r="AF2121" s="256">
        <v>667</v>
      </c>
      <c r="AG2121" s="256">
        <v>456</v>
      </c>
      <c r="AH2121" s="256">
        <v>280</v>
      </c>
      <c r="AI2121" s="256">
        <v>178</v>
      </c>
      <c r="AJ2121" s="256">
        <v>122</v>
      </c>
      <c r="AK2121" s="256">
        <v>70</v>
      </c>
      <c r="AL2121" s="256">
        <v>0</v>
      </c>
      <c r="AM2121" s="256">
        <v>0</v>
      </c>
      <c r="AN2121" s="256">
        <v>0</v>
      </c>
      <c r="AO2121" s="256">
        <v>0</v>
      </c>
      <c r="AP2121" s="256">
        <v>0</v>
      </c>
      <c r="AQ2121" s="256">
        <v>0</v>
      </c>
      <c r="AR2121" s="256">
        <v>0</v>
      </c>
      <c r="AS2121" s="256">
        <v>0</v>
      </c>
      <c r="AT2121" s="256">
        <v>0</v>
      </c>
      <c r="AU2121" s="256">
        <v>0</v>
      </c>
      <c r="AV2121" s="256">
        <v>0</v>
      </c>
      <c r="AW2121" s="256">
        <v>0</v>
      </c>
      <c r="AX2121" s="256">
        <v>0</v>
      </c>
      <c r="AY2121" s="256">
        <v>0</v>
      </c>
      <c r="AZ2121" s="256">
        <v>0</v>
      </c>
      <c r="BA2121" s="256">
        <v>0</v>
      </c>
      <c r="BB2121" s="256">
        <v>0</v>
      </c>
      <c r="BC2121" s="256">
        <v>0</v>
      </c>
      <c r="BD2121" s="256">
        <v>0</v>
      </c>
      <c r="BE2121" s="256">
        <v>0</v>
      </c>
      <c r="BF2121" s="256">
        <v>0</v>
      </c>
      <c r="BG2121" s="256">
        <v>0</v>
      </c>
      <c r="BH2121" s="256">
        <v>0</v>
      </c>
      <c r="BI2121" s="256">
        <v>0</v>
      </c>
      <c r="BJ2121" s="256">
        <v>0</v>
      </c>
      <c r="BK2121" s="256">
        <v>0</v>
      </c>
      <c r="BL2121" s="256">
        <v>0</v>
      </c>
      <c r="BM2121" s="256">
        <v>0</v>
      </c>
      <c r="BN2121" s="256">
        <v>0</v>
      </c>
      <c r="BO2121" s="256">
        <v>0</v>
      </c>
      <c r="BP2121" s="256">
        <v>0</v>
      </c>
      <c r="BQ2121" s="256">
        <v>0</v>
      </c>
      <c r="BR2121" s="256">
        <v>0</v>
      </c>
      <c r="BS2121" s="256">
        <v>0</v>
      </c>
      <c r="BT2121" s="256">
        <v>0</v>
      </c>
      <c r="BU2121" s="256">
        <v>0</v>
      </c>
      <c r="BV2121" s="256">
        <v>0</v>
      </c>
    </row>
    <row r="2122" spans="1:74">
      <c r="A2122" s="256">
        <v>105</v>
      </c>
      <c r="B2122" s="256">
        <v>1829</v>
      </c>
      <c r="C2122" s="256">
        <v>1843</v>
      </c>
      <c r="D2122" s="256">
        <v>1848</v>
      </c>
      <c r="E2122" s="256">
        <v>1864</v>
      </c>
      <c r="F2122" s="256">
        <v>1879</v>
      </c>
      <c r="G2122" s="256">
        <v>1896</v>
      </c>
      <c r="H2122" s="256">
        <v>1911</v>
      </c>
      <c r="I2122" s="256">
        <v>1928</v>
      </c>
      <c r="J2122" s="256">
        <v>1937</v>
      </c>
      <c r="K2122" s="256">
        <v>1928</v>
      </c>
      <c r="L2122" s="256">
        <v>1918</v>
      </c>
      <c r="M2122" s="256">
        <v>1894</v>
      </c>
      <c r="N2122" s="256">
        <v>1872</v>
      </c>
      <c r="O2122" s="256">
        <v>1848</v>
      </c>
      <c r="P2122" s="256">
        <v>1797</v>
      </c>
      <c r="Q2122" s="256">
        <v>1742</v>
      </c>
      <c r="R2122" s="256">
        <v>1674</v>
      </c>
      <c r="S2122" s="256">
        <v>1614</v>
      </c>
      <c r="T2122" s="256">
        <v>1555</v>
      </c>
      <c r="U2122" s="256">
        <v>1542</v>
      </c>
      <c r="V2122" s="256">
        <v>1576</v>
      </c>
      <c r="W2122" s="256">
        <v>1618</v>
      </c>
      <c r="X2122" s="256">
        <v>1587</v>
      </c>
      <c r="Y2122" s="256">
        <v>1420</v>
      </c>
      <c r="Z2122" s="256">
        <v>1153</v>
      </c>
      <c r="AA2122" s="256">
        <v>879</v>
      </c>
      <c r="AB2122" s="256">
        <v>700</v>
      </c>
      <c r="AC2122" s="256">
        <v>589</v>
      </c>
      <c r="AD2122" s="256">
        <v>490</v>
      </c>
      <c r="AE2122" s="256">
        <v>402</v>
      </c>
      <c r="AF2122" s="256">
        <v>336</v>
      </c>
      <c r="AG2122" s="256">
        <v>281</v>
      </c>
      <c r="AH2122" s="256">
        <v>224</v>
      </c>
      <c r="AI2122" s="256">
        <v>191</v>
      </c>
      <c r="AJ2122" s="256">
        <v>139</v>
      </c>
      <c r="AK2122" s="256">
        <v>88</v>
      </c>
      <c r="AL2122" s="256">
        <v>0</v>
      </c>
      <c r="AM2122" s="256">
        <v>0</v>
      </c>
      <c r="AN2122" s="256">
        <v>0</v>
      </c>
      <c r="AO2122" s="256">
        <v>0</v>
      </c>
      <c r="AP2122" s="256">
        <v>0</v>
      </c>
      <c r="AQ2122" s="256">
        <v>0</v>
      </c>
      <c r="AR2122" s="256">
        <v>0</v>
      </c>
      <c r="AS2122" s="256">
        <v>0</v>
      </c>
      <c r="AT2122" s="256">
        <v>0</v>
      </c>
      <c r="AU2122" s="256">
        <v>0</v>
      </c>
      <c r="AV2122" s="256">
        <v>0</v>
      </c>
      <c r="AW2122" s="256">
        <v>0</v>
      </c>
      <c r="AX2122" s="256">
        <v>0</v>
      </c>
      <c r="AY2122" s="256">
        <v>0</v>
      </c>
      <c r="AZ2122" s="256">
        <v>0</v>
      </c>
      <c r="BA2122" s="256">
        <v>0</v>
      </c>
      <c r="BB2122" s="256">
        <v>0</v>
      </c>
      <c r="BC2122" s="256">
        <v>0</v>
      </c>
      <c r="BD2122" s="256">
        <v>0</v>
      </c>
      <c r="BE2122" s="256">
        <v>0</v>
      </c>
      <c r="BF2122" s="256">
        <v>0</v>
      </c>
      <c r="BG2122" s="256">
        <v>0</v>
      </c>
      <c r="BH2122" s="256">
        <v>0</v>
      </c>
      <c r="BI2122" s="256">
        <v>0</v>
      </c>
      <c r="BJ2122" s="256">
        <v>0</v>
      </c>
      <c r="BK2122" s="256">
        <v>0</v>
      </c>
      <c r="BL2122" s="256">
        <v>0</v>
      </c>
      <c r="BM2122" s="256">
        <v>0</v>
      </c>
      <c r="BN2122" s="256">
        <v>0</v>
      </c>
      <c r="BO2122" s="256">
        <v>0</v>
      </c>
      <c r="BP2122" s="256">
        <v>0</v>
      </c>
      <c r="BQ2122" s="256">
        <v>0</v>
      </c>
      <c r="BR2122" s="256">
        <v>0</v>
      </c>
      <c r="BS2122" s="256">
        <v>0</v>
      </c>
      <c r="BT2122" s="256">
        <v>0</v>
      </c>
      <c r="BU2122" s="256">
        <v>0</v>
      </c>
      <c r="BV2122" s="256">
        <v>0</v>
      </c>
    </row>
    <row r="2123" spans="1:74">
      <c r="A2123" s="256">
        <v>110</v>
      </c>
      <c r="B2123" s="256">
        <v>1829</v>
      </c>
      <c r="C2123" s="256">
        <v>1848</v>
      </c>
      <c r="D2123" s="256">
        <v>1854</v>
      </c>
      <c r="E2123" s="256">
        <v>1873</v>
      </c>
      <c r="F2123" s="256">
        <v>1883</v>
      </c>
      <c r="G2123" s="256">
        <v>1902</v>
      </c>
      <c r="H2123" s="256">
        <v>1914</v>
      </c>
      <c r="I2123" s="256">
        <v>1912</v>
      </c>
      <c r="J2123" s="256">
        <v>1896</v>
      </c>
      <c r="K2123" s="256">
        <v>1876</v>
      </c>
      <c r="L2123" s="256">
        <v>1843</v>
      </c>
      <c r="M2123" s="256">
        <v>1804</v>
      </c>
      <c r="N2123" s="256">
        <v>1742</v>
      </c>
      <c r="O2123" s="256">
        <v>1646</v>
      </c>
      <c r="P2123" s="256">
        <v>1493</v>
      </c>
      <c r="Q2123" s="256">
        <v>1354</v>
      </c>
      <c r="R2123" s="256">
        <v>1226</v>
      </c>
      <c r="S2123" s="256">
        <v>1138</v>
      </c>
      <c r="T2123" s="256">
        <v>1088</v>
      </c>
      <c r="U2123" s="256">
        <v>1080</v>
      </c>
      <c r="V2123" s="256">
        <v>1096</v>
      </c>
      <c r="W2123" s="256">
        <v>1074</v>
      </c>
      <c r="X2123" s="256">
        <v>938</v>
      </c>
      <c r="Y2123" s="256">
        <v>736</v>
      </c>
      <c r="Z2123" s="256">
        <v>598</v>
      </c>
      <c r="AA2123" s="256">
        <v>549</v>
      </c>
      <c r="AB2123" s="256">
        <v>530</v>
      </c>
      <c r="AC2123" s="256">
        <v>493</v>
      </c>
      <c r="AD2123" s="256">
        <v>435</v>
      </c>
      <c r="AE2123" s="256">
        <v>365</v>
      </c>
      <c r="AF2123" s="256">
        <v>306</v>
      </c>
      <c r="AG2123" s="256">
        <v>254</v>
      </c>
      <c r="AH2123" s="256">
        <v>234</v>
      </c>
      <c r="AI2123" s="256">
        <v>206</v>
      </c>
      <c r="AJ2123" s="256">
        <v>154</v>
      </c>
      <c r="AK2123" s="256">
        <v>98</v>
      </c>
      <c r="AL2123" s="256">
        <v>0</v>
      </c>
      <c r="AM2123" s="256">
        <v>0</v>
      </c>
      <c r="AN2123" s="256">
        <v>0</v>
      </c>
      <c r="AO2123" s="256">
        <v>0</v>
      </c>
      <c r="AP2123" s="256">
        <v>0</v>
      </c>
      <c r="AQ2123" s="256">
        <v>0</v>
      </c>
      <c r="AR2123" s="256">
        <v>0</v>
      </c>
      <c r="AS2123" s="256">
        <v>0</v>
      </c>
      <c r="AT2123" s="256">
        <v>0</v>
      </c>
      <c r="AU2123" s="256">
        <v>0</v>
      </c>
      <c r="AV2123" s="256">
        <v>0</v>
      </c>
      <c r="AW2123" s="256">
        <v>0</v>
      </c>
      <c r="AX2123" s="256">
        <v>0</v>
      </c>
      <c r="AY2123" s="256">
        <v>0</v>
      </c>
      <c r="AZ2123" s="256">
        <v>0</v>
      </c>
      <c r="BA2123" s="256">
        <v>0</v>
      </c>
      <c r="BB2123" s="256">
        <v>0</v>
      </c>
      <c r="BC2123" s="256">
        <v>0</v>
      </c>
      <c r="BD2123" s="256">
        <v>0</v>
      </c>
      <c r="BE2123" s="256">
        <v>0</v>
      </c>
      <c r="BF2123" s="256">
        <v>0</v>
      </c>
      <c r="BG2123" s="256">
        <v>0</v>
      </c>
      <c r="BH2123" s="256">
        <v>0</v>
      </c>
      <c r="BI2123" s="256">
        <v>0</v>
      </c>
      <c r="BJ2123" s="256">
        <v>0</v>
      </c>
      <c r="BK2123" s="256">
        <v>0</v>
      </c>
      <c r="BL2123" s="256">
        <v>0</v>
      </c>
      <c r="BM2123" s="256">
        <v>0</v>
      </c>
      <c r="BN2123" s="256">
        <v>0</v>
      </c>
      <c r="BO2123" s="256">
        <v>0</v>
      </c>
      <c r="BP2123" s="256">
        <v>0</v>
      </c>
      <c r="BQ2123" s="256">
        <v>0</v>
      </c>
      <c r="BR2123" s="256">
        <v>0</v>
      </c>
      <c r="BS2123" s="256">
        <v>0</v>
      </c>
      <c r="BT2123" s="256">
        <v>0</v>
      </c>
      <c r="BU2123" s="256">
        <v>0</v>
      </c>
      <c r="BV2123" s="256">
        <v>0</v>
      </c>
    </row>
    <row r="2124" spans="1:74">
      <c r="A2124" s="256">
        <v>115</v>
      </c>
      <c r="B2124" s="256">
        <v>1829</v>
      </c>
      <c r="C2124" s="256">
        <v>1847</v>
      </c>
      <c r="D2124" s="256">
        <v>1865</v>
      </c>
      <c r="E2124" s="256">
        <v>1882</v>
      </c>
      <c r="F2124" s="256">
        <v>1888</v>
      </c>
      <c r="G2124" s="256">
        <v>1904</v>
      </c>
      <c r="H2124" s="256">
        <v>1898</v>
      </c>
      <c r="I2124" s="256">
        <v>1884</v>
      </c>
      <c r="J2124" s="256">
        <v>1852</v>
      </c>
      <c r="K2124" s="256">
        <v>1821</v>
      </c>
      <c r="L2124" s="256">
        <v>1754</v>
      </c>
      <c r="M2124" s="256">
        <v>1652</v>
      </c>
      <c r="N2124" s="256">
        <v>1494</v>
      </c>
      <c r="O2124" s="256">
        <v>1334</v>
      </c>
      <c r="P2124" s="256">
        <v>1144</v>
      </c>
      <c r="Q2124" s="256">
        <v>982</v>
      </c>
      <c r="R2124" s="256">
        <v>858</v>
      </c>
      <c r="S2124" s="256">
        <v>784</v>
      </c>
      <c r="T2124" s="256">
        <v>734</v>
      </c>
      <c r="U2124" s="256">
        <v>708</v>
      </c>
      <c r="V2124" s="256">
        <v>702</v>
      </c>
      <c r="W2124" s="256">
        <v>674</v>
      </c>
      <c r="X2124" s="256">
        <v>576</v>
      </c>
      <c r="Y2124" s="256">
        <v>506</v>
      </c>
      <c r="Z2124" s="256">
        <v>488</v>
      </c>
      <c r="AA2124" s="256">
        <v>483</v>
      </c>
      <c r="AB2124" s="256">
        <v>486</v>
      </c>
      <c r="AC2124" s="256">
        <v>472</v>
      </c>
      <c r="AD2124" s="256">
        <v>423</v>
      </c>
      <c r="AE2124" s="256">
        <v>372</v>
      </c>
      <c r="AF2124" s="256">
        <v>318</v>
      </c>
      <c r="AG2124" s="256">
        <v>287</v>
      </c>
      <c r="AH2124" s="256">
        <v>282</v>
      </c>
      <c r="AI2124" s="256">
        <v>258</v>
      </c>
      <c r="AJ2124" s="256">
        <v>214</v>
      </c>
      <c r="AK2124" s="256">
        <v>130</v>
      </c>
      <c r="AL2124" s="256">
        <v>0</v>
      </c>
      <c r="AM2124" s="256">
        <v>0</v>
      </c>
      <c r="AN2124" s="256">
        <v>0</v>
      </c>
      <c r="AO2124" s="256">
        <v>0</v>
      </c>
      <c r="AP2124" s="256">
        <v>0</v>
      </c>
      <c r="AQ2124" s="256">
        <v>0</v>
      </c>
      <c r="AR2124" s="256">
        <v>0</v>
      </c>
      <c r="AS2124" s="256">
        <v>0</v>
      </c>
      <c r="AT2124" s="256">
        <v>0</v>
      </c>
      <c r="AU2124" s="256">
        <v>0</v>
      </c>
      <c r="AV2124" s="256">
        <v>0</v>
      </c>
      <c r="AW2124" s="256">
        <v>0</v>
      </c>
      <c r="AX2124" s="256">
        <v>0</v>
      </c>
      <c r="AY2124" s="256">
        <v>0</v>
      </c>
      <c r="AZ2124" s="256">
        <v>0</v>
      </c>
      <c r="BA2124" s="256">
        <v>0</v>
      </c>
      <c r="BB2124" s="256">
        <v>0</v>
      </c>
      <c r="BC2124" s="256">
        <v>0</v>
      </c>
      <c r="BD2124" s="256">
        <v>0</v>
      </c>
      <c r="BE2124" s="256">
        <v>0</v>
      </c>
      <c r="BF2124" s="256">
        <v>0</v>
      </c>
      <c r="BG2124" s="256">
        <v>0</v>
      </c>
      <c r="BH2124" s="256">
        <v>0</v>
      </c>
      <c r="BI2124" s="256">
        <v>0</v>
      </c>
      <c r="BJ2124" s="256">
        <v>0</v>
      </c>
      <c r="BK2124" s="256">
        <v>0</v>
      </c>
      <c r="BL2124" s="256">
        <v>0</v>
      </c>
      <c r="BM2124" s="256">
        <v>0</v>
      </c>
      <c r="BN2124" s="256">
        <v>0</v>
      </c>
      <c r="BO2124" s="256">
        <v>0</v>
      </c>
      <c r="BP2124" s="256">
        <v>0</v>
      </c>
      <c r="BQ2124" s="256">
        <v>0</v>
      </c>
      <c r="BR2124" s="256">
        <v>0</v>
      </c>
      <c r="BS2124" s="256">
        <v>0</v>
      </c>
      <c r="BT2124" s="256">
        <v>0</v>
      </c>
      <c r="BU2124" s="256">
        <v>0</v>
      </c>
      <c r="BV2124" s="256">
        <v>0</v>
      </c>
    </row>
    <row r="2125" spans="1:74">
      <c r="A2125" s="256">
        <v>120</v>
      </c>
      <c r="B2125" s="256">
        <v>1829</v>
      </c>
      <c r="C2125" s="256">
        <v>1850</v>
      </c>
      <c r="D2125" s="256">
        <v>1875</v>
      </c>
      <c r="E2125" s="256">
        <v>1888</v>
      </c>
      <c r="F2125" s="256">
        <v>1895</v>
      </c>
      <c r="G2125" s="256">
        <v>1894</v>
      </c>
      <c r="H2125" s="256">
        <v>1876</v>
      </c>
      <c r="I2125" s="256">
        <v>1850</v>
      </c>
      <c r="J2125" s="256">
        <v>1810</v>
      </c>
      <c r="K2125" s="256">
        <v>1736</v>
      </c>
      <c r="L2125" s="256">
        <v>1600</v>
      </c>
      <c r="M2125" s="256">
        <v>1418</v>
      </c>
      <c r="N2125" s="256">
        <v>1216</v>
      </c>
      <c r="O2125" s="256">
        <v>1030</v>
      </c>
      <c r="P2125" s="256">
        <v>838</v>
      </c>
      <c r="Q2125" s="256">
        <v>700</v>
      </c>
      <c r="R2125" s="256">
        <v>610</v>
      </c>
      <c r="S2125" s="256">
        <v>557</v>
      </c>
      <c r="T2125" s="256">
        <v>517</v>
      </c>
      <c r="U2125" s="256">
        <v>526</v>
      </c>
      <c r="V2125" s="256">
        <v>536</v>
      </c>
      <c r="W2125" s="256">
        <v>546</v>
      </c>
      <c r="X2125" s="256">
        <v>499</v>
      </c>
      <c r="Y2125" s="256">
        <v>453</v>
      </c>
      <c r="Z2125" s="256">
        <v>451</v>
      </c>
      <c r="AA2125" s="256">
        <v>456</v>
      </c>
      <c r="AB2125" s="256">
        <v>467</v>
      </c>
      <c r="AC2125" s="256">
        <v>460</v>
      </c>
      <c r="AD2125" s="256">
        <v>417</v>
      </c>
      <c r="AE2125" s="256">
        <v>384</v>
      </c>
      <c r="AF2125" s="256">
        <v>340</v>
      </c>
      <c r="AG2125" s="256">
        <v>306</v>
      </c>
      <c r="AH2125" s="256">
        <v>286</v>
      </c>
      <c r="AI2125" s="256">
        <v>302</v>
      </c>
      <c r="AJ2125" s="256">
        <v>276</v>
      </c>
      <c r="AK2125" s="256">
        <v>166</v>
      </c>
      <c r="AL2125" s="256">
        <v>0</v>
      </c>
      <c r="AM2125" s="256">
        <v>0</v>
      </c>
      <c r="AN2125" s="256">
        <v>0</v>
      </c>
      <c r="AO2125" s="256">
        <v>0</v>
      </c>
      <c r="AP2125" s="256">
        <v>0</v>
      </c>
      <c r="AQ2125" s="256">
        <v>0</v>
      </c>
      <c r="AR2125" s="256">
        <v>0</v>
      </c>
      <c r="AS2125" s="256">
        <v>0</v>
      </c>
      <c r="AT2125" s="256">
        <v>0</v>
      </c>
      <c r="AU2125" s="256">
        <v>0</v>
      </c>
      <c r="AV2125" s="256">
        <v>0</v>
      </c>
      <c r="AW2125" s="256">
        <v>0</v>
      </c>
      <c r="AX2125" s="256">
        <v>0</v>
      </c>
      <c r="AY2125" s="256">
        <v>0</v>
      </c>
      <c r="AZ2125" s="256">
        <v>0</v>
      </c>
      <c r="BA2125" s="256">
        <v>0</v>
      </c>
      <c r="BB2125" s="256">
        <v>0</v>
      </c>
      <c r="BC2125" s="256">
        <v>0</v>
      </c>
      <c r="BD2125" s="256">
        <v>0</v>
      </c>
      <c r="BE2125" s="256">
        <v>0</v>
      </c>
      <c r="BF2125" s="256">
        <v>0</v>
      </c>
      <c r="BG2125" s="256">
        <v>0</v>
      </c>
      <c r="BH2125" s="256">
        <v>0</v>
      </c>
      <c r="BI2125" s="256">
        <v>0</v>
      </c>
      <c r="BJ2125" s="256">
        <v>0</v>
      </c>
      <c r="BK2125" s="256">
        <v>0</v>
      </c>
      <c r="BL2125" s="256">
        <v>0</v>
      </c>
      <c r="BM2125" s="256">
        <v>0</v>
      </c>
      <c r="BN2125" s="256">
        <v>0</v>
      </c>
      <c r="BO2125" s="256">
        <v>0</v>
      </c>
      <c r="BP2125" s="256">
        <v>0</v>
      </c>
      <c r="BQ2125" s="256">
        <v>0</v>
      </c>
      <c r="BR2125" s="256">
        <v>0</v>
      </c>
      <c r="BS2125" s="256">
        <v>0</v>
      </c>
      <c r="BT2125" s="256">
        <v>0</v>
      </c>
      <c r="BU2125" s="256">
        <v>0</v>
      </c>
      <c r="BV2125" s="256">
        <v>0</v>
      </c>
    </row>
    <row r="2126" spans="1:74">
      <c r="A2126" s="256">
        <v>125</v>
      </c>
      <c r="B2126" s="256">
        <v>1829</v>
      </c>
      <c r="C2126" s="256">
        <v>1860</v>
      </c>
      <c r="D2126" s="256">
        <v>1885</v>
      </c>
      <c r="E2126" s="256">
        <v>1894</v>
      </c>
      <c r="F2126" s="256">
        <v>1893</v>
      </c>
      <c r="G2126" s="256">
        <v>1888</v>
      </c>
      <c r="H2126" s="256">
        <v>1865</v>
      </c>
      <c r="I2126" s="256">
        <v>1820</v>
      </c>
      <c r="J2126" s="256">
        <v>1743</v>
      </c>
      <c r="K2126" s="256">
        <v>1602</v>
      </c>
      <c r="L2126" s="256">
        <v>1406</v>
      </c>
      <c r="M2126" s="256">
        <v>1188</v>
      </c>
      <c r="N2126" s="256">
        <v>964</v>
      </c>
      <c r="O2126" s="256">
        <v>776</v>
      </c>
      <c r="P2126" s="256">
        <v>624</v>
      </c>
      <c r="Q2126" s="256">
        <v>538</v>
      </c>
      <c r="R2126" s="256">
        <v>485</v>
      </c>
      <c r="S2126" s="256">
        <v>460</v>
      </c>
      <c r="T2126" s="256">
        <v>468</v>
      </c>
      <c r="U2126" s="256">
        <v>498</v>
      </c>
      <c r="V2126" s="256">
        <v>542</v>
      </c>
      <c r="W2126" s="256">
        <v>582</v>
      </c>
      <c r="X2126" s="256">
        <v>578</v>
      </c>
      <c r="Y2126" s="256">
        <v>520</v>
      </c>
      <c r="Z2126" s="256">
        <v>492</v>
      </c>
      <c r="AA2126" s="256">
        <v>480</v>
      </c>
      <c r="AB2126" s="256">
        <v>461</v>
      </c>
      <c r="AC2126" s="256">
        <v>433</v>
      </c>
      <c r="AD2126" s="256">
        <v>407</v>
      </c>
      <c r="AE2126" s="256">
        <v>371</v>
      </c>
      <c r="AF2126" s="256">
        <v>340</v>
      </c>
      <c r="AG2126" s="256">
        <v>296</v>
      </c>
      <c r="AH2126" s="256">
        <v>279</v>
      </c>
      <c r="AI2126" s="256">
        <v>272</v>
      </c>
      <c r="AJ2126" s="256">
        <v>250</v>
      </c>
      <c r="AK2126" s="256">
        <v>170</v>
      </c>
      <c r="AL2126" s="256">
        <v>0</v>
      </c>
      <c r="AM2126" s="256">
        <v>0</v>
      </c>
      <c r="AN2126" s="256">
        <v>0</v>
      </c>
      <c r="AO2126" s="256">
        <v>0</v>
      </c>
      <c r="AP2126" s="256">
        <v>0</v>
      </c>
      <c r="AQ2126" s="256">
        <v>0</v>
      </c>
      <c r="AR2126" s="256">
        <v>0</v>
      </c>
      <c r="AS2126" s="256">
        <v>0</v>
      </c>
      <c r="AT2126" s="256">
        <v>0</v>
      </c>
      <c r="AU2126" s="256">
        <v>0</v>
      </c>
      <c r="AV2126" s="256">
        <v>0</v>
      </c>
      <c r="AW2126" s="256">
        <v>0</v>
      </c>
      <c r="AX2126" s="256">
        <v>0</v>
      </c>
      <c r="AY2126" s="256">
        <v>0</v>
      </c>
      <c r="AZ2126" s="256">
        <v>0</v>
      </c>
      <c r="BA2126" s="256">
        <v>0</v>
      </c>
      <c r="BB2126" s="256">
        <v>0</v>
      </c>
      <c r="BC2126" s="256">
        <v>0</v>
      </c>
      <c r="BD2126" s="256">
        <v>0</v>
      </c>
      <c r="BE2126" s="256">
        <v>0</v>
      </c>
      <c r="BF2126" s="256">
        <v>0</v>
      </c>
      <c r="BG2126" s="256">
        <v>0</v>
      </c>
      <c r="BH2126" s="256">
        <v>0</v>
      </c>
      <c r="BI2126" s="256">
        <v>0</v>
      </c>
      <c r="BJ2126" s="256">
        <v>0</v>
      </c>
      <c r="BK2126" s="256">
        <v>0</v>
      </c>
      <c r="BL2126" s="256">
        <v>0</v>
      </c>
      <c r="BM2126" s="256">
        <v>0</v>
      </c>
      <c r="BN2126" s="256">
        <v>0</v>
      </c>
      <c r="BO2126" s="256">
        <v>0</v>
      </c>
      <c r="BP2126" s="256">
        <v>0</v>
      </c>
      <c r="BQ2126" s="256">
        <v>0</v>
      </c>
      <c r="BR2126" s="256">
        <v>0</v>
      </c>
      <c r="BS2126" s="256">
        <v>0</v>
      </c>
      <c r="BT2126" s="256">
        <v>0</v>
      </c>
      <c r="BU2126" s="256">
        <v>0</v>
      </c>
      <c r="BV2126" s="256">
        <v>0</v>
      </c>
    </row>
    <row r="2127" spans="1:74">
      <c r="A2127" s="256">
        <v>130</v>
      </c>
      <c r="B2127" s="256">
        <v>1829</v>
      </c>
      <c r="C2127" s="256">
        <v>1865</v>
      </c>
      <c r="D2127" s="256">
        <v>1885</v>
      </c>
      <c r="E2127" s="256">
        <v>1901</v>
      </c>
      <c r="F2127" s="256">
        <v>1894</v>
      </c>
      <c r="G2127" s="256">
        <v>1876</v>
      </c>
      <c r="H2127" s="256">
        <v>1842</v>
      </c>
      <c r="I2127" s="256">
        <v>1782</v>
      </c>
      <c r="J2127" s="256">
        <v>1644</v>
      </c>
      <c r="K2127" s="256">
        <v>1449</v>
      </c>
      <c r="L2127" s="256">
        <v>1204</v>
      </c>
      <c r="M2127" s="256">
        <v>974</v>
      </c>
      <c r="N2127" s="256">
        <v>748</v>
      </c>
      <c r="O2127" s="256">
        <v>608</v>
      </c>
      <c r="P2127" s="256">
        <v>511</v>
      </c>
      <c r="Q2127" s="256">
        <v>460</v>
      </c>
      <c r="R2127" s="256">
        <v>444</v>
      </c>
      <c r="S2127" s="256">
        <v>449</v>
      </c>
      <c r="T2127" s="256">
        <v>487</v>
      </c>
      <c r="U2127" s="256">
        <v>552</v>
      </c>
      <c r="V2127" s="256">
        <v>626</v>
      </c>
      <c r="W2127" s="256">
        <v>695</v>
      </c>
      <c r="X2127" s="256">
        <v>770</v>
      </c>
      <c r="Y2127" s="256">
        <v>782</v>
      </c>
      <c r="Z2127" s="256">
        <v>754</v>
      </c>
      <c r="AA2127" s="256">
        <v>690</v>
      </c>
      <c r="AB2127" s="256">
        <v>594</v>
      </c>
      <c r="AC2127" s="256">
        <v>518</v>
      </c>
      <c r="AD2127" s="256">
        <v>456</v>
      </c>
      <c r="AE2127" s="256">
        <v>408</v>
      </c>
      <c r="AF2127" s="256">
        <v>349</v>
      </c>
      <c r="AG2127" s="256">
        <v>284</v>
      </c>
      <c r="AH2127" s="256">
        <v>243</v>
      </c>
      <c r="AI2127" s="256">
        <v>235</v>
      </c>
      <c r="AJ2127" s="256">
        <v>218</v>
      </c>
      <c r="AK2127" s="256">
        <v>168</v>
      </c>
      <c r="AL2127" s="256">
        <v>0</v>
      </c>
      <c r="AM2127" s="256">
        <v>0</v>
      </c>
      <c r="AN2127" s="256">
        <v>0</v>
      </c>
      <c r="AO2127" s="256">
        <v>0</v>
      </c>
      <c r="AP2127" s="256">
        <v>0</v>
      </c>
      <c r="AQ2127" s="256">
        <v>0</v>
      </c>
      <c r="AR2127" s="256">
        <v>0</v>
      </c>
      <c r="AS2127" s="256">
        <v>0</v>
      </c>
      <c r="AT2127" s="256">
        <v>0</v>
      </c>
      <c r="AU2127" s="256">
        <v>0</v>
      </c>
      <c r="AV2127" s="256">
        <v>0</v>
      </c>
      <c r="AW2127" s="256">
        <v>0</v>
      </c>
      <c r="AX2127" s="256">
        <v>0</v>
      </c>
      <c r="AY2127" s="256">
        <v>0</v>
      </c>
      <c r="AZ2127" s="256">
        <v>0</v>
      </c>
      <c r="BA2127" s="256">
        <v>0</v>
      </c>
      <c r="BB2127" s="256">
        <v>0</v>
      </c>
      <c r="BC2127" s="256">
        <v>0</v>
      </c>
      <c r="BD2127" s="256">
        <v>0</v>
      </c>
      <c r="BE2127" s="256">
        <v>0</v>
      </c>
      <c r="BF2127" s="256">
        <v>0</v>
      </c>
      <c r="BG2127" s="256">
        <v>0</v>
      </c>
      <c r="BH2127" s="256">
        <v>0</v>
      </c>
      <c r="BI2127" s="256">
        <v>0</v>
      </c>
      <c r="BJ2127" s="256">
        <v>0</v>
      </c>
      <c r="BK2127" s="256">
        <v>0</v>
      </c>
      <c r="BL2127" s="256">
        <v>0</v>
      </c>
      <c r="BM2127" s="256">
        <v>0</v>
      </c>
      <c r="BN2127" s="256">
        <v>0</v>
      </c>
      <c r="BO2127" s="256">
        <v>0</v>
      </c>
      <c r="BP2127" s="256">
        <v>0</v>
      </c>
      <c r="BQ2127" s="256">
        <v>0</v>
      </c>
      <c r="BR2127" s="256">
        <v>0</v>
      </c>
      <c r="BS2127" s="256">
        <v>0</v>
      </c>
      <c r="BT2127" s="256">
        <v>0</v>
      </c>
      <c r="BU2127" s="256">
        <v>0</v>
      </c>
      <c r="BV2127" s="256">
        <v>0</v>
      </c>
    </row>
    <row r="2128" spans="1:74">
      <c r="A2128" s="256">
        <v>135</v>
      </c>
      <c r="B2128" s="256">
        <v>1829</v>
      </c>
      <c r="C2128" s="256">
        <v>1868</v>
      </c>
      <c r="D2128" s="256">
        <v>1898</v>
      </c>
      <c r="E2128" s="256">
        <v>1910</v>
      </c>
      <c r="F2128" s="256">
        <v>1890</v>
      </c>
      <c r="G2128" s="256">
        <v>1852</v>
      </c>
      <c r="H2128" s="256">
        <v>1818</v>
      </c>
      <c r="I2128" s="256">
        <v>1711</v>
      </c>
      <c r="J2128" s="256">
        <v>1526</v>
      </c>
      <c r="K2128" s="256">
        <v>1280</v>
      </c>
      <c r="L2128" s="256">
        <v>1032</v>
      </c>
      <c r="M2128" s="256">
        <v>794</v>
      </c>
      <c r="N2128" s="256">
        <v>606</v>
      </c>
      <c r="O2128" s="256">
        <v>524</v>
      </c>
      <c r="P2128" s="256">
        <v>459</v>
      </c>
      <c r="Q2128" s="256">
        <v>440</v>
      </c>
      <c r="R2128" s="256">
        <v>438</v>
      </c>
      <c r="S2128" s="256">
        <v>482</v>
      </c>
      <c r="T2128" s="256">
        <v>552</v>
      </c>
      <c r="U2128" s="256">
        <v>634</v>
      </c>
      <c r="V2128" s="256">
        <v>714</v>
      </c>
      <c r="W2128" s="256">
        <v>797</v>
      </c>
      <c r="X2128" s="256">
        <v>868</v>
      </c>
      <c r="Y2128" s="256">
        <v>944</v>
      </c>
      <c r="Z2128" s="256">
        <v>950</v>
      </c>
      <c r="AA2128" s="256">
        <v>852</v>
      </c>
      <c r="AB2128" s="256">
        <v>739</v>
      </c>
      <c r="AC2128" s="256">
        <v>646</v>
      </c>
      <c r="AD2128" s="256">
        <v>568</v>
      </c>
      <c r="AE2128" s="256">
        <v>478</v>
      </c>
      <c r="AF2128" s="256">
        <v>392</v>
      </c>
      <c r="AG2128" s="256">
        <v>312</v>
      </c>
      <c r="AH2128" s="256">
        <v>276</v>
      </c>
      <c r="AI2128" s="256">
        <v>292</v>
      </c>
      <c r="AJ2128" s="256">
        <v>263</v>
      </c>
      <c r="AK2128" s="256">
        <v>166</v>
      </c>
      <c r="AL2128" s="256">
        <v>0</v>
      </c>
      <c r="AM2128" s="256">
        <v>0</v>
      </c>
      <c r="AN2128" s="256">
        <v>0</v>
      </c>
      <c r="AO2128" s="256">
        <v>0</v>
      </c>
      <c r="AP2128" s="256">
        <v>0</v>
      </c>
      <c r="AQ2128" s="256">
        <v>0</v>
      </c>
      <c r="AR2128" s="256">
        <v>0</v>
      </c>
      <c r="AS2128" s="256">
        <v>0</v>
      </c>
      <c r="AT2128" s="256">
        <v>0</v>
      </c>
      <c r="AU2128" s="256">
        <v>0</v>
      </c>
      <c r="AV2128" s="256">
        <v>0</v>
      </c>
      <c r="AW2128" s="256">
        <v>0</v>
      </c>
      <c r="AX2128" s="256">
        <v>0</v>
      </c>
      <c r="AY2128" s="256">
        <v>0</v>
      </c>
      <c r="AZ2128" s="256">
        <v>0</v>
      </c>
      <c r="BA2128" s="256">
        <v>0</v>
      </c>
      <c r="BB2128" s="256">
        <v>0</v>
      </c>
      <c r="BC2128" s="256">
        <v>0</v>
      </c>
      <c r="BD2128" s="256">
        <v>0</v>
      </c>
      <c r="BE2128" s="256">
        <v>0</v>
      </c>
      <c r="BF2128" s="256">
        <v>0</v>
      </c>
      <c r="BG2128" s="256">
        <v>0</v>
      </c>
      <c r="BH2128" s="256">
        <v>0</v>
      </c>
      <c r="BI2128" s="256">
        <v>0</v>
      </c>
      <c r="BJ2128" s="256">
        <v>0</v>
      </c>
      <c r="BK2128" s="256">
        <v>0</v>
      </c>
      <c r="BL2128" s="256">
        <v>0</v>
      </c>
      <c r="BM2128" s="256">
        <v>0</v>
      </c>
      <c r="BN2128" s="256">
        <v>0</v>
      </c>
      <c r="BO2128" s="256">
        <v>0</v>
      </c>
      <c r="BP2128" s="256">
        <v>0</v>
      </c>
      <c r="BQ2128" s="256">
        <v>0</v>
      </c>
      <c r="BR2128" s="256">
        <v>0</v>
      </c>
      <c r="BS2128" s="256">
        <v>0</v>
      </c>
      <c r="BT2128" s="256">
        <v>0</v>
      </c>
      <c r="BU2128" s="256">
        <v>0</v>
      </c>
      <c r="BV2128" s="256">
        <v>0</v>
      </c>
    </row>
    <row r="2129" spans="1:74">
      <c r="A2129" s="256">
        <v>140</v>
      </c>
      <c r="B2129" s="256">
        <v>1829</v>
      </c>
      <c r="C2129" s="256">
        <v>1867</v>
      </c>
      <c r="D2129" s="256">
        <v>1900</v>
      </c>
      <c r="E2129" s="256">
        <v>1908</v>
      </c>
      <c r="F2129" s="256">
        <v>1882</v>
      </c>
      <c r="G2129" s="256">
        <v>1848</v>
      </c>
      <c r="H2129" s="256">
        <v>1782</v>
      </c>
      <c r="I2129" s="256">
        <v>1638</v>
      </c>
      <c r="J2129" s="256">
        <v>1397</v>
      </c>
      <c r="K2129" s="256">
        <v>1138</v>
      </c>
      <c r="L2129" s="256">
        <v>868</v>
      </c>
      <c r="M2129" s="256">
        <v>662</v>
      </c>
      <c r="N2129" s="256">
        <v>532</v>
      </c>
      <c r="O2129" s="256">
        <v>490</v>
      </c>
      <c r="P2129" s="256">
        <v>447</v>
      </c>
      <c r="Q2129" s="256">
        <v>439</v>
      </c>
      <c r="R2129" s="256">
        <v>469</v>
      </c>
      <c r="S2129" s="256">
        <v>538</v>
      </c>
      <c r="T2129" s="256">
        <v>618</v>
      </c>
      <c r="U2129" s="256">
        <v>689</v>
      </c>
      <c r="V2129" s="256">
        <v>756</v>
      </c>
      <c r="W2129" s="256">
        <v>829</v>
      </c>
      <c r="X2129" s="256">
        <v>884</v>
      </c>
      <c r="Y2129" s="256">
        <v>897</v>
      </c>
      <c r="Z2129" s="256">
        <v>824</v>
      </c>
      <c r="AA2129" s="256">
        <v>750</v>
      </c>
      <c r="AB2129" s="256">
        <v>680</v>
      </c>
      <c r="AC2129" s="256">
        <v>611</v>
      </c>
      <c r="AD2129" s="256">
        <v>538</v>
      </c>
      <c r="AE2129" s="256">
        <v>462</v>
      </c>
      <c r="AF2129" s="256">
        <v>388</v>
      </c>
      <c r="AG2129" s="256">
        <v>321</v>
      </c>
      <c r="AH2129" s="256">
        <v>275</v>
      </c>
      <c r="AI2129" s="256">
        <v>266</v>
      </c>
      <c r="AJ2129" s="256">
        <v>220</v>
      </c>
      <c r="AK2129" s="256">
        <v>127</v>
      </c>
      <c r="AL2129" s="256">
        <v>0</v>
      </c>
      <c r="AM2129" s="256">
        <v>0</v>
      </c>
      <c r="AN2129" s="256">
        <v>0</v>
      </c>
      <c r="AO2129" s="256">
        <v>0</v>
      </c>
      <c r="AP2129" s="256">
        <v>0</v>
      </c>
      <c r="AQ2129" s="256">
        <v>0</v>
      </c>
      <c r="AR2129" s="256">
        <v>0</v>
      </c>
      <c r="AS2129" s="256">
        <v>0</v>
      </c>
      <c r="AT2129" s="256">
        <v>0</v>
      </c>
      <c r="AU2129" s="256">
        <v>0</v>
      </c>
      <c r="AV2129" s="256">
        <v>0</v>
      </c>
      <c r="AW2129" s="256">
        <v>0</v>
      </c>
      <c r="AX2129" s="256">
        <v>0</v>
      </c>
      <c r="AY2129" s="256">
        <v>0</v>
      </c>
      <c r="AZ2129" s="256">
        <v>0</v>
      </c>
      <c r="BA2129" s="256">
        <v>0</v>
      </c>
      <c r="BB2129" s="256">
        <v>0</v>
      </c>
      <c r="BC2129" s="256">
        <v>0</v>
      </c>
      <c r="BD2129" s="256">
        <v>0</v>
      </c>
      <c r="BE2129" s="256">
        <v>0</v>
      </c>
      <c r="BF2129" s="256">
        <v>0</v>
      </c>
      <c r="BG2129" s="256">
        <v>0</v>
      </c>
      <c r="BH2129" s="256">
        <v>0</v>
      </c>
      <c r="BI2129" s="256">
        <v>0</v>
      </c>
      <c r="BJ2129" s="256">
        <v>0</v>
      </c>
      <c r="BK2129" s="256">
        <v>0</v>
      </c>
      <c r="BL2129" s="256">
        <v>0</v>
      </c>
      <c r="BM2129" s="256">
        <v>0</v>
      </c>
      <c r="BN2129" s="256">
        <v>0</v>
      </c>
      <c r="BO2129" s="256">
        <v>0</v>
      </c>
      <c r="BP2129" s="256">
        <v>0</v>
      </c>
      <c r="BQ2129" s="256">
        <v>0</v>
      </c>
      <c r="BR2129" s="256">
        <v>0</v>
      </c>
      <c r="BS2129" s="256">
        <v>0</v>
      </c>
      <c r="BT2129" s="256">
        <v>0</v>
      </c>
      <c r="BU2129" s="256">
        <v>0</v>
      </c>
      <c r="BV2129" s="256">
        <v>0</v>
      </c>
    </row>
    <row r="2130" spans="1:74">
      <c r="A2130" s="256">
        <v>145</v>
      </c>
      <c r="B2130" s="256">
        <v>1829</v>
      </c>
      <c r="C2130" s="256">
        <v>1874</v>
      </c>
      <c r="D2130" s="256">
        <v>1905</v>
      </c>
      <c r="E2130" s="256">
        <v>1910</v>
      </c>
      <c r="F2130" s="256">
        <v>1875</v>
      </c>
      <c r="G2130" s="256">
        <v>1830</v>
      </c>
      <c r="H2130" s="256">
        <v>1742</v>
      </c>
      <c r="I2130" s="256">
        <v>1544</v>
      </c>
      <c r="J2130" s="256">
        <v>1284</v>
      </c>
      <c r="K2130" s="256">
        <v>1012</v>
      </c>
      <c r="L2130" s="256">
        <v>748</v>
      </c>
      <c r="M2130" s="256">
        <v>584</v>
      </c>
      <c r="N2130" s="256">
        <v>503</v>
      </c>
      <c r="O2130" s="256">
        <v>470</v>
      </c>
      <c r="P2130" s="256">
        <v>442</v>
      </c>
      <c r="Q2130" s="256">
        <v>456</v>
      </c>
      <c r="R2130" s="256">
        <v>512</v>
      </c>
      <c r="S2130" s="256">
        <v>594</v>
      </c>
      <c r="T2130" s="256">
        <v>649</v>
      </c>
      <c r="U2130" s="256">
        <v>698</v>
      </c>
      <c r="V2130" s="256">
        <v>746</v>
      </c>
      <c r="W2130" s="256">
        <v>792</v>
      </c>
      <c r="X2130" s="256">
        <v>808</v>
      </c>
      <c r="Y2130" s="256">
        <v>763</v>
      </c>
      <c r="Z2130" s="256">
        <v>704</v>
      </c>
      <c r="AA2130" s="256">
        <v>649</v>
      </c>
      <c r="AB2130" s="256">
        <v>584</v>
      </c>
      <c r="AC2130" s="256">
        <v>540</v>
      </c>
      <c r="AD2130" s="256">
        <v>484</v>
      </c>
      <c r="AE2130" s="256">
        <v>423</v>
      </c>
      <c r="AF2130" s="256">
        <v>365</v>
      </c>
      <c r="AG2130" s="256">
        <v>314</v>
      </c>
      <c r="AH2130" s="256">
        <v>294</v>
      </c>
      <c r="AI2130" s="256">
        <v>291</v>
      </c>
      <c r="AJ2130" s="256">
        <v>248</v>
      </c>
      <c r="AK2130" s="256">
        <v>136</v>
      </c>
      <c r="AL2130" s="256">
        <v>0</v>
      </c>
      <c r="AM2130" s="256">
        <v>0</v>
      </c>
      <c r="AN2130" s="256">
        <v>0</v>
      </c>
      <c r="AO2130" s="256">
        <v>0</v>
      </c>
      <c r="AP2130" s="256">
        <v>0</v>
      </c>
      <c r="AQ2130" s="256">
        <v>0</v>
      </c>
      <c r="AR2130" s="256">
        <v>0</v>
      </c>
      <c r="AS2130" s="256">
        <v>0</v>
      </c>
      <c r="AT2130" s="256">
        <v>0</v>
      </c>
      <c r="AU2130" s="256">
        <v>0</v>
      </c>
      <c r="AV2130" s="256">
        <v>0</v>
      </c>
      <c r="AW2130" s="256">
        <v>0</v>
      </c>
      <c r="AX2130" s="256">
        <v>0</v>
      </c>
      <c r="AY2130" s="256">
        <v>0</v>
      </c>
      <c r="AZ2130" s="256">
        <v>0</v>
      </c>
      <c r="BA2130" s="256">
        <v>0</v>
      </c>
      <c r="BB2130" s="256">
        <v>0</v>
      </c>
      <c r="BC2130" s="256">
        <v>0</v>
      </c>
      <c r="BD2130" s="256">
        <v>0</v>
      </c>
      <c r="BE2130" s="256">
        <v>0</v>
      </c>
      <c r="BF2130" s="256">
        <v>0</v>
      </c>
      <c r="BG2130" s="256">
        <v>0</v>
      </c>
      <c r="BH2130" s="256">
        <v>0</v>
      </c>
      <c r="BI2130" s="256">
        <v>0</v>
      </c>
      <c r="BJ2130" s="256">
        <v>0</v>
      </c>
      <c r="BK2130" s="256">
        <v>0</v>
      </c>
      <c r="BL2130" s="256">
        <v>0</v>
      </c>
      <c r="BM2130" s="256">
        <v>0</v>
      </c>
      <c r="BN2130" s="256">
        <v>0</v>
      </c>
      <c r="BO2130" s="256">
        <v>0</v>
      </c>
      <c r="BP2130" s="256">
        <v>0</v>
      </c>
      <c r="BQ2130" s="256">
        <v>0</v>
      </c>
      <c r="BR2130" s="256">
        <v>0</v>
      </c>
      <c r="BS2130" s="256">
        <v>0</v>
      </c>
      <c r="BT2130" s="256">
        <v>0</v>
      </c>
      <c r="BU2130" s="256">
        <v>0</v>
      </c>
      <c r="BV2130" s="256">
        <v>0</v>
      </c>
    </row>
    <row r="2131" spans="1:74">
      <c r="A2131" s="256">
        <v>150</v>
      </c>
      <c r="B2131" s="256">
        <v>1829</v>
      </c>
      <c r="C2131" s="256">
        <v>1874</v>
      </c>
      <c r="D2131" s="256">
        <v>1910</v>
      </c>
      <c r="E2131" s="256">
        <v>1910</v>
      </c>
      <c r="F2131" s="256">
        <v>1876</v>
      </c>
      <c r="G2131" s="256">
        <v>1822</v>
      </c>
      <c r="H2131" s="256">
        <v>1698</v>
      </c>
      <c r="I2131" s="256">
        <v>1463</v>
      </c>
      <c r="J2131" s="256">
        <v>1188</v>
      </c>
      <c r="K2131" s="256">
        <v>898</v>
      </c>
      <c r="L2131" s="256">
        <v>668</v>
      </c>
      <c r="M2131" s="256">
        <v>532</v>
      </c>
      <c r="N2131" s="256">
        <v>480</v>
      </c>
      <c r="O2131" s="256">
        <v>468</v>
      </c>
      <c r="P2131" s="256">
        <v>447</v>
      </c>
      <c r="Q2131" s="256">
        <v>478</v>
      </c>
      <c r="R2131" s="256">
        <v>556</v>
      </c>
      <c r="S2131" s="256">
        <v>616</v>
      </c>
      <c r="T2131" s="256">
        <v>642</v>
      </c>
      <c r="U2131" s="256">
        <v>676</v>
      </c>
      <c r="V2131" s="256">
        <v>708</v>
      </c>
      <c r="W2131" s="256">
        <v>724</v>
      </c>
      <c r="X2131" s="256">
        <v>704</v>
      </c>
      <c r="Y2131" s="256">
        <v>648</v>
      </c>
      <c r="Z2131" s="256">
        <v>610</v>
      </c>
      <c r="AA2131" s="256">
        <v>560</v>
      </c>
      <c r="AB2131" s="256">
        <v>515</v>
      </c>
      <c r="AC2131" s="256">
        <v>472</v>
      </c>
      <c r="AD2131" s="256">
        <v>428</v>
      </c>
      <c r="AE2131" s="256">
        <v>368</v>
      </c>
      <c r="AF2131" s="256">
        <v>317</v>
      </c>
      <c r="AG2131" s="256">
        <v>294</v>
      </c>
      <c r="AH2131" s="256">
        <v>282</v>
      </c>
      <c r="AI2131" s="256">
        <v>281</v>
      </c>
      <c r="AJ2131" s="256">
        <v>259</v>
      </c>
      <c r="AK2131" s="256">
        <v>168</v>
      </c>
      <c r="AL2131" s="256">
        <v>0</v>
      </c>
      <c r="AM2131" s="256">
        <v>0</v>
      </c>
      <c r="AN2131" s="256">
        <v>0</v>
      </c>
      <c r="AO2131" s="256">
        <v>0</v>
      </c>
      <c r="AP2131" s="256">
        <v>0</v>
      </c>
      <c r="AQ2131" s="256">
        <v>0</v>
      </c>
      <c r="AR2131" s="256">
        <v>0</v>
      </c>
      <c r="AS2131" s="256">
        <v>0</v>
      </c>
      <c r="AT2131" s="256">
        <v>0</v>
      </c>
      <c r="AU2131" s="256">
        <v>0</v>
      </c>
      <c r="AV2131" s="256">
        <v>0</v>
      </c>
      <c r="AW2131" s="256">
        <v>0</v>
      </c>
      <c r="AX2131" s="256">
        <v>0</v>
      </c>
      <c r="AY2131" s="256">
        <v>0</v>
      </c>
      <c r="AZ2131" s="256">
        <v>0</v>
      </c>
      <c r="BA2131" s="256">
        <v>0</v>
      </c>
      <c r="BB2131" s="256">
        <v>0</v>
      </c>
      <c r="BC2131" s="256">
        <v>0</v>
      </c>
      <c r="BD2131" s="256">
        <v>0</v>
      </c>
      <c r="BE2131" s="256">
        <v>0</v>
      </c>
      <c r="BF2131" s="256">
        <v>0</v>
      </c>
      <c r="BG2131" s="256">
        <v>0</v>
      </c>
      <c r="BH2131" s="256">
        <v>0</v>
      </c>
      <c r="BI2131" s="256">
        <v>0</v>
      </c>
      <c r="BJ2131" s="256">
        <v>0</v>
      </c>
      <c r="BK2131" s="256">
        <v>0</v>
      </c>
      <c r="BL2131" s="256">
        <v>0</v>
      </c>
      <c r="BM2131" s="256">
        <v>0</v>
      </c>
      <c r="BN2131" s="256">
        <v>0</v>
      </c>
      <c r="BO2131" s="256">
        <v>0</v>
      </c>
      <c r="BP2131" s="256">
        <v>0</v>
      </c>
      <c r="BQ2131" s="256">
        <v>0</v>
      </c>
      <c r="BR2131" s="256">
        <v>0</v>
      </c>
      <c r="BS2131" s="256">
        <v>0</v>
      </c>
      <c r="BT2131" s="256">
        <v>0</v>
      </c>
      <c r="BU2131" s="256">
        <v>0</v>
      </c>
      <c r="BV2131" s="256">
        <v>0</v>
      </c>
    </row>
    <row r="2132" spans="1:74">
      <c r="A2132" s="256">
        <v>155</v>
      </c>
      <c r="B2132" s="256">
        <v>1829</v>
      </c>
      <c r="C2132" s="256">
        <v>1872</v>
      </c>
      <c r="D2132" s="256">
        <v>1910</v>
      </c>
      <c r="E2132" s="256">
        <v>1913</v>
      </c>
      <c r="F2132" s="256">
        <v>1872</v>
      </c>
      <c r="G2132" s="256">
        <v>1808</v>
      </c>
      <c r="H2132" s="256">
        <v>1596</v>
      </c>
      <c r="I2132" s="256">
        <v>1396</v>
      </c>
      <c r="J2132" s="256">
        <v>1103</v>
      </c>
      <c r="K2132" s="256">
        <v>820</v>
      </c>
      <c r="L2132" s="256">
        <v>605</v>
      </c>
      <c r="M2132" s="256">
        <v>508</v>
      </c>
      <c r="N2132" s="256">
        <v>476</v>
      </c>
      <c r="O2132" s="256">
        <v>460</v>
      </c>
      <c r="P2132" s="256">
        <v>456</v>
      </c>
      <c r="Q2132" s="256">
        <v>514</v>
      </c>
      <c r="R2132" s="256">
        <v>584</v>
      </c>
      <c r="S2132" s="256">
        <v>615</v>
      </c>
      <c r="T2132" s="256">
        <v>630</v>
      </c>
      <c r="U2132" s="256">
        <v>648</v>
      </c>
      <c r="V2132" s="256">
        <v>659</v>
      </c>
      <c r="W2132" s="256">
        <v>654</v>
      </c>
      <c r="X2132" s="256">
        <v>616</v>
      </c>
      <c r="Y2132" s="256">
        <v>570</v>
      </c>
      <c r="Z2132" s="256">
        <v>535</v>
      </c>
      <c r="AA2132" s="256">
        <v>494</v>
      </c>
      <c r="AB2132" s="256">
        <v>450</v>
      </c>
      <c r="AC2132" s="256">
        <v>414</v>
      </c>
      <c r="AD2132" s="256">
        <v>376</v>
      </c>
      <c r="AE2132" s="256">
        <v>325</v>
      </c>
      <c r="AF2132" s="256">
        <v>285</v>
      </c>
      <c r="AG2132" s="256">
        <v>270</v>
      </c>
      <c r="AH2132" s="256">
        <v>260</v>
      </c>
      <c r="AI2132" s="256">
        <v>246</v>
      </c>
      <c r="AJ2132" s="256">
        <v>205</v>
      </c>
      <c r="AK2132" s="256">
        <v>101</v>
      </c>
      <c r="AL2132" s="256">
        <v>0</v>
      </c>
      <c r="AM2132" s="256">
        <v>0</v>
      </c>
      <c r="AN2132" s="256">
        <v>0</v>
      </c>
      <c r="AO2132" s="256">
        <v>0</v>
      </c>
      <c r="AP2132" s="256">
        <v>0</v>
      </c>
      <c r="AQ2132" s="256">
        <v>0</v>
      </c>
      <c r="AR2132" s="256">
        <v>0</v>
      </c>
      <c r="AS2132" s="256">
        <v>0</v>
      </c>
      <c r="AT2132" s="256">
        <v>0</v>
      </c>
      <c r="AU2132" s="256">
        <v>0</v>
      </c>
      <c r="AV2132" s="256">
        <v>0</v>
      </c>
      <c r="AW2132" s="256">
        <v>0</v>
      </c>
      <c r="AX2132" s="256">
        <v>0</v>
      </c>
      <c r="AY2132" s="256">
        <v>0</v>
      </c>
      <c r="AZ2132" s="256">
        <v>0</v>
      </c>
      <c r="BA2132" s="256">
        <v>0</v>
      </c>
      <c r="BB2132" s="256">
        <v>0</v>
      </c>
      <c r="BC2132" s="256">
        <v>0</v>
      </c>
      <c r="BD2132" s="256">
        <v>0</v>
      </c>
      <c r="BE2132" s="256">
        <v>0</v>
      </c>
      <c r="BF2132" s="256">
        <v>0</v>
      </c>
      <c r="BG2132" s="256">
        <v>0</v>
      </c>
      <c r="BH2132" s="256">
        <v>0</v>
      </c>
      <c r="BI2132" s="256">
        <v>0</v>
      </c>
      <c r="BJ2132" s="256">
        <v>0</v>
      </c>
      <c r="BK2132" s="256">
        <v>0</v>
      </c>
      <c r="BL2132" s="256">
        <v>0</v>
      </c>
      <c r="BM2132" s="256">
        <v>0</v>
      </c>
      <c r="BN2132" s="256">
        <v>0</v>
      </c>
      <c r="BO2132" s="256">
        <v>0</v>
      </c>
      <c r="BP2132" s="256">
        <v>0</v>
      </c>
      <c r="BQ2132" s="256">
        <v>0</v>
      </c>
      <c r="BR2132" s="256">
        <v>0</v>
      </c>
      <c r="BS2132" s="256">
        <v>0</v>
      </c>
      <c r="BT2132" s="256">
        <v>0</v>
      </c>
      <c r="BU2132" s="256">
        <v>0</v>
      </c>
      <c r="BV2132" s="256">
        <v>0</v>
      </c>
    </row>
    <row r="2133" spans="1:74">
      <c r="A2133" s="256">
        <v>160</v>
      </c>
      <c r="B2133" s="256">
        <v>1829</v>
      </c>
      <c r="C2133" s="256">
        <v>1874</v>
      </c>
      <c r="D2133" s="256">
        <v>1908</v>
      </c>
      <c r="E2133" s="256">
        <v>1914</v>
      </c>
      <c r="F2133" s="256">
        <v>1870</v>
      </c>
      <c r="G2133" s="256">
        <v>1797</v>
      </c>
      <c r="H2133" s="256">
        <v>1610</v>
      </c>
      <c r="I2133" s="256">
        <v>1334</v>
      </c>
      <c r="J2133" s="256">
        <v>1032</v>
      </c>
      <c r="K2133" s="256">
        <v>754</v>
      </c>
      <c r="L2133" s="256">
        <v>566</v>
      </c>
      <c r="M2133" s="256">
        <v>500</v>
      </c>
      <c r="N2133" s="256">
        <v>466</v>
      </c>
      <c r="O2133" s="256">
        <v>460</v>
      </c>
      <c r="P2133" s="256">
        <v>473</v>
      </c>
      <c r="Q2133" s="256">
        <v>538</v>
      </c>
      <c r="R2133" s="256">
        <v>598</v>
      </c>
      <c r="S2133" s="256">
        <v>616</v>
      </c>
      <c r="T2133" s="256">
        <v>615</v>
      </c>
      <c r="U2133" s="256">
        <v>620</v>
      </c>
      <c r="V2133" s="256">
        <v>615</v>
      </c>
      <c r="W2133" s="256">
        <v>595</v>
      </c>
      <c r="X2133" s="256">
        <v>546</v>
      </c>
      <c r="Y2133" s="256">
        <v>500</v>
      </c>
      <c r="Z2133" s="256">
        <v>464</v>
      </c>
      <c r="AA2133" s="256">
        <v>426</v>
      </c>
      <c r="AB2133" s="256">
        <v>389</v>
      </c>
      <c r="AC2133" s="256">
        <v>374</v>
      </c>
      <c r="AD2133" s="256">
        <v>332</v>
      </c>
      <c r="AE2133" s="256">
        <v>294</v>
      </c>
      <c r="AF2133" s="256">
        <v>270</v>
      </c>
      <c r="AG2133" s="256">
        <v>240</v>
      </c>
      <c r="AH2133" s="256">
        <v>216</v>
      </c>
      <c r="AI2133" s="256">
        <v>202</v>
      </c>
      <c r="AJ2133" s="256">
        <v>162</v>
      </c>
      <c r="AK2133" s="256">
        <v>80</v>
      </c>
      <c r="AL2133" s="256">
        <v>0</v>
      </c>
      <c r="AM2133" s="256">
        <v>0</v>
      </c>
      <c r="AN2133" s="256">
        <v>0</v>
      </c>
      <c r="AO2133" s="256">
        <v>0</v>
      </c>
      <c r="AP2133" s="256">
        <v>0</v>
      </c>
      <c r="AQ2133" s="256">
        <v>0</v>
      </c>
      <c r="AR2133" s="256">
        <v>0</v>
      </c>
      <c r="AS2133" s="256">
        <v>0</v>
      </c>
      <c r="AT2133" s="256">
        <v>0</v>
      </c>
      <c r="AU2133" s="256">
        <v>0</v>
      </c>
      <c r="AV2133" s="256">
        <v>0</v>
      </c>
      <c r="AW2133" s="256">
        <v>0</v>
      </c>
      <c r="AX2133" s="256">
        <v>0</v>
      </c>
      <c r="AY2133" s="256">
        <v>0</v>
      </c>
      <c r="AZ2133" s="256">
        <v>0</v>
      </c>
      <c r="BA2133" s="256">
        <v>0</v>
      </c>
      <c r="BB2133" s="256">
        <v>0</v>
      </c>
      <c r="BC2133" s="256">
        <v>0</v>
      </c>
      <c r="BD2133" s="256">
        <v>0</v>
      </c>
      <c r="BE2133" s="256">
        <v>0</v>
      </c>
      <c r="BF2133" s="256">
        <v>0</v>
      </c>
      <c r="BG2133" s="256">
        <v>0</v>
      </c>
      <c r="BH2133" s="256">
        <v>0</v>
      </c>
      <c r="BI2133" s="256">
        <v>0</v>
      </c>
      <c r="BJ2133" s="256">
        <v>0</v>
      </c>
      <c r="BK2133" s="256">
        <v>0</v>
      </c>
      <c r="BL2133" s="256">
        <v>0</v>
      </c>
      <c r="BM2133" s="256">
        <v>0</v>
      </c>
      <c r="BN2133" s="256">
        <v>0</v>
      </c>
      <c r="BO2133" s="256">
        <v>0</v>
      </c>
      <c r="BP2133" s="256">
        <v>0</v>
      </c>
      <c r="BQ2133" s="256">
        <v>0</v>
      </c>
      <c r="BR2133" s="256">
        <v>0</v>
      </c>
      <c r="BS2133" s="256">
        <v>0</v>
      </c>
      <c r="BT2133" s="256">
        <v>0</v>
      </c>
      <c r="BU2133" s="256">
        <v>0</v>
      </c>
      <c r="BV2133" s="256">
        <v>0</v>
      </c>
    </row>
    <row r="2134" spans="1:74">
      <c r="A2134" s="256">
        <v>165</v>
      </c>
      <c r="B2134" s="256">
        <v>1829</v>
      </c>
      <c r="C2134" s="256">
        <v>1876</v>
      </c>
      <c r="D2134" s="256">
        <v>1909</v>
      </c>
      <c r="E2134" s="256">
        <v>1910</v>
      </c>
      <c r="F2134" s="256">
        <v>1868</v>
      </c>
      <c r="G2134" s="256">
        <v>1784</v>
      </c>
      <c r="H2134" s="256">
        <v>1579</v>
      </c>
      <c r="I2134" s="256">
        <v>1278</v>
      </c>
      <c r="J2134" s="256">
        <v>972</v>
      </c>
      <c r="K2134" s="256">
        <v>697</v>
      </c>
      <c r="L2134" s="256">
        <v>539</v>
      </c>
      <c r="M2134" s="256">
        <v>487</v>
      </c>
      <c r="N2134" s="256">
        <v>460</v>
      </c>
      <c r="O2134" s="256">
        <v>453</v>
      </c>
      <c r="P2134" s="256">
        <v>484</v>
      </c>
      <c r="Q2134" s="256">
        <v>563</v>
      </c>
      <c r="R2134" s="256">
        <v>607</v>
      </c>
      <c r="S2134" s="256">
        <v>606</v>
      </c>
      <c r="T2134" s="256">
        <v>596</v>
      </c>
      <c r="U2134" s="256">
        <v>588</v>
      </c>
      <c r="V2134" s="256">
        <v>576</v>
      </c>
      <c r="W2134" s="256">
        <v>532</v>
      </c>
      <c r="X2134" s="256">
        <v>490</v>
      </c>
      <c r="Y2134" s="256">
        <v>449</v>
      </c>
      <c r="Z2134" s="256">
        <v>404</v>
      </c>
      <c r="AA2134" s="256">
        <v>363</v>
      </c>
      <c r="AB2134" s="256">
        <v>350</v>
      </c>
      <c r="AC2134" s="256">
        <v>337</v>
      </c>
      <c r="AD2134" s="256">
        <v>315</v>
      </c>
      <c r="AE2134" s="256">
        <v>282</v>
      </c>
      <c r="AF2134" s="256">
        <v>246</v>
      </c>
      <c r="AG2134" s="256">
        <v>212</v>
      </c>
      <c r="AH2134" s="256">
        <v>192</v>
      </c>
      <c r="AI2134" s="256">
        <v>166</v>
      </c>
      <c r="AJ2134" s="256">
        <v>124</v>
      </c>
      <c r="AK2134" s="256">
        <v>73</v>
      </c>
      <c r="AL2134" s="256">
        <v>0</v>
      </c>
      <c r="AM2134" s="256">
        <v>0</v>
      </c>
      <c r="AN2134" s="256">
        <v>0</v>
      </c>
      <c r="AO2134" s="256">
        <v>0</v>
      </c>
      <c r="AP2134" s="256">
        <v>0</v>
      </c>
      <c r="AQ2134" s="256">
        <v>0</v>
      </c>
      <c r="AR2134" s="256">
        <v>0</v>
      </c>
      <c r="AS2134" s="256">
        <v>0</v>
      </c>
      <c r="AT2134" s="256">
        <v>0</v>
      </c>
      <c r="AU2134" s="256">
        <v>0</v>
      </c>
      <c r="AV2134" s="256">
        <v>0</v>
      </c>
      <c r="AW2134" s="256">
        <v>0</v>
      </c>
      <c r="AX2134" s="256">
        <v>0</v>
      </c>
      <c r="AY2134" s="256">
        <v>0</v>
      </c>
      <c r="AZ2134" s="256">
        <v>0</v>
      </c>
      <c r="BA2134" s="256">
        <v>0</v>
      </c>
      <c r="BB2134" s="256">
        <v>0</v>
      </c>
      <c r="BC2134" s="256">
        <v>0</v>
      </c>
      <c r="BD2134" s="256">
        <v>0</v>
      </c>
      <c r="BE2134" s="256">
        <v>0</v>
      </c>
      <c r="BF2134" s="256">
        <v>0</v>
      </c>
      <c r="BG2134" s="256">
        <v>0</v>
      </c>
      <c r="BH2134" s="256">
        <v>0</v>
      </c>
      <c r="BI2134" s="256">
        <v>0</v>
      </c>
      <c r="BJ2134" s="256">
        <v>0</v>
      </c>
      <c r="BK2134" s="256">
        <v>0</v>
      </c>
      <c r="BL2134" s="256">
        <v>0</v>
      </c>
      <c r="BM2134" s="256">
        <v>0</v>
      </c>
      <c r="BN2134" s="256">
        <v>0</v>
      </c>
      <c r="BO2134" s="256">
        <v>0</v>
      </c>
      <c r="BP2134" s="256">
        <v>0</v>
      </c>
      <c r="BQ2134" s="256">
        <v>0</v>
      </c>
      <c r="BR2134" s="256">
        <v>0</v>
      </c>
      <c r="BS2134" s="256">
        <v>0</v>
      </c>
      <c r="BT2134" s="256">
        <v>0</v>
      </c>
      <c r="BU2134" s="256">
        <v>0</v>
      </c>
      <c r="BV2134" s="256">
        <v>0</v>
      </c>
    </row>
    <row r="2135" spans="1:74">
      <c r="A2135" s="256">
        <v>170</v>
      </c>
      <c r="B2135" s="256">
        <v>1829</v>
      </c>
      <c r="C2135" s="256">
        <v>1872</v>
      </c>
      <c r="D2135" s="256">
        <v>1911</v>
      </c>
      <c r="E2135" s="256">
        <v>1914</v>
      </c>
      <c r="F2135" s="256">
        <v>1866</v>
      </c>
      <c r="G2135" s="256">
        <v>1776</v>
      </c>
      <c r="H2135" s="256">
        <v>1550</v>
      </c>
      <c r="I2135" s="256">
        <v>1248</v>
      </c>
      <c r="J2135" s="256">
        <v>924</v>
      </c>
      <c r="K2135" s="256">
        <v>660</v>
      </c>
      <c r="L2135" s="256">
        <v>522</v>
      </c>
      <c r="M2135" s="256">
        <v>473</v>
      </c>
      <c r="N2135" s="256">
        <v>448</v>
      </c>
      <c r="O2135" s="256">
        <v>454</v>
      </c>
      <c r="P2135" s="256">
        <v>492</v>
      </c>
      <c r="Q2135" s="256">
        <v>562</v>
      </c>
      <c r="R2135" s="256">
        <v>594</v>
      </c>
      <c r="S2135" s="256">
        <v>583</v>
      </c>
      <c r="T2135" s="256">
        <v>568</v>
      </c>
      <c r="U2135" s="256">
        <v>552</v>
      </c>
      <c r="V2135" s="256">
        <v>531</v>
      </c>
      <c r="W2135" s="256">
        <v>482</v>
      </c>
      <c r="X2135" s="256">
        <v>438</v>
      </c>
      <c r="Y2135" s="256">
        <v>394</v>
      </c>
      <c r="Z2135" s="256">
        <v>351</v>
      </c>
      <c r="AA2135" s="256">
        <v>318</v>
      </c>
      <c r="AB2135" s="256">
        <v>326</v>
      </c>
      <c r="AC2135" s="256">
        <v>321</v>
      </c>
      <c r="AD2135" s="256">
        <v>298</v>
      </c>
      <c r="AE2135" s="256">
        <v>258</v>
      </c>
      <c r="AF2135" s="256">
        <v>224</v>
      </c>
      <c r="AG2135" s="256">
        <v>186</v>
      </c>
      <c r="AH2135" s="256">
        <v>166</v>
      </c>
      <c r="AI2135" s="256">
        <v>136</v>
      </c>
      <c r="AJ2135" s="256">
        <v>96</v>
      </c>
      <c r="AK2135" s="256">
        <v>49</v>
      </c>
      <c r="AL2135" s="256">
        <v>0</v>
      </c>
      <c r="AM2135" s="256">
        <v>0</v>
      </c>
      <c r="AN2135" s="256">
        <v>0</v>
      </c>
      <c r="AO2135" s="256">
        <v>0</v>
      </c>
      <c r="AP2135" s="256">
        <v>0</v>
      </c>
      <c r="AQ2135" s="256">
        <v>0</v>
      </c>
      <c r="AR2135" s="256">
        <v>0</v>
      </c>
      <c r="AS2135" s="256">
        <v>0</v>
      </c>
      <c r="AT2135" s="256">
        <v>0</v>
      </c>
      <c r="AU2135" s="256">
        <v>0</v>
      </c>
      <c r="AV2135" s="256">
        <v>0</v>
      </c>
      <c r="AW2135" s="256">
        <v>0</v>
      </c>
      <c r="AX2135" s="256">
        <v>0</v>
      </c>
      <c r="AY2135" s="256">
        <v>0</v>
      </c>
      <c r="AZ2135" s="256">
        <v>0</v>
      </c>
      <c r="BA2135" s="256">
        <v>0</v>
      </c>
      <c r="BB2135" s="256">
        <v>0</v>
      </c>
      <c r="BC2135" s="256">
        <v>0</v>
      </c>
      <c r="BD2135" s="256">
        <v>0</v>
      </c>
      <c r="BE2135" s="256">
        <v>0</v>
      </c>
      <c r="BF2135" s="256">
        <v>0</v>
      </c>
      <c r="BG2135" s="256">
        <v>0</v>
      </c>
      <c r="BH2135" s="256">
        <v>0</v>
      </c>
      <c r="BI2135" s="256">
        <v>0</v>
      </c>
      <c r="BJ2135" s="256">
        <v>0</v>
      </c>
      <c r="BK2135" s="256">
        <v>0</v>
      </c>
      <c r="BL2135" s="256">
        <v>0</v>
      </c>
      <c r="BM2135" s="256">
        <v>0</v>
      </c>
      <c r="BN2135" s="256">
        <v>0</v>
      </c>
      <c r="BO2135" s="256">
        <v>0</v>
      </c>
      <c r="BP2135" s="256">
        <v>0</v>
      </c>
      <c r="BQ2135" s="256">
        <v>0</v>
      </c>
      <c r="BR2135" s="256">
        <v>0</v>
      </c>
      <c r="BS2135" s="256">
        <v>0</v>
      </c>
      <c r="BT2135" s="256">
        <v>0</v>
      </c>
      <c r="BU2135" s="256">
        <v>0</v>
      </c>
      <c r="BV2135" s="256">
        <v>0</v>
      </c>
    </row>
    <row r="2136" spans="1:74">
      <c r="A2136" s="256">
        <v>175</v>
      </c>
      <c r="B2136" s="256">
        <v>1829</v>
      </c>
      <c r="C2136" s="256">
        <v>1874</v>
      </c>
      <c r="D2136" s="256">
        <v>1910</v>
      </c>
      <c r="E2136" s="256">
        <v>1902</v>
      </c>
      <c r="F2136" s="256">
        <v>1866</v>
      </c>
      <c r="G2136" s="256">
        <v>1767</v>
      </c>
      <c r="H2136" s="256">
        <v>1530</v>
      </c>
      <c r="I2136" s="256">
        <v>1222</v>
      </c>
      <c r="J2136" s="256">
        <v>904</v>
      </c>
      <c r="K2136" s="256">
        <v>642</v>
      </c>
      <c r="L2136" s="256">
        <v>504</v>
      </c>
      <c r="M2136" s="256">
        <v>458</v>
      </c>
      <c r="N2136" s="256">
        <v>436</v>
      </c>
      <c r="O2136" s="256">
        <v>444</v>
      </c>
      <c r="P2136" s="256">
        <v>486</v>
      </c>
      <c r="Q2136" s="256">
        <v>565</v>
      </c>
      <c r="R2136" s="256">
        <v>578</v>
      </c>
      <c r="S2136" s="256">
        <v>558</v>
      </c>
      <c r="T2136" s="256">
        <v>540</v>
      </c>
      <c r="U2136" s="256">
        <v>525</v>
      </c>
      <c r="V2136" s="256">
        <v>490</v>
      </c>
      <c r="W2136" s="256">
        <v>436</v>
      </c>
      <c r="X2136" s="256">
        <v>386</v>
      </c>
      <c r="Y2136" s="256">
        <v>346</v>
      </c>
      <c r="Z2136" s="256">
        <v>310</v>
      </c>
      <c r="AA2136" s="256">
        <v>292</v>
      </c>
      <c r="AB2136" s="256">
        <v>310</v>
      </c>
      <c r="AC2136" s="256">
        <v>312</v>
      </c>
      <c r="AD2136" s="256">
        <v>288</v>
      </c>
      <c r="AE2136" s="256">
        <v>252</v>
      </c>
      <c r="AF2136" s="256">
        <v>202</v>
      </c>
      <c r="AG2136" s="256">
        <v>172</v>
      </c>
      <c r="AH2136" s="256">
        <v>134</v>
      </c>
      <c r="AI2136" s="256">
        <v>112</v>
      </c>
      <c r="AJ2136" s="256">
        <v>84</v>
      </c>
      <c r="AK2136" s="256">
        <v>50</v>
      </c>
      <c r="AL2136" s="256">
        <v>0</v>
      </c>
      <c r="AM2136" s="256">
        <v>0</v>
      </c>
      <c r="AN2136" s="256">
        <v>0</v>
      </c>
      <c r="AO2136" s="256">
        <v>0</v>
      </c>
      <c r="AP2136" s="256">
        <v>0</v>
      </c>
      <c r="AQ2136" s="256">
        <v>0</v>
      </c>
      <c r="AR2136" s="256">
        <v>0</v>
      </c>
      <c r="AS2136" s="256">
        <v>0</v>
      </c>
      <c r="AT2136" s="256">
        <v>0</v>
      </c>
      <c r="AU2136" s="256">
        <v>0</v>
      </c>
      <c r="AV2136" s="256">
        <v>0</v>
      </c>
      <c r="AW2136" s="256">
        <v>0</v>
      </c>
      <c r="AX2136" s="256">
        <v>0</v>
      </c>
      <c r="AY2136" s="256">
        <v>0</v>
      </c>
      <c r="AZ2136" s="256">
        <v>0</v>
      </c>
      <c r="BA2136" s="256">
        <v>0</v>
      </c>
      <c r="BB2136" s="256">
        <v>0</v>
      </c>
      <c r="BC2136" s="256">
        <v>0</v>
      </c>
      <c r="BD2136" s="256">
        <v>0</v>
      </c>
      <c r="BE2136" s="256">
        <v>0</v>
      </c>
      <c r="BF2136" s="256">
        <v>0</v>
      </c>
      <c r="BG2136" s="256">
        <v>0</v>
      </c>
      <c r="BH2136" s="256">
        <v>0</v>
      </c>
      <c r="BI2136" s="256">
        <v>0</v>
      </c>
      <c r="BJ2136" s="256">
        <v>0</v>
      </c>
      <c r="BK2136" s="256">
        <v>0</v>
      </c>
      <c r="BL2136" s="256">
        <v>0</v>
      </c>
      <c r="BM2136" s="256">
        <v>0</v>
      </c>
      <c r="BN2136" s="256">
        <v>0</v>
      </c>
      <c r="BO2136" s="256">
        <v>0</v>
      </c>
      <c r="BP2136" s="256">
        <v>0</v>
      </c>
      <c r="BQ2136" s="256">
        <v>0</v>
      </c>
      <c r="BR2136" s="256">
        <v>0</v>
      </c>
      <c r="BS2136" s="256">
        <v>0</v>
      </c>
      <c r="BT2136" s="256">
        <v>0</v>
      </c>
      <c r="BU2136" s="256">
        <v>0</v>
      </c>
      <c r="BV2136" s="256">
        <v>0</v>
      </c>
    </row>
    <row r="2137" spans="1:74">
      <c r="A2137" s="256">
        <v>180</v>
      </c>
      <c r="B2137" s="256">
        <v>1829</v>
      </c>
      <c r="C2137" s="256">
        <v>1898</v>
      </c>
      <c r="D2137" s="256">
        <v>1925</v>
      </c>
      <c r="E2137" s="256">
        <v>1917</v>
      </c>
      <c r="F2137" s="256">
        <v>1860</v>
      </c>
      <c r="G2137" s="256">
        <v>1733</v>
      </c>
      <c r="H2137" s="256">
        <v>1468</v>
      </c>
      <c r="I2137" s="256">
        <v>1127</v>
      </c>
      <c r="J2137" s="256">
        <v>823</v>
      </c>
      <c r="K2137" s="256">
        <v>587</v>
      </c>
      <c r="L2137" s="256">
        <v>494</v>
      </c>
      <c r="M2137" s="256">
        <v>444</v>
      </c>
      <c r="N2137" s="256">
        <v>429</v>
      </c>
      <c r="O2137" s="256">
        <v>445</v>
      </c>
      <c r="P2137" s="256">
        <v>506</v>
      </c>
      <c r="Q2137" s="256">
        <v>576</v>
      </c>
      <c r="R2137" s="256">
        <v>571</v>
      </c>
      <c r="S2137" s="256">
        <v>548</v>
      </c>
      <c r="T2137" s="256">
        <v>540</v>
      </c>
      <c r="U2137" s="256">
        <v>520</v>
      </c>
      <c r="V2137" s="256">
        <v>452</v>
      </c>
      <c r="W2137" s="256">
        <v>408</v>
      </c>
      <c r="X2137" s="256">
        <v>368</v>
      </c>
      <c r="Y2137" s="256">
        <v>317</v>
      </c>
      <c r="Z2137" s="256">
        <v>285</v>
      </c>
      <c r="AA2137" s="256">
        <v>291</v>
      </c>
      <c r="AB2137" s="256">
        <v>318</v>
      </c>
      <c r="AC2137" s="256">
        <v>313</v>
      </c>
      <c r="AD2137" s="256">
        <v>276</v>
      </c>
      <c r="AE2137" s="256">
        <v>242</v>
      </c>
      <c r="AF2137" s="256">
        <v>179</v>
      </c>
      <c r="AG2137" s="256">
        <v>148</v>
      </c>
      <c r="AH2137" s="256">
        <v>117</v>
      </c>
      <c r="AI2137" s="256">
        <v>95</v>
      </c>
      <c r="AJ2137" s="256">
        <v>65</v>
      </c>
      <c r="AK2137" s="256">
        <v>40</v>
      </c>
      <c r="AL2137" s="256">
        <v>0</v>
      </c>
      <c r="AM2137" s="256">
        <v>0</v>
      </c>
      <c r="AN2137" s="256">
        <v>0</v>
      </c>
      <c r="AO2137" s="256">
        <v>0</v>
      </c>
      <c r="AP2137" s="256">
        <v>0</v>
      </c>
      <c r="AQ2137" s="256">
        <v>0</v>
      </c>
      <c r="AR2137" s="256">
        <v>0</v>
      </c>
      <c r="AS2137" s="256">
        <v>0</v>
      </c>
      <c r="AT2137" s="256">
        <v>0</v>
      </c>
      <c r="AU2137" s="256">
        <v>0</v>
      </c>
      <c r="AV2137" s="256">
        <v>0</v>
      </c>
      <c r="AW2137" s="256">
        <v>0</v>
      </c>
      <c r="AX2137" s="256">
        <v>0</v>
      </c>
      <c r="AY2137" s="256">
        <v>0</v>
      </c>
      <c r="AZ2137" s="256">
        <v>0</v>
      </c>
      <c r="BA2137" s="256">
        <v>0</v>
      </c>
      <c r="BB2137" s="256">
        <v>0</v>
      </c>
      <c r="BC2137" s="256">
        <v>0</v>
      </c>
      <c r="BD2137" s="256">
        <v>0</v>
      </c>
      <c r="BE2137" s="256">
        <v>0</v>
      </c>
      <c r="BF2137" s="256">
        <v>0</v>
      </c>
      <c r="BG2137" s="256">
        <v>0</v>
      </c>
      <c r="BH2137" s="256">
        <v>0</v>
      </c>
      <c r="BI2137" s="256">
        <v>0</v>
      </c>
      <c r="BJ2137" s="256">
        <v>0</v>
      </c>
      <c r="BK2137" s="256">
        <v>0</v>
      </c>
      <c r="BL2137" s="256">
        <v>0</v>
      </c>
      <c r="BM2137" s="256">
        <v>0</v>
      </c>
      <c r="BN2137" s="256">
        <v>0</v>
      </c>
      <c r="BO2137" s="256">
        <v>0</v>
      </c>
      <c r="BP2137" s="256">
        <v>0</v>
      </c>
      <c r="BQ2137" s="256">
        <v>0</v>
      </c>
      <c r="BR2137" s="256">
        <v>0</v>
      </c>
      <c r="BS2137" s="256">
        <v>0</v>
      </c>
      <c r="BT2137" s="256">
        <v>0</v>
      </c>
      <c r="BU2137" s="256">
        <v>0</v>
      </c>
      <c r="BV2137" s="256">
        <v>0</v>
      </c>
    </row>
    <row r="2138" spans="1:74">
      <c r="B2138" s="256" t="s">
        <v>3359</v>
      </c>
    </row>
    <row r="2139" spans="1:74">
      <c r="B2139" s="256" t="s">
        <v>3360</v>
      </c>
    </row>
    <row r="2140" spans="1:74">
      <c r="B2140" s="256" t="s">
        <v>65</v>
      </c>
    </row>
    <row r="2141" spans="1:74">
      <c r="B2141" s="256" t="s">
        <v>3367</v>
      </c>
    </row>
    <row r="2142" spans="1:74">
      <c r="B2142" s="256">
        <v>134</v>
      </c>
    </row>
    <row r="2143" spans="1:74">
      <c r="B2143" s="256" t="s">
        <v>3368</v>
      </c>
    </row>
    <row r="2145" spans="1:74">
      <c r="B2145" s="256">
        <v>73</v>
      </c>
    </row>
    <row r="2146" spans="1:74">
      <c r="B2146" s="256">
        <v>73</v>
      </c>
    </row>
    <row r="2147" spans="1:74">
      <c r="B2147" s="256">
        <v>0</v>
      </c>
      <c r="C2147" s="256">
        <v>2.5</v>
      </c>
      <c r="D2147" s="256">
        <v>5</v>
      </c>
      <c r="E2147" s="256">
        <v>7.5</v>
      </c>
      <c r="F2147" s="256">
        <v>10</v>
      </c>
      <c r="G2147" s="256">
        <v>12.5</v>
      </c>
      <c r="H2147" s="256">
        <v>15</v>
      </c>
      <c r="I2147" s="256">
        <v>17.5</v>
      </c>
      <c r="J2147" s="256">
        <v>20</v>
      </c>
      <c r="K2147" s="256">
        <v>22.5</v>
      </c>
      <c r="L2147" s="256">
        <v>25</v>
      </c>
      <c r="M2147" s="256">
        <v>27.5</v>
      </c>
      <c r="N2147" s="256">
        <v>30</v>
      </c>
      <c r="O2147" s="256">
        <v>32.5</v>
      </c>
      <c r="P2147" s="256">
        <v>35</v>
      </c>
      <c r="Q2147" s="256">
        <v>37.5</v>
      </c>
      <c r="R2147" s="256">
        <v>40</v>
      </c>
      <c r="S2147" s="256">
        <v>42.5</v>
      </c>
      <c r="T2147" s="256">
        <v>45</v>
      </c>
      <c r="U2147" s="256">
        <v>47.5</v>
      </c>
      <c r="V2147" s="256">
        <v>50</v>
      </c>
      <c r="W2147" s="256">
        <v>52.5</v>
      </c>
      <c r="X2147" s="256">
        <v>55</v>
      </c>
      <c r="Y2147" s="256">
        <v>57.5</v>
      </c>
      <c r="Z2147" s="256">
        <v>60</v>
      </c>
      <c r="AA2147" s="256">
        <v>62.5</v>
      </c>
      <c r="AB2147" s="256">
        <v>65</v>
      </c>
      <c r="AC2147" s="256">
        <v>67.5</v>
      </c>
      <c r="AD2147" s="256">
        <v>70</v>
      </c>
      <c r="AE2147" s="256">
        <v>72.5</v>
      </c>
      <c r="AF2147" s="256">
        <v>75</v>
      </c>
      <c r="AG2147" s="256">
        <v>77.5</v>
      </c>
      <c r="AH2147" s="256">
        <v>80</v>
      </c>
      <c r="AI2147" s="256">
        <v>82.5</v>
      </c>
      <c r="AJ2147" s="256">
        <v>85</v>
      </c>
      <c r="AK2147" s="256">
        <v>87.5</v>
      </c>
      <c r="AL2147" s="256">
        <v>90</v>
      </c>
      <c r="AM2147" s="256">
        <v>92.5</v>
      </c>
      <c r="AN2147" s="256">
        <v>95</v>
      </c>
      <c r="AO2147" s="256">
        <v>97.5</v>
      </c>
      <c r="AP2147" s="256">
        <v>100</v>
      </c>
      <c r="AQ2147" s="256">
        <v>102.5</v>
      </c>
      <c r="AR2147" s="256">
        <v>105</v>
      </c>
      <c r="AS2147" s="256">
        <v>107.5</v>
      </c>
      <c r="AT2147" s="256">
        <v>110</v>
      </c>
      <c r="AU2147" s="256">
        <v>112.5</v>
      </c>
      <c r="AV2147" s="256">
        <v>115</v>
      </c>
      <c r="AW2147" s="256">
        <v>117.5</v>
      </c>
      <c r="AX2147" s="256">
        <v>120</v>
      </c>
      <c r="AY2147" s="256">
        <v>122.5</v>
      </c>
      <c r="AZ2147" s="256">
        <v>125</v>
      </c>
      <c r="BA2147" s="256">
        <v>127.5</v>
      </c>
      <c r="BB2147" s="256">
        <v>130</v>
      </c>
      <c r="BC2147" s="256">
        <v>132.5</v>
      </c>
      <c r="BD2147" s="256">
        <v>135</v>
      </c>
      <c r="BE2147" s="256">
        <v>137.5</v>
      </c>
      <c r="BF2147" s="256">
        <v>140</v>
      </c>
      <c r="BG2147" s="256">
        <v>142.5</v>
      </c>
      <c r="BH2147" s="256">
        <v>145</v>
      </c>
      <c r="BI2147" s="256">
        <v>147.5</v>
      </c>
      <c r="BJ2147" s="256">
        <v>150</v>
      </c>
      <c r="BK2147" s="256">
        <v>152.5</v>
      </c>
      <c r="BL2147" s="256">
        <v>155</v>
      </c>
      <c r="BM2147" s="256">
        <v>157.5</v>
      </c>
      <c r="BN2147" s="256">
        <v>160</v>
      </c>
      <c r="BO2147" s="256">
        <v>162.5</v>
      </c>
      <c r="BP2147" s="256">
        <v>165</v>
      </c>
      <c r="BQ2147" s="256">
        <v>167.5</v>
      </c>
      <c r="BR2147" s="256">
        <v>170</v>
      </c>
      <c r="BS2147" s="256">
        <v>172.5</v>
      </c>
      <c r="BT2147" s="256">
        <v>175</v>
      </c>
      <c r="BU2147" s="256">
        <v>177.5</v>
      </c>
      <c r="BV2147" s="256">
        <v>180</v>
      </c>
    </row>
    <row r="2148" spans="1:74">
      <c r="A2148" s="256">
        <v>0</v>
      </c>
      <c r="B2148" s="256">
        <v>2656</v>
      </c>
      <c r="C2148" s="256">
        <v>2599</v>
      </c>
      <c r="D2148" s="256">
        <v>2578</v>
      </c>
      <c r="E2148" s="256">
        <v>2623</v>
      </c>
      <c r="F2148" s="256">
        <v>2662</v>
      </c>
      <c r="G2148" s="256">
        <v>2644</v>
      </c>
      <c r="H2148" s="256">
        <v>2609</v>
      </c>
      <c r="I2148" s="256">
        <v>2572</v>
      </c>
      <c r="J2148" s="256">
        <v>2588</v>
      </c>
      <c r="K2148" s="256">
        <v>2683</v>
      </c>
      <c r="L2148" s="256">
        <v>2833</v>
      </c>
      <c r="M2148" s="256">
        <v>3009</v>
      </c>
      <c r="N2148" s="256">
        <v>3187</v>
      </c>
      <c r="O2148" s="256">
        <v>3358</v>
      </c>
      <c r="P2148" s="256">
        <v>3437</v>
      </c>
      <c r="Q2148" s="256">
        <v>3510</v>
      </c>
      <c r="R2148" s="256">
        <v>3565</v>
      </c>
      <c r="S2148" s="256">
        <v>3612</v>
      </c>
      <c r="T2148" s="256">
        <v>3598</v>
      </c>
      <c r="U2148" s="256">
        <v>3518</v>
      </c>
      <c r="V2148" s="256">
        <v>3475</v>
      </c>
      <c r="W2148" s="256">
        <v>3513</v>
      </c>
      <c r="X2148" s="256">
        <v>3569</v>
      </c>
      <c r="Y2148" s="256">
        <v>3508</v>
      </c>
      <c r="Z2148" s="256">
        <v>3227</v>
      </c>
      <c r="AA2148" s="256">
        <v>2546</v>
      </c>
      <c r="AB2148" s="256">
        <v>1523</v>
      </c>
      <c r="AC2148" s="256">
        <v>808</v>
      </c>
      <c r="AD2148" s="256">
        <v>561</v>
      </c>
      <c r="AE2148" s="256">
        <v>446</v>
      </c>
      <c r="AF2148" s="256">
        <v>367</v>
      </c>
      <c r="AG2148" s="256">
        <v>286</v>
      </c>
      <c r="AH2148" s="256">
        <v>244</v>
      </c>
      <c r="AI2148" s="256">
        <v>205</v>
      </c>
      <c r="AJ2148" s="256">
        <v>163</v>
      </c>
      <c r="AK2148" s="256">
        <v>89</v>
      </c>
      <c r="AL2148" s="256">
        <v>0</v>
      </c>
      <c r="AM2148" s="256">
        <v>0</v>
      </c>
      <c r="AN2148" s="256">
        <v>0</v>
      </c>
      <c r="AO2148" s="256">
        <v>0</v>
      </c>
      <c r="AP2148" s="256">
        <v>0</v>
      </c>
      <c r="AQ2148" s="256">
        <v>0</v>
      </c>
      <c r="AR2148" s="256">
        <v>0</v>
      </c>
      <c r="AS2148" s="256">
        <v>0</v>
      </c>
      <c r="AT2148" s="256">
        <v>0</v>
      </c>
      <c r="AU2148" s="256">
        <v>0</v>
      </c>
      <c r="AV2148" s="256">
        <v>0</v>
      </c>
      <c r="AW2148" s="256">
        <v>0</v>
      </c>
      <c r="AX2148" s="256">
        <v>0</v>
      </c>
      <c r="AY2148" s="256">
        <v>0</v>
      </c>
      <c r="AZ2148" s="256">
        <v>0</v>
      </c>
      <c r="BA2148" s="256">
        <v>0</v>
      </c>
      <c r="BB2148" s="256">
        <v>0</v>
      </c>
      <c r="BC2148" s="256">
        <v>0</v>
      </c>
      <c r="BD2148" s="256">
        <v>0</v>
      </c>
      <c r="BE2148" s="256">
        <v>0</v>
      </c>
      <c r="BF2148" s="256">
        <v>0</v>
      </c>
      <c r="BG2148" s="256">
        <v>0</v>
      </c>
      <c r="BH2148" s="256">
        <v>0</v>
      </c>
      <c r="BI2148" s="256">
        <v>0</v>
      </c>
      <c r="BJ2148" s="256">
        <v>0</v>
      </c>
      <c r="BK2148" s="256">
        <v>0</v>
      </c>
      <c r="BL2148" s="256">
        <v>0</v>
      </c>
      <c r="BM2148" s="256">
        <v>0</v>
      </c>
      <c r="BN2148" s="256">
        <v>0</v>
      </c>
      <c r="BO2148" s="256">
        <v>0</v>
      </c>
      <c r="BP2148" s="256">
        <v>0</v>
      </c>
      <c r="BQ2148" s="256">
        <v>0</v>
      </c>
      <c r="BR2148" s="256">
        <v>0</v>
      </c>
      <c r="BS2148" s="256">
        <v>0</v>
      </c>
      <c r="BT2148" s="256">
        <v>0</v>
      </c>
      <c r="BU2148" s="256">
        <v>0</v>
      </c>
      <c r="BV2148" s="256">
        <v>0</v>
      </c>
    </row>
    <row r="2149" spans="1:74">
      <c r="A2149" s="256">
        <v>2.5</v>
      </c>
      <c r="B2149" s="256">
        <v>2656</v>
      </c>
      <c r="C2149" s="256">
        <v>2602</v>
      </c>
      <c r="D2149" s="256">
        <v>2598</v>
      </c>
      <c r="E2149" s="256">
        <v>2653</v>
      </c>
      <c r="F2149" s="256">
        <v>2674</v>
      </c>
      <c r="G2149" s="256">
        <v>2649</v>
      </c>
      <c r="H2149" s="256">
        <v>2608</v>
      </c>
      <c r="I2149" s="256">
        <v>2586</v>
      </c>
      <c r="J2149" s="256">
        <v>2623</v>
      </c>
      <c r="K2149" s="256">
        <v>2740</v>
      </c>
      <c r="L2149" s="256">
        <v>2898</v>
      </c>
      <c r="M2149" s="256">
        <v>3069</v>
      </c>
      <c r="N2149" s="256">
        <v>3253</v>
      </c>
      <c r="O2149" s="256">
        <v>3392</v>
      </c>
      <c r="P2149" s="256">
        <v>3465</v>
      </c>
      <c r="Q2149" s="256">
        <v>3531</v>
      </c>
      <c r="R2149" s="256">
        <v>3586</v>
      </c>
      <c r="S2149" s="256">
        <v>3618</v>
      </c>
      <c r="T2149" s="256">
        <v>3588</v>
      </c>
      <c r="U2149" s="256">
        <v>3502</v>
      </c>
      <c r="V2149" s="256">
        <v>3476</v>
      </c>
      <c r="W2149" s="256">
        <v>3522</v>
      </c>
      <c r="X2149" s="256">
        <v>3546</v>
      </c>
      <c r="Y2149" s="256">
        <v>3434</v>
      </c>
      <c r="Z2149" s="256">
        <v>3055</v>
      </c>
      <c r="AA2149" s="256">
        <v>2257</v>
      </c>
      <c r="AB2149" s="256">
        <v>1282</v>
      </c>
      <c r="AC2149" s="256">
        <v>710</v>
      </c>
      <c r="AD2149" s="256">
        <v>516</v>
      </c>
      <c r="AE2149" s="256">
        <v>424</v>
      </c>
      <c r="AF2149" s="256">
        <v>340</v>
      </c>
      <c r="AG2149" s="256">
        <v>275</v>
      </c>
      <c r="AH2149" s="256">
        <v>232</v>
      </c>
      <c r="AI2149" s="256">
        <v>196</v>
      </c>
      <c r="AJ2149" s="256">
        <v>140</v>
      </c>
      <c r="AK2149" s="256">
        <v>69</v>
      </c>
      <c r="AL2149" s="256">
        <v>0</v>
      </c>
      <c r="AM2149" s="256">
        <v>0</v>
      </c>
      <c r="AN2149" s="256">
        <v>0</v>
      </c>
      <c r="AO2149" s="256">
        <v>0</v>
      </c>
      <c r="AP2149" s="256">
        <v>0</v>
      </c>
      <c r="AQ2149" s="256">
        <v>0</v>
      </c>
      <c r="AR2149" s="256">
        <v>0</v>
      </c>
      <c r="AS2149" s="256">
        <v>0</v>
      </c>
      <c r="AT2149" s="256">
        <v>0</v>
      </c>
      <c r="AU2149" s="256">
        <v>0</v>
      </c>
      <c r="AV2149" s="256">
        <v>0</v>
      </c>
      <c r="AW2149" s="256">
        <v>0</v>
      </c>
      <c r="AX2149" s="256">
        <v>0</v>
      </c>
      <c r="AY2149" s="256">
        <v>0</v>
      </c>
      <c r="AZ2149" s="256">
        <v>0</v>
      </c>
      <c r="BA2149" s="256">
        <v>0</v>
      </c>
      <c r="BB2149" s="256">
        <v>0</v>
      </c>
      <c r="BC2149" s="256">
        <v>0</v>
      </c>
      <c r="BD2149" s="256">
        <v>0</v>
      </c>
      <c r="BE2149" s="256">
        <v>0</v>
      </c>
      <c r="BF2149" s="256">
        <v>0</v>
      </c>
      <c r="BG2149" s="256">
        <v>0</v>
      </c>
      <c r="BH2149" s="256">
        <v>0</v>
      </c>
      <c r="BI2149" s="256">
        <v>0</v>
      </c>
      <c r="BJ2149" s="256">
        <v>0</v>
      </c>
      <c r="BK2149" s="256">
        <v>0</v>
      </c>
      <c r="BL2149" s="256">
        <v>0</v>
      </c>
      <c r="BM2149" s="256">
        <v>0</v>
      </c>
      <c r="BN2149" s="256">
        <v>0</v>
      </c>
      <c r="BO2149" s="256">
        <v>0</v>
      </c>
      <c r="BP2149" s="256">
        <v>0</v>
      </c>
      <c r="BQ2149" s="256">
        <v>0</v>
      </c>
      <c r="BR2149" s="256">
        <v>0</v>
      </c>
      <c r="BS2149" s="256">
        <v>0</v>
      </c>
      <c r="BT2149" s="256">
        <v>0</v>
      </c>
      <c r="BU2149" s="256">
        <v>0</v>
      </c>
      <c r="BV2149" s="256">
        <v>0</v>
      </c>
    </row>
    <row r="2150" spans="1:74">
      <c r="A2150" s="256">
        <v>5</v>
      </c>
      <c r="B2150" s="256">
        <v>2656</v>
      </c>
      <c r="C2150" s="256">
        <v>2595</v>
      </c>
      <c r="D2150" s="256">
        <v>2590</v>
      </c>
      <c r="E2150" s="256">
        <v>2646</v>
      </c>
      <c r="F2150" s="256">
        <v>2667</v>
      </c>
      <c r="G2150" s="256">
        <v>2644</v>
      </c>
      <c r="H2150" s="256">
        <v>2602</v>
      </c>
      <c r="I2150" s="256">
        <v>2580</v>
      </c>
      <c r="J2150" s="256">
        <v>2614</v>
      </c>
      <c r="K2150" s="256">
        <v>2728</v>
      </c>
      <c r="L2150" s="256">
        <v>2883</v>
      </c>
      <c r="M2150" s="256">
        <v>3050</v>
      </c>
      <c r="N2150" s="256">
        <v>3230</v>
      </c>
      <c r="O2150" s="256">
        <v>3372</v>
      </c>
      <c r="P2150" s="256">
        <v>3447</v>
      </c>
      <c r="Q2150" s="256">
        <v>3510</v>
      </c>
      <c r="R2150" s="256">
        <v>3564</v>
      </c>
      <c r="S2150" s="256">
        <v>3593</v>
      </c>
      <c r="T2150" s="256">
        <v>3564</v>
      </c>
      <c r="U2150" s="256">
        <v>3478</v>
      </c>
      <c r="V2150" s="256">
        <v>3442</v>
      </c>
      <c r="W2150" s="256">
        <v>3472</v>
      </c>
      <c r="X2150" s="256">
        <v>3488</v>
      </c>
      <c r="Y2150" s="256">
        <v>3380</v>
      </c>
      <c r="Z2150" s="256">
        <v>3027</v>
      </c>
      <c r="AA2150" s="256">
        <v>2260</v>
      </c>
      <c r="AB2150" s="256">
        <v>1282</v>
      </c>
      <c r="AC2150" s="256">
        <v>697</v>
      </c>
      <c r="AD2150" s="256">
        <v>509</v>
      </c>
      <c r="AE2150" s="256">
        <v>428</v>
      </c>
      <c r="AF2150" s="256">
        <v>347</v>
      </c>
      <c r="AG2150" s="256">
        <v>281</v>
      </c>
      <c r="AH2150" s="256">
        <v>238</v>
      </c>
      <c r="AI2150" s="256">
        <v>202</v>
      </c>
      <c r="AJ2150" s="256">
        <v>147</v>
      </c>
      <c r="AK2150" s="256">
        <v>70</v>
      </c>
      <c r="AL2150" s="256">
        <v>0</v>
      </c>
      <c r="AM2150" s="256">
        <v>0</v>
      </c>
      <c r="AN2150" s="256">
        <v>0</v>
      </c>
      <c r="AO2150" s="256">
        <v>0</v>
      </c>
      <c r="AP2150" s="256">
        <v>0</v>
      </c>
      <c r="AQ2150" s="256">
        <v>0</v>
      </c>
      <c r="AR2150" s="256">
        <v>0</v>
      </c>
      <c r="AS2150" s="256">
        <v>0</v>
      </c>
      <c r="AT2150" s="256">
        <v>0</v>
      </c>
      <c r="AU2150" s="256">
        <v>0</v>
      </c>
      <c r="AV2150" s="256">
        <v>0</v>
      </c>
      <c r="AW2150" s="256">
        <v>0</v>
      </c>
      <c r="AX2150" s="256">
        <v>0</v>
      </c>
      <c r="AY2150" s="256">
        <v>0</v>
      </c>
      <c r="AZ2150" s="256">
        <v>0</v>
      </c>
      <c r="BA2150" s="256">
        <v>0</v>
      </c>
      <c r="BB2150" s="256">
        <v>0</v>
      </c>
      <c r="BC2150" s="256">
        <v>0</v>
      </c>
      <c r="BD2150" s="256">
        <v>0</v>
      </c>
      <c r="BE2150" s="256">
        <v>0</v>
      </c>
      <c r="BF2150" s="256">
        <v>0</v>
      </c>
      <c r="BG2150" s="256">
        <v>0</v>
      </c>
      <c r="BH2150" s="256">
        <v>0</v>
      </c>
      <c r="BI2150" s="256">
        <v>0</v>
      </c>
      <c r="BJ2150" s="256">
        <v>0</v>
      </c>
      <c r="BK2150" s="256">
        <v>0</v>
      </c>
      <c r="BL2150" s="256">
        <v>0</v>
      </c>
      <c r="BM2150" s="256">
        <v>0</v>
      </c>
      <c r="BN2150" s="256">
        <v>0</v>
      </c>
      <c r="BO2150" s="256">
        <v>0</v>
      </c>
      <c r="BP2150" s="256">
        <v>0</v>
      </c>
      <c r="BQ2150" s="256">
        <v>0</v>
      </c>
      <c r="BR2150" s="256">
        <v>0</v>
      </c>
      <c r="BS2150" s="256">
        <v>0</v>
      </c>
      <c r="BT2150" s="256">
        <v>0</v>
      </c>
      <c r="BU2150" s="256">
        <v>0</v>
      </c>
      <c r="BV2150" s="256">
        <v>0</v>
      </c>
    </row>
    <row r="2151" spans="1:74">
      <c r="A2151" s="256">
        <v>7.5</v>
      </c>
      <c r="B2151" s="256">
        <v>2656</v>
      </c>
      <c r="C2151" s="256">
        <v>2592</v>
      </c>
      <c r="D2151" s="256">
        <v>2587</v>
      </c>
      <c r="E2151" s="256">
        <v>2642</v>
      </c>
      <c r="F2151" s="256">
        <v>2668</v>
      </c>
      <c r="G2151" s="256">
        <v>2646</v>
      </c>
      <c r="H2151" s="256">
        <v>2608</v>
      </c>
      <c r="I2151" s="256">
        <v>2582</v>
      </c>
      <c r="J2151" s="256">
        <v>2610</v>
      </c>
      <c r="K2151" s="256">
        <v>2720</v>
      </c>
      <c r="L2151" s="256">
        <v>2872</v>
      </c>
      <c r="M2151" s="256">
        <v>3037</v>
      </c>
      <c r="N2151" s="256">
        <v>3214</v>
      </c>
      <c r="O2151" s="256">
        <v>3356</v>
      </c>
      <c r="P2151" s="256">
        <v>3430</v>
      </c>
      <c r="Q2151" s="256">
        <v>3486</v>
      </c>
      <c r="R2151" s="256">
        <v>3538</v>
      </c>
      <c r="S2151" s="256">
        <v>3568</v>
      </c>
      <c r="T2151" s="256">
        <v>3543</v>
      </c>
      <c r="U2151" s="256">
        <v>3462</v>
      </c>
      <c r="V2151" s="256">
        <v>3412</v>
      </c>
      <c r="W2151" s="256">
        <v>3430</v>
      </c>
      <c r="X2151" s="256">
        <v>3444</v>
      </c>
      <c r="Y2151" s="256">
        <v>3344</v>
      </c>
      <c r="Z2151" s="256">
        <v>3010</v>
      </c>
      <c r="AA2151" s="256">
        <v>2260</v>
      </c>
      <c r="AB2151" s="256">
        <v>1314</v>
      </c>
      <c r="AC2151" s="256">
        <v>702</v>
      </c>
      <c r="AD2151" s="256">
        <v>514</v>
      </c>
      <c r="AE2151" s="256">
        <v>436</v>
      </c>
      <c r="AF2151" s="256">
        <v>360</v>
      </c>
      <c r="AG2151" s="256">
        <v>294</v>
      </c>
      <c r="AH2151" s="256">
        <v>248</v>
      </c>
      <c r="AI2151" s="256">
        <v>211</v>
      </c>
      <c r="AJ2151" s="256">
        <v>151</v>
      </c>
      <c r="AK2151" s="256">
        <v>76</v>
      </c>
      <c r="AL2151" s="256">
        <v>0</v>
      </c>
      <c r="AM2151" s="256">
        <v>0</v>
      </c>
      <c r="AN2151" s="256">
        <v>0</v>
      </c>
      <c r="AO2151" s="256">
        <v>0</v>
      </c>
      <c r="AP2151" s="256">
        <v>0</v>
      </c>
      <c r="AQ2151" s="256">
        <v>0</v>
      </c>
      <c r="AR2151" s="256">
        <v>0</v>
      </c>
      <c r="AS2151" s="256">
        <v>0</v>
      </c>
      <c r="AT2151" s="256">
        <v>0</v>
      </c>
      <c r="AU2151" s="256">
        <v>0</v>
      </c>
      <c r="AV2151" s="256">
        <v>0</v>
      </c>
      <c r="AW2151" s="256">
        <v>0</v>
      </c>
      <c r="AX2151" s="256">
        <v>0</v>
      </c>
      <c r="AY2151" s="256">
        <v>0</v>
      </c>
      <c r="AZ2151" s="256">
        <v>0</v>
      </c>
      <c r="BA2151" s="256">
        <v>0</v>
      </c>
      <c r="BB2151" s="256">
        <v>0</v>
      </c>
      <c r="BC2151" s="256">
        <v>0</v>
      </c>
      <c r="BD2151" s="256">
        <v>0</v>
      </c>
      <c r="BE2151" s="256">
        <v>0</v>
      </c>
      <c r="BF2151" s="256">
        <v>0</v>
      </c>
      <c r="BG2151" s="256">
        <v>0</v>
      </c>
      <c r="BH2151" s="256">
        <v>0</v>
      </c>
      <c r="BI2151" s="256">
        <v>0</v>
      </c>
      <c r="BJ2151" s="256">
        <v>0</v>
      </c>
      <c r="BK2151" s="256">
        <v>0</v>
      </c>
      <c r="BL2151" s="256">
        <v>0</v>
      </c>
      <c r="BM2151" s="256">
        <v>0</v>
      </c>
      <c r="BN2151" s="256">
        <v>0</v>
      </c>
      <c r="BO2151" s="256">
        <v>0</v>
      </c>
      <c r="BP2151" s="256">
        <v>0</v>
      </c>
      <c r="BQ2151" s="256">
        <v>0</v>
      </c>
      <c r="BR2151" s="256">
        <v>0</v>
      </c>
      <c r="BS2151" s="256">
        <v>0</v>
      </c>
      <c r="BT2151" s="256">
        <v>0</v>
      </c>
      <c r="BU2151" s="256">
        <v>0</v>
      </c>
      <c r="BV2151" s="256">
        <v>0</v>
      </c>
    </row>
    <row r="2152" spans="1:74">
      <c r="A2152" s="256">
        <v>10</v>
      </c>
      <c r="B2152" s="256">
        <v>2656</v>
      </c>
      <c r="C2152" s="256">
        <v>2591</v>
      </c>
      <c r="D2152" s="256">
        <v>2586</v>
      </c>
      <c r="E2152" s="256">
        <v>2640</v>
      </c>
      <c r="F2152" s="256">
        <v>2668</v>
      </c>
      <c r="G2152" s="256">
        <v>2648</v>
      </c>
      <c r="H2152" s="256">
        <v>2614</v>
      </c>
      <c r="I2152" s="256">
        <v>2586</v>
      </c>
      <c r="J2152" s="256">
        <v>2610</v>
      </c>
      <c r="K2152" s="256">
        <v>2714</v>
      </c>
      <c r="L2152" s="256">
        <v>2860</v>
      </c>
      <c r="M2152" s="256">
        <v>3020</v>
      </c>
      <c r="N2152" s="256">
        <v>3192</v>
      </c>
      <c r="O2152" s="256">
        <v>3336</v>
      </c>
      <c r="P2152" s="256">
        <v>3413</v>
      </c>
      <c r="Q2152" s="256">
        <v>3472</v>
      </c>
      <c r="R2152" s="256">
        <v>3520</v>
      </c>
      <c r="S2152" s="256">
        <v>3554</v>
      </c>
      <c r="T2152" s="256">
        <v>3538</v>
      </c>
      <c r="U2152" s="256">
        <v>3466</v>
      </c>
      <c r="V2152" s="256">
        <v>3408</v>
      </c>
      <c r="W2152" s="256">
        <v>3413</v>
      </c>
      <c r="X2152" s="256">
        <v>3425</v>
      </c>
      <c r="Y2152" s="256">
        <v>3328</v>
      </c>
      <c r="Z2152" s="256">
        <v>2994</v>
      </c>
      <c r="AA2152" s="256">
        <v>2276</v>
      </c>
      <c r="AB2152" s="256">
        <v>1324</v>
      </c>
      <c r="AC2152" s="256">
        <v>713</v>
      </c>
      <c r="AD2152" s="256">
        <v>520</v>
      </c>
      <c r="AE2152" s="256">
        <v>450</v>
      </c>
      <c r="AF2152" s="256">
        <v>377</v>
      </c>
      <c r="AG2152" s="256">
        <v>306</v>
      </c>
      <c r="AH2152" s="256">
        <v>260</v>
      </c>
      <c r="AI2152" s="256">
        <v>222</v>
      </c>
      <c r="AJ2152" s="256">
        <v>156</v>
      </c>
      <c r="AK2152" s="256">
        <v>81</v>
      </c>
      <c r="AL2152" s="256">
        <v>0</v>
      </c>
      <c r="AM2152" s="256">
        <v>0</v>
      </c>
      <c r="AN2152" s="256">
        <v>0</v>
      </c>
      <c r="AO2152" s="256">
        <v>0</v>
      </c>
      <c r="AP2152" s="256">
        <v>0</v>
      </c>
      <c r="AQ2152" s="256">
        <v>0</v>
      </c>
      <c r="AR2152" s="256">
        <v>0</v>
      </c>
      <c r="AS2152" s="256">
        <v>0</v>
      </c>
      <c r="AT2152" s="256">
        <v>0</v>
      </c>
      <c r="AU2152" s="256">
        <v>0</v>
      </c>
      <c r="AV2152" s="256">
        <v>0</v>
      </c>
      <c r="AW2152" s="256">
        <v>0</v>
      </c>
      <c r="AX2152" s="256">
        <v>0</v>
      </c>
      <c r="AY2152" s="256">
        <v>0</v>
      </c>
      <c r="AZ2152" s="256">
        <v>0</v>
      </c>
      <c r="BA2152" s="256">
        <v>0</v>
      </c>
      <c r="BB2152" s="256">
        <v>0</v>
      </c>
      <c r="BC2152" s="256">
        <v>0</v>
      </c>
      <c r="BD2152" s="256">
        <v>0</v>
      </c>
      <c r="BE2152" s="256">
        <v>0</v>
      </c>
      <c r="BF2152" s="256">
        <v>0</v>
      </c>
      <c r="BG2152" s="256">
        <v>0</v>
      </c>
      <c r="BH2152" s="256">
        <v>0</v>
      </c>
      <c r="BI2152" s="256">
        <v>0</v>
      </c>
      <c r="BJ2152" s="256">
        <v>0</v>
      </c>
      <c r="BK2152" s="256">
        <v>0</v>
      </c>
      <c r="BL2152" s="256">
        <v>0</v>
      </c>
      <c r="BM2152" s="256">
        <v>0</v>
      </c>
      <c r="BN2152" s="256">
        <v>0</v>
      </c>
      <c r="BO2152" s="256">
        <v>0</v>
      </c>
      <c r="BP2152" s="256">
        <v>0</v>
      </c>
      <c r="BQ2152" s="256">
        <v>0</v>
      </c>
      <c r="BR2152" s="256">
        <v>0</v>
      </c>
      <c r="BS2152" s="256">
        <v>0</v>
      </c>
      <c r="BT2152" s="256">
        <v>0</v>
      </c>
      <c r="BU2152" s="256">
        <v>0</v>
      </c>
      <c r="BV2152" s="256">
        <v>0</v>
      </c>
    </row>
    <row r="2153" spans="1:74">
      <c r="A2153" s="256">
        <v>12.5</v>
      </c>
      <c r="B2153" s="256">
        <v>2656</v>
      </c>
      <c r="C2153" s="256">
        <v>2592</v>
      </c>
      <c r="D2153" s="256">
        <v>2584</v>
      </c>
      <c r="E2153" s="256">
        <v>2638</v>
      </c>
      <c r="F2153" s="256">
        <v>2671</v>
      </c>
      <c r="G2153" s="256">
        <v>2653</v>
      </c>
      <c r="H2153" s="256">
        <v>2622</v>
      </c>
      <c r="I2153" s="256">
        <v>2592</v>
      </c>
      <c r="J2153" s="256">
        <v>2608</v>
      </c>
      <c r="K2153" s="256">
        <v>2701</v>
      </c>
      <c r="L2153" s="256">
        <v>2844</v>
      </c>
      <c r="M2153" s="256">
        <v>2999</v>
      </c>
      <c r="N2153" s="256">
        <v>3166</v>
      </c>
      <c r="O2153" s="256">
        <v>3308</v>
      </c>
      <c r="P2153" s="256">
        <v>3388</v>
      </c>
      <c r="Q2153" s="256">
        <v>3446</v>
      </c>
      <c r="R2153" s="256">
        <v>3492</v>
      </c>
      <c r="S2153" s="256">
        <v>3536</v>
      </c>
      <c r="T2153" s="256">
        <v>3531</v>
      </c>
      <c r="U2153" s="256">
        <v>3468</v>
      </c>
      <c r="V2153" s="256">
        <v>3402</v>
      </c>
      <c r="W2153" s="256">
        <v>3394</v>
      </c>
      <c r="X2153" s="256">
        <v>3401</v>
      </c>
      <c r="Y2153" s="256">
        <v>3310</v>
      </c>
      <c r="Z2153" s="256">
        <v>3003</v>
      </c>
      <c r="AA2153" s="256">
        <v>2322</v>
      </c>
      <c r="AB2153" s="256">
        <v>1377</v>
      </c>
      <c r="AC2153" s="256">
        <v>739</v>
      </c>
      <c r="AD2153" s="256">
        <v>536</v>
      </c>
      <c r="AE2153" s="256">
        <v>468</v>
      </c>
      <c r="AF2153" s="256">
        <v>400</v>
      </c>
      <c r="AG2153" s="256">
        <v>326</v>
      </c>
      <c r="AH2153" s="256">
        <v>278</v>
      </c>
      <c r="AI2153" s="256">
        <v>236</v>
      </c>
      <c r="AJ2153" s="256">
        <v>172</v>
      </c>
      <c r="AK2153" s="256">
        <v>88</v>
      </c>
      <c r="AL2153" s="256">
        <v>0</v>
      </c>
      <c r="AM2153" s="256">
        <v>0</v>
      </c>
      <c r="AN2153" s="256">
        <v>0</v>
      </c>
      <c r="AO2153" s="256">
        <v>0</v>
      </c>
      <c r="AP2153" s="256">
        <v>0</v>
      </c>
      <c r="AQ2153" s="256">
        <v>0</v>
      </c>
      <c r="AR2153" s="256">
        <v>0</v>
      </c>
      <c r="AS2153" s="256">
        <v>0</v>
      </c>
      <c r="AT2153" s="256">
        <v>0</v>
      </c>
      <c r="AU2153" s="256">
        <v>0</v>
      </c>
      <c r="AV2153" s="256">
        <v>0</v>
      </c>
      <c r="AW2153" s="256">
        <v>0</v>
      </c>
      <c r="AX2153" s="256">
        <v>0</v>
      </c>
      <c r="AY2153" s="256">
        <v>0</v>
      </c>
      <c r="AZ2153" s="256">
        <v>0</v>
      </c>
      <c r="BA2153" s="256">
        <v>0</v>
      </c>
      <c r="BB2153" s="256">
        <v>0</v>
      </c>
      <c r="BC2153" s="256">
        <v>0</v>
      </c>
      <c r="BD2153" s="256">
        <v>0</v>
      </c>
      <c r="BE2153" s="256">
        <v>0</v>
      </c>
      <c r="BF2153" s="256">
        <v>0</v>
      </c>
      <c r="BG2153" s="256">
        <v>0</v>
      </c>
      <c r="BH2153" s="256">
        <v>0</v>
      </c>
      <c r="BI2153" s="256">
        <v>0</v>
      </c>
      <c r="BJ2153" s="256">
        <v>0</v>
      </c>
      <c r="BK2153" s="256">
        <v>0</v>
      </c>
      <c r="BL2153" s="256">
        <v>0</v>
      </c>
      <c r="BM2153" s="256">
        <v>0</v>
      </c>
      <c r="BN2153" s="256">
        <v>0</v>
      </c>
      <c r="BO2153" s="256">
        <v>0</v>
      </c>
      <c r="BP2153" s="256">
        <v>0</v>
      </c>
      <c r="BQ2153" s="256">
        <v>0</v>
      </c>
      <c r="BR2153" s="256">
        <v>0</v>
      </c>
      <c r="BS2153" s="256">
        <v>0</v>
      </c>
      <c r="BT2153" s="256">
        <v>0</v>
      </c>
      <c r="BU2153" s="256">
        <v>0</v>
      </c>
      <c r="BV2153" s="256">
        <v>0</v>
      </c>
    </row>
    <row r="2154" spans="1:74">
      <c r="A2154" s="256">
        <v>15</v>
      </c>
      <c r="B2154" s="256">
        <v>2656</v>
      </c>
      <c r="C2154" s="256">
        <v>2594</v>
      </c>
      <c r="D2154" s="256">
        <v>2586</v>
      </c>
      <c r="E2154" s="256">
        <v>2640</v>
      </c>
      <c r="F2154" s="256">
        <v>2674</v>
      </c>
      <c r="G2154" s="256">
        <v>2659</v>
      </c>
      <c r="H2154" s="256">
        <v>2630</v>
      </c>
      <c r="I2154" s="256">
        <v>2600</v>
      </c>
      <c r="J2154" s="256">
        <v>2608</v>
      </c>
      <c r="K2154" s="256">
        <v>2690</v>
      </c>
      <c r="L2154" s="256">
        <v>2826</v>
      </c>
      <c r="M2154" s="256">
        <v>2978</v>
      </c>
      <c r="N2154" s="256">
        <v>3136</v>
      </c>
      <c r="O2154" s="256">
        <v>3286</v>
      </c>
      <c r="P2154" s="256">
        <v>3369</v>
      </c>
      <c r="Q2154" s="256">
        <v>3430</v>
      </c>
      <c r="R2154" s="256">
        <v>3475</v>
      </c>
      <c r="S2154" s="256">
        <v>3520</v>
      </c>
      <c r="T2154" s="256">
        <v>3528</v>
      </c>
      <c r="U2154" s="256">
        <v>3467</v>
      </c>
      <c r="V2154" s="256">
        <v>3388</v>
      </c>
      <c r="W2154" s="256">
        <v>3356</v>
      </c>
      <c r="X2154" s="256">
        <v>3352</v>
      </c>
      <c r="Y2154" s="256">
        <v>3269</v>
      </c>
      <c r="Z2154" s="256">
        <v>2987</v>
      </c>
      <c r="AA2154" s="256">
        <v>2356</v>
      </c>
      <c r="AB2154" s="256">
        <v>1416</v>
      </c>
      <c r="AC2154" s="256">
        <v>760</v>
      </c>
      <c r="AD2154" s="256">
        <v>556</v>
      </c>
      <c r="AE2154" s="256">
        <v>490</v>
      </c>
      <c r="AF2154" s="256">
        <v>431</v>
      </c>
      <c r="AG2154" s="256">
        <v>352</v>
      </c>
      <c r="AH2154" s="256">
        <v>303</v>
      </c>
      <c r="AI2154" s="256">
        <v>262</v>
      </c>
      <c r="AJ2154" s="256">
        <v>210</v>
      </c>
      <c r="AK2154" s="256">
        <v>140</v>
      </c>
      <c r="AL2154" s="256">
        <v>0</v>
      </c>
      <c r="AM2154" s="256">
        <v>0</v>
      </c>
      <c r="AN2154" s="256">
        <v>0</v>
      </c>
      <c r="AO2154" s="256">
        <v>0</v>
      </c>
      <c r="AP2154" s="256">
        <v>0</v>
      </c>
      <c r="AQ2154" s="256">
        <v>0</v>
      </c>
      <c r="AR2154" s="256">
        <v>0</v>
      </c>
      <c r="AS2154" s="256">
        <v>0</v>
      </c>
      <c r="AT2154" s="256">
        <v>0</v>
      </c>
      <c r="AU2154" s="256">
        <v>0</v>
      </c>
      <c r="AV2154" s="256">
        <v>0</v>
      </c>
      <c r="AW2154" s="256">
        <v>0</v>
      </c>
      <c r="AX2154" s="256">
        <v>0</v>
      </c>
      <c r="AY2154" s="256">
        <v>0</v>
      </c>
      <c r="AZ2154" s="256">
        <v>0</v>
      </c>
      <c r="BA2154" s="256">
        <v>0</v>
      </c>
      <c r="BB2154" s="256">
        <v>0</v>
      </c>
      <c r="BC2154" s="256">
        <v>0</v>
      </c>
      <c r="BD2154" s="256">
        <v>0</v>
      </c>
      <c r="BE2154" s="256">
        <v>0</v>
      </c>
      <c r="BF2154" s="256">
        <v>0</v>
      </c>
      <c r="BG2154" s="256">
        <v>0</v>
      </c>
      <c r="BH2154" s="256">
        <v>0</v>
      </c>
      <c r="BI2154" s="256">
        <v>0</v>
      </c>
      <c r="BJ2154" s="256">
        <v>0</v>
      </c>
      <c r="BK2154" s="256">
        <v>0</v>
      </c>
      <c r="BL2154" s="256">
        <v>0</v>
      </c>
      <c r="BM2154" s="256">
        <v>0</v>
      </c>
      <c r="BN2154" s="256">
        <v>0</v>
      </c>
      <c r="BO2154" s="256">
        <v>0</v>
      </c>
      <c r="BP2154" s="256">
        <v>0</v>
      </c>
      <c r="BQ2154" s="256">
        <v>0</v>
      </c>
      <c r="BR2154" s="256">
        <v>0</v>
      </c>
      <c r="BS2154" s="256">
        <v>0</v>
      </c>
      <c r="BT2154" s="256">
        <v>0</v>
      </c>
      <c r="BU2154" s="256">
        <v>0</v>
      </c>
      <c r="BV2154" s="256">
        <v>0</v>
      </c>
    </row>
    <row r="2155" spans="1:74">
      <c r="A2155" s="256">
        <v>17.5</v>
      </c>
      <c r="B2155" s="256">
        <v>2656</v>
      </c>
      <c r="C2155" s="256">
        <v>2594</v>
      </c>
      <c r="D2155" s="256">
        <v>2586</v>
      </c>
      <c r="E2155" s="256">
        <v>2637</v>
      </c>
      <c r="F2155" s="256">
        <v>2676</v>
      </c>
      <c r="G2155" s="256">
        <v>2664</v>
      </c>
      <c r="H2155" s="256">
        <v>2640</v>
      </c>
      <c r="I2155" s="256">
        <v>2605</v>
      </c>
      <c r="J2155" s="256">
        <v>2606</v>
      </c>
      <c r="K2155" s="256">
        <v>2674</v>
      </c>
      <c r="L2155" s="256">
        <v>2802</v>
      </c>
      <c r="M2155" s="256">
        <v>2947</v>
      </c>
      <c r="N2155" s="256">
        <v>3098</v>
      </c>
      <c r="O2155" s="256">
        <v>3248</v>
      </c>
      <c r="P2155" s="256">
        <v>3340</v>
      </c>
      <c r="Q2155" s="256">
        <v>3408</v>
      </c>
      <c r="R2155" s="256">
        <v>3452</v>
      </c>
      <c r="S2155" s="256">
        <v>3496</v>
      </c>
      <c r="T2155" s="256">
        <v>3511</v>
      </c>
      <c r="U2155" s="256">
        <v>3466</v>
      </c>
      <c r="V2155" s="256">
        <v>3381</v>
      </c>
      <c r="W2155" s="256">
        <v>3327</v>
      </c>
      <c r="X2155" s="256">
        <v>3306</v>
      </c>
      <c r="Y2155" s="256">
        <v>3224</v>
      </c>
      <c r="Z2155" s="256">
        <v>2964</v>
      </c>
      <c r="AA2155" s="256">
        <v>2372</v>
      </c>
      <c r="AB2155" s="256">
        <v>1478</v>
      </c>
      <c r="AC2155" s="256">
        <v>794</v>
      </c>
      <c r="AD2155" s="256">
        <v>579</v>
      </c>
      <c r="AE2155" s="256">
        <v>518</v>
      </c>
      <c r="AF2155" s="256">
        <v>472</v>
      </c>
      <c r="AG2155" s="256">
        <v>398</v>
      </c>
      <c r="AH2155" s="256">
        <v>342</v>
      </c>
      <c r="AI2155" s="256">
        <v>300</v>
      </c>
      <c r="AJ2155" s="256">
        <v>242</v>
      </c>
      <c r="AK2155" s="256">
        <v>159</v>
      </c>
      <c r="AL2155" s="256">
        <v>0</v>
      </c>
      <c r="AM2155" s="256">
        <v>0</v>
      </c>
      <c r="AN2155" s="256">
        <v>0</v>
      </c>
      <c r="AO2155" s="256">
        <v>0</v>
      </c>
      <c r="AP2155" s="256">
        <v>0</v>
      </c>
      <c r="AQ2155" s="256">
        <v>0</v>
      </c>
      <c r="AR2155" s="256">
        <v>0</v>
      </c>
      <c r="AS2155" s="256">
        <v>0</v>
      </c>
      <c r="AT2155" s="256">
        <v>0</v>
      </c>
      <c r="AU2155" s="256">
        <v>0</v>
      </c>
      <c r="AV2155" s="256">
        <v>0</v>
      </c>
      <c r="AW2155" s="256">
        <v>0</v>
      </c>
      <c r="AX2155" s="256">
        <v>0</v>
      </c>
      <c r="AY2155" s="256">
        <v>0</v>
      </c>
      <c r="AZ2155" s="256">
        <v>0</v>
      </c>
      <c r="BA2155" s="256">
        <v>0</v>
      </c>
      <c r="BB2155" s="256">
        <v>0</v>
      </c>
      <c r="BC2155" s="256">
        <v>0</v>
      </c>
      <c r="BD2155" s="256">
        <v>0</v>
      </c>
      <c r="BE2155" s="256">
        <v>0</v>
      </c>
      <c r="BF2155" s="256">
        <v>0</v>
      </c>
      <c r="BG2155" s="256">
        <v>0</v>
      </c>
      <c r="BH2155" s="256">
        <v>0</v>
      </c>
      <c r="BI2155" s="256">
        <v>0</v>
      </c>
      <c r="BJ2155" s="256">
        <v>0</v>
      </c>
      <c r="BK2155" s="256">
        <v>0</v>
      </c>
      <c r="BL2155" s="256">
        <v>0</v>
      </c>
      <c r="BM2155" s="256">
        <v>0</v>
      </c>
      <c r="BN2155" s="256">
        <v>0</v>
      </c>
      <c r="BO2155" s="256">
        <v>0</v>
      </c>
      <c r="BP2155" s="256">
        <v>0</v>
      </c>
      <c r="BQ2155" s="256">
        <v>0</v>
      </c>
      <c r="BR2155" s="256">
        <v>0</v>
      </c>
      <c r="BS2155" s="256">
        <v>0</v>
      </c>
      <c r="BT2155" s="256">
        <v>0</v>
      </c>
      <c r="BU2155" s="256">
        <v>0</v>
      </c>
      <c r="BV2155" s="256">
        <v>0</v>
      </c>
    </row>
    <row r="2156" spans="1:74">
      <c r="A2156" s="256">
        <v>20</v>
      </c>
      <c r="B2156" s="256">
        <v>2656</v>
      </c>
      <c r="C2156" s="256">
        <v>2594</v>
      </c>
      <c r="D2156" s="256">
        <v>2586</v>
      </c>
      <c r="E2156" s="256">
        <v>2637</v>
      </c>
      <c r="F2156" s="256">
        <v>2678</v>
      </c>
      <c r="G2156" s="256">
        <v>2673</v>
      </c>
      <c r="H2156" s="256">
        <v>2651</v>
      </c>
      <c r="I2156" s="256">
        <v>2616</v>
      </c>
      <c r="J2156" s="256">
        <v>2608</v>
      </c>
      <c r="K2156" s="256">
        <v>2664</v>
      </c>
      <c r="L2156" s="256">
        <v>2782</v>
      </c>
      <c r="M2156" s="256">
        <v>2922</v>
      </c>
      <c r="N2156" s="256">
        <v>3068</v>
      </c>
      <c r="O2156" s="256">
        <v>3220</v>
      </c>
      <c r="P2156" s="256">
        <v>3320</v>
      </c>
      <c r="Q2156" s="256">
        <v>3384</v>
      </c>
      <c r="R2156" s="256">
        <v>3425</v>
      </c>
      <c r="S2156" s="256">
        <v>3468</v>
      </c>
      <c r="T2156" s="256">
        <v>3490</v>
      </c>
      <c r="U2156" s="256">
        <v>3455</v>
      </c>
      <c r="V2156" s="256">
        <v>3372</v>
      </c>
      <c r="W2156" s="256">
        <v>3300</v>
      </c>
      <c r="X2156" s="256">
        <v>3266</v>
      </c>
      <c r="Y2156" s="256">
        <v>3186</v>
      </c>
      <c r="Z2156" s="256">
        <v>2957</v>
      </c>
      <c r="AA2156" s="256">
        <v>2426</v>
      </c>
      <c r="AB2156" s="256">
        <v>1551</v>
      </c>
      <c r="AC2156" s="256">
        <v>845</v>
      </c>
      <c r="AD2156" s="256">
        <v>614</v>
      </c>
      <c r="AE2156" s="256">
        <v>558</v>
      </c>
      <c r="AF2156" s="256">
        <v>513</v>
      </c>
      <c r="AG2156" s="256">
        <v>445</v>
      </c>
      <c r="AH2156" s="256">
        <v>388</v>
      </c>
      <c r="AI2156" s="256">
        <v>346</v>
      </c>
      <c r="AJ2156" s="256">
        <v>259</v>
      </c>
      <c r="AK2156" s="256">
        <v>132</v>
      </c>
      <c r="AL2156" s="256">
        <v>0</v>
      </c>
      <c r="AM2156" s="256">
        <v>0</v>
      </c>
      <c r="AN2156" s="256">
        <v>0</v>
      </c>
      <c r="AO2156" s="256">
        <v>0</v>
      </c>
      <c r="AP2156" s="256">
        <v>0</v>
      </c>
      <c r="AQ2156" s="256">
        <v>0</v>
      </c>
      <c r="AR2156" s="256">
        <v>0</v>
      </c>
      <c r="AS2156" s="256">
        <v>0</v>
      </c>
      <c r="AT2156" s="256">
        <v>0</v>
      </c>
      <c r="AU2156" s="256">
        <v>0</v>
      </c>
      <c r="AV2156" s="256">
        <v>0</v>
      </c>
      <c r="AW2156" s="256">
        <v>0</v>
      </c>
      <c r="AX2156" s="256">
        <v>0</v>
      </c>
      <c r="AY2156" s="256">
        <v>0</v>
      </c>
      <c r="AZ2156" s="256">
        <v>0</v>
      </c>
      <c r="BA2156" s="256">
        <v>0</v>
      </c>
      <c r="BB2156" s="256">
        <v>0</v>
      </c>
      <c r="BC2156" s="256">
        <v>0</v>
      </c>
      <c r="BD2156" s="256">
        <v>0</v>
      </c>
      <c r="BE2156" s="256">
        <v>0</v>
      </c>
      <c r="BF2156" s="256">
        <v>0</v>
      </c>
      <c r="BG2156" s="256">
        <v>0</v>
      </c>
      <c r="BH2156" s="256">
        <v>0</v>
      </c>
      <c r="BI2156" s="256">
        <v>0</v>
      </c>
      <c r="BJ2156" s="256">
        <v>0</v>
      </c>
      <c r="BK2156" s="256">
        <v>0</v>
      </c>
      <c r="BL2156" s="256">
        <v>0</v>
      </c>
      <c r="BM2156" s="256">
        <v>0</v>
      </c>
      <c r="BN2156" s="256">
        <v>0</v>
      </c>
      <c r="BO2156" s="256">
        <v>0</v>
      </c>
      <c r="BP2156" s="256">
        <v>0</v>
      </c>
      <c r="BQ2156" s="256">
        <v>0</v>
      </c>
      <c r="BR2156" s="256">
        <v>0</v>
      </c>
      <c r="BS2156" s="256">
        <v>0</v>
      </c>
      <c r="BT2156" s="256">
        <v>0</v>
      </c>
      <c r="BU2156" s="256">
        <v>0</v>
      </c>
      <c r="BV2156" s="256">
        <v>0</v>
      </c>
    </row>
    <row r="2157" spans="1:74">
      <c r="A2157" s="256">
        <v>22.5</v>
      </c>
      <c r="B2157" s="256">
        <v>2656</v>
      </c>
      <c r="C2157" s="256">
        <v>2595</v>
      </c>
      <c r="D2157" s="256">
        <v>2584</v>
      </c>
      <c r="E2157" s="256">
        <v>2632</v>
      </c>
      <c r="F2157" s="256">
        <v>2680</v>
      </c>
      <c r="G2157" s="256">
        <v>2678</v>
      </c>
      <c r="H2157" s="256">
        <v>2662</v>
      </c>
      <c r="I2157" s="256">
        <v>2627</v>
      </c>
      <c r="J2157" s="256">
        <v>2614</v>
      </c>
      <c r="K2157" s="256">
        <v>2654</v>
      </c>
      <c r="L2157" s="256">
        <v>2762</v>
      </c>
      <c r="M2157" s="256">
        <v>2896</v>
      </c>
      <c r="N2157" s="256">
        <v>3034</v>
      </c>
      <c r="O2157" s="256">
        <v>3183</v>
      </c>
      <c r="P2157" s="256">
        <v>3288</v>
      </c>
      <c r="Q2157" s="256">
        <v>3353</v>
      </c>
      <c r="R2157" s="256">
        <v>3396</v>
      </c>
      <c r="S2157" s="256">
        <v>3436</v>
      </c>
      <c r="T2157" s="256">
        <v>3463</v>
      </c>
      <c r="U2157" s="256">
        <v>3445</v>
      </c>
      <c r="V2157" s="256">
        <v>3376</v>
      </c>
      <c r="W2157" s="256">
        <v>3290</v>
      </c>
      <c r="X2157" s="256">
        <v>3245</v>
      </c>
      <c r="Y2157" s="256">
        <v>3172</v>
      </c>
      <c r="Z2157" s="256">
        <v>2968</v>
      </c>
      <c r="AA2157" s="256">
        <v>2488</v>
      </c>
      <c r="AB2157" s="256">
        <v>1652</v>
      </c>
      <c r="AC2157" s="256">
        <v>926</v>
      </c>
      <c r="AD2157" s="256">
        <v>664</v>
      </c>
      <c r="AE2157" s="256">
        <v>608</v>
      </c>
      <c r="AF2157" s="256">
        <v>573</v>
      </c>
      <c r="AG2157" s="256">
        <v>504</v>
      </c>
      <c r="AH2157" s="256">
        <v>441</v>
      </c>
      <c r="AI2157" s="256">
        <v>402</v>
      </c>
      <c r="AJ2157" s="256">
        <v>302</v>
      </c>
      <c r="AK2157" s="256">
        <v>151</v>
      </c>
      <c r="AL2157" s="256">
        <v>0</v>
      </c>
      <c r="AM2157" s="256">
        <v>0</v>
      </c>
      <c r="AN2157" s="256">
        <v>0</v>
      </c>
      <c r="AO2157" s="256">
        <v>0</v>
      </c>
      <c r="AP2157" s="256">
        <v>0</v>
      </c>
      <c r="AQ2157" s="256">
        <v>0</v>
      </c>
      <c r="AR2157" s="256">
        <v>0</v>
      </c>
      <c r="AS2157" s="256">
        <v>0</v>
      </c>
      <c r="AT2157" s="256">
        <v>0</v>
      </c>
      <c r="AU2157" s="256">
        <v>0</v>
      </c>
      <c r="AV2157" s="256">
        <v>0</v>
      </c>
      <c r="AW2157" s="256">
        <v>0</v>
      </c>
      <c r="AX2157" s="256">
        <v>0</v>
      </c>
      <c r="AY2157" s="256">
        <v>0</v>
      </c>
      <c r="AZ2157" s="256">
        <v>0</v>
      </c>
      <c r="BA2157" s="256">
        <v>0</v>
      </c>
      <c r="BB2157" s="256">
        <v>0</v>
      </c>
      <c r="BC2157" s="256">
        <v>0</v>
      </c>
      <c r="BD2157" s="256">
        <v>0</v>
      </c>
      <c r="BE2157" s="256">
        <v>0</v>
      </c>
      <c r="BF2157" s="256">
        <v>0</v>
      </c>
      <c r="BG2157" s="256">
        <v>0</v>
      </c>
      <c r="BH2157" s="256">
        <v>0</v>
      </c>
      <c r="BI2157" s="256">
        <v>0</v>
      </c>
      <c r="BJ2157" s="256">
        <v>0</v>
      </c>
      <c r="BK2157" s="256">
        <v>0</v>
      </c>
      <c r="BL2157" s="256">
        <v>0</v>
      </c>
      <c r="BM2157" s="256">
        <v>0</v>
      </c>
      <c r="BN2157" s="256">
        <v>0</v>
      </c>
      <c r="BO2157" s="256">
        <v>0</v>
      </c>
      <c r="BP2157" s="256">
        <v>0</v>
      </c>
      <c r="BQ2157" s="256">
        <v>0</v>
      </c>
      <c r="BR2157" s="256">
        <v>0</v>
      </c>
      <c r="BS2157" s="256">
        <v>0</v>
      </c>
      <c r="BT2157" s="256">
        <v>0</v>
      </c>
      <c r="BU2157" s="256">
        <v>0</v>
      </c>
      <c r="BV2157" s="256">
        <v>0</v>
      </c>
    </row>
    <row r="2158" spans="1:74">
      <c r="A2158" s="256">
        <v>25</v>
      </c>
      <c r="B2158" s="256">
        <v>2656</v>
      </c>
      <c r="C2158" s="256">
        <v>2596</v>
      </c>
      <c r="D2158" s="256">
        <v>2583</v>
      </c>
      <c r="E2158" s="256">
        <v>2630</v>
      </c>
      <c r="F2158" s="256">
        <v>2682</v>
      </c>
      <c r="G2158" s="256">
        <v>2686</v>
      </c>
      <c r="H2158" s="256">
        <v>2674</v>
      </c>
      <c r="I2158" s="256">
        <v>2638</v>
      </c>
      <c r="J2158" s="256">
        <v>2619</v>
      </c>
      <c r="K2158" s="256">
        <v>2647</v>
      </c>
      <c r="L2158" s="256">
        <v>2744</v>
      </c>
      <c r="M2158" s="256">
        <v>2870</v>
      </c>
      <c r="N2158" s="256">
        <v>3003</v>
      </c>
      <c r="O2158" s="256">
        <v>3144</v>
      </c>
      <c r="P2158" s="256">
        <v>3254</v>
      </c>
      <c r="Q2158" s="256">
        <v>3318</v>
      </c>
      <c r="R2158" s="256">
        <v>3364</v>
      </c>
      <c r="S2158" s="256">
        <v>3399</v>
      </c>
      <c r="T2158" s="256">
        <v>3432</v>
      </c>
      <c r="U2158" s="256">
        <v>3430</v>
      </c>
      <c r="V2158" s="256">
        <v>3386</v>
      </c>
      <c r="W2158" s="256">
        <v>3302</v>
      </c>
      <c r="X2158" s="256">
        <v>3248</v>
      </c>
      <c r="Y2158" s="256">
        <v>3182</v>
      </c>
      <c r="Z2158" s="256">
        <v>2998</v>
      </c>
      <c r="AA2158" s="256">
        <v>2557</v>
      </c>
      <c r="AB2158" s="256">
        <v>1762</v>
      </c>
      <c r="AC2158" s="256">
        <v>1009</v>
      </c>
      <c r="AD2158" s="256">
        <v>721</v>
      </c>
      <c r="AE2158" s="256">
        <v>670</v>
      </c>
      <c r="AF2158" s="256">
        <v>644</v>
      </c>
      <c r="AG2158" s="256">
        <v>574</v>
      </c>
      <c r="AH2158" s="256">
        <v>503</v>
      </c>
      <c r="AI2158" s="256">
        <v>464</v>
      </c>
      <c r="AJ2158" s="256">
        <v>360</v>
      </c>
      <c r="AK2158" s="256">
        <v>174</v>
      </c>
      <c r="AL2158" s="256">
        <v>0</v>
      </c>
      <c r="AM2158" s="256">
        <v>0</v>
      </c>
      <c r="AN2158" s="256">
        <v>0</v>
      </c>
      <c r="AO2158" s="256">
        <v>0</v>
      </c>
      <c r="AP2158" s="256">
        <v>0</v>
      </c>
      <c r="AQ2158" s="256">
        <v>0</v>
      </c>
      <c r="AR2158" s="256">
        <v>0</v>
      </c>
      <c r="AS2158" s="256">
        <v>0</v>
      </c>
      <c r="AT2158" s="256">
        <v>0</v>
      </c>
      <c r="AU2158" s="256">
        <v>0</v>
      </c>
      <c r="AV2158" s="256">
        <v>0</v>
      </c>
      <c r="AW2158" s="256">
        <v>0</v>
      </c>
      <c r="AX2158" s="256">
        <v>0</v>
      </c>
      <c r="AY2158" s="256">
        <v>0</v>
      </c>
      <c r="AZ2158" s="256">
        <v>0</v>
      </c>
      <c r="BA2158" s="256">
        <v>0</v>
      </c>
      <c r="BB2158" s="256">
        <v>0</v>
      </c>
      <c r="BC2158" s="256">
        <v>0</v>
      </c>
      <c r="BD2158" s="256">
        <v>0</v>
      </c>
      <c r="BE2158" s="256">
        <v>0</v>
      </c>
      <c r="BF2158" s="256">
        <v>0</v>
      </c>
      <c r="BG2158" s="256">
        <v>0</v>
      </c>
      <c r="BH2158" s="256">
        <v>0</v>
      </c>
      <c r="BI2158" s="256">
        <v>0</v>
      </c>
      <c r="BJ2158" s="256">
        <v>0</v>
      </c>
      <c r="BK2158" s="256">
        <v>0</v>
      </c>
      <c r="BL2158" s="256">
        <v>0</v>
      </c>
      <c r="BM2158" s="256">
        <v>0</v>
      </c>
      <c r="BN2158" s="256">
        <v>0</v>
      </c>
      <c r="BO2158" s="256">
        <v>0</v>
      </c>
      <c r="BP2158" s="256">
        <v>0</v>
      </c>
      <c r="BQ2158" s="256">
        <v>0</v>
      </c>
      <c r="BR2158" s="256">
        <v>0</v>
      </c>
      <c r="BS2158" s="256">
        <v>0</v>
      </c>
      <c r="BT2158" s="256">
        <v>0</v>
      </c>
      <c r="BU2158" s="256">
        <v>0</v>
      </c>
      <c r="BV2158" s="256">
        <v>0</v>
      </c>
    </row>
    <row r="2159" spans="1:74">
      <c r="A2159" s="256">
        <v>27.5</v>
      </c>
      <c r="B2159" s="256">
        <v>2656</v>
      </c>
      <c r="C2159" s="256">
        <v>2601</v>
      </c>
      <c r="D2159" s="256">
        <v>2587</v>
      </c>
      <c r="E2159" s="256">
        <v>2630</v>
      </c>
      <c r="F2159" s="256">
        <v>2688</v>
      </c>
      <c r="G2159" s="256">
        <v>2696</v>
      </c>
      <c r="H2159" s="256">
        <v>2691</v>
      </c>
      <c r="I2159" s="256">
        <v>2658</v>
      </c>
      <c r="J2159" s="256">
        <v>2633</v>
      </c>
      <c r="K2159" s="256">
        <v>2648</v>
      </c>
      <c r="L2159" s="256">
        <v>2729</v>
      </c>
      <c r="M2159" s="256">
        <v>2847</v>
      </c>
      <c r="N2159" s="256">
        <v>2972</v>
      </c>
      <c r="O2159" s="256">
        <v>3100</v>
      </c>
      <c r="P2159" s="256">
        <v>3210</v>
      </c>
      <c r="Q2159" s="256">
        <v>3281</v>
      </c>
      <c r="R2159" s="256">
        <v>3324</v>
      </c>
      <c r="S2159" s="256">
        <v>3362</v>
      </c>
      <c r="T2159" s="256">
        <v>3402</v>
      </c>
      <c r="U2159" s="256">
        <v>3420</v>
      </c>
      <c r="V2159" s="256">
        <v>3406</v>
      </c>
      <c r="W2159" s="256">
        <v>3339</v>
      </c>
      <c r="X2159" s="256">
        <v>3266</v>
      </c>
      <c r="Y2159" s="256">
        <v>3196</v>
      </c>
      <c r="Z2159" s="256">
        <v>3028</v>
      </c>
      <c r="AA2159" s="256">
        <v>2634</v>
      </c>
      <c r="AB2159" s="256">
        <v>1903</v>
      </c>
      <c r="AC2159" s="256">
        <v>1119</v>
      </c>
      <c r="AD2159" s="256">
        <v>789</v>
      </c>
      <c r="AE2159" s="256">
        <v>736</v>
      </c>
      <c r="AF2159" s="256">
        <v>728</v>
      </c>
      <c r="AG2159" s="256">
        <v>676</v>
      </c>
      <c r="AH2159" s="256">
        <v>603</v>
      </c>
      <c r="AI2159" s="256">
        <v>553</v>
      </c>
      <c r="AJ2159" s="256">
        <v>425</v>
      </c>
      <c r="AK2159" s="256">
        <v>201</v>
      </c>
      <c r="AL2159" s="256">
        <v>0</v>
      </c>
      <c r="AM2159" s="256">
        <v>0</v>
      </c>
      <c r="AN2159" s="256">
        <v>0</v>
      </c>
      <c r="AO2159" s="256">
        <v>0</v>
      </c>
      <c r="AP2159" s="256">
        <v>0</v>
      </c>
      <c r="AQ2159" s="256">
        <v>0</v>
      </c>
      <c r="AR2159" s="256">
        <v>0</v>
      </c>
      <c r="AS2159" s="256">
        <v>0</v>
      </c>
      <c r="AT2159" s="256">
        <v>0</v>
      </c>
      <c r="AU2159" s="256">
        <v>0</v>
      </c>
      <c r="AV2159" s="256">
        <v>0</v>
      </c>
      <c r="AW2159" s="256">
        <v>0</v>
      </c>
      <c r="AX2159" s="256">
        <v>0</v>
      </c>
      <c r="AY2159" s="256">
        <v>0</v>
      </c>
      <c r="AZ2159" s="256">
        <v>0</v>
      </c>
      <c r="BA2159" s="256">
        <v>0</v>
      </c>
      <c r="BB2159" s="256">
        <v>0</v>
      </c>
      <c r="BC2159" s="256">
        <v>0</v>
      </c>
      <c r="BD2159" s="256">
        <v>0</v>
      </c>
      <c r="BE2159" s="256">
        <v>0</v>
      </c>
      <c r="BF2159" s="256">
        <v>0</v>
      </c>
      <c r="BG2159" s="256">
        <v>0</v>
      </c>
      <c r="BH2159" s="256">
        <v>0</v>
      </c>
      <c r="BI2159" s="256">
        <v>0</v>
      </c>
      <c r="BJ2159" s="256">
        <v>0</v>
      </c>
      <c r="BK2159" s="256">
        <v>0</v>
      </c>
      <c r="BL2159" s="256">
        <v>0</v>
      </c>
      <c r="BM2159" s="256">
        <v>0</v>
      </c>
      <c r="BN2159" s="256">
        <v>0</v>
      </c>
      <c r="BO2159" s="256">
        <v>0</v>
      </c>
      <c r="BP2159" s="256">
        <v>0</v>
      </c>
      <c r="BQ2159" s="256">
        <v>0</v>
      </c>
      <c r="BR2159" s="256">
        <v>0</v>
      </c>
      <c r="BS2159" s="256">
        <v>0</v>
      </c>
      <c r="BT2159" s="256">
        <v>0</v>
      </c>
      <c r="BU2159" s="256">
        <v>0</v>
      </c>
      <c r="BV2159" s="256">
        <v>0</v>
      </c>
    </row>
    <row r="2160" spans="1:74">
      <c r="A2160" s="256">
        <v>30</v>
      </c>
      <c r="B2160" s="256">
        <v>2656</v>
      </c>
      <c r="C2160" s="256">
        <v>2605</v>
      </c>
      <c r="D2160" s="256">
        <v>2588</v>
      </c>
      <c r="E2160" s="256">
        <v>2628</v>
      </c>
      <c r="F2160" s="256">
        <v>2688</v>
      </c>
      <c r="G2160" s="256">
        <v>2706</v>
      </c>
      <c r="H2160" s="256">
        <v>2707</v>
      </c>
      <c r="I2160" s="256">
        <v>2678</v>
      </c>
      <c r="J2160" s="256">
        <v>2650</v>
      </c>
      <c r="K2160" s="256">
        <v>2652</v>
      </c>
      <c r="L2160" s="256">
        <v>2714</v>
      </c>
      <c r="M2160" s="256">
        <v>2824</v>
      </c>
      <c r="N2160" s="256">
        <v>2940</v>
      </c>
      <c r="O2160" s="256">
        <v>3054</v>
      </c>
      <c r="P2160" s="256">
        <v>3166</v>
      </c>
      <c r="Q2160" s="256">
        <v>3241</v>
      </c>
      <c r="R2160" s="256">
        <v>3288</v>
      </c>
      <c r="S2160" s="256">
        <v>3326</v>
      </c>
      <c r="T2160" s="256">
        <v>3374</v>
      </c>
      <c r="U2160" s="256">
        <v>3408</v>
      </c>
      <c r="V2160" s="256">
        <v>3417</v>
      </c>
      <c r="W2160" s="256">
        <v>3377</v>
      </c>
      <c r="X2160" s="256">
        <v>3295</v>
      </c>
      <c r="Y2160" s="256">
        <v>3206</v>
      </c>
      <c r="Z2160" s="256">
        <v>3038</v>
      </c>
      <c r="AA2160" s="256">
        <v>2678</v>
      </c>
      <c r="AB2160" s="256">
        <v>2011</v>
      </c>
      <c r="AC2160" s="256">
        <v>1219</v>
      </c>
      <c r="AD2160" s="256">
        <v>838</v>
      </c>
      <c r="AE2160" s="256">
        <v>785</v>
      </c>
      <c r="AF2160" s="256">
        <v>808</v>
      </c>
      <c r="AG2160" s="256">
        <v>799</v>
      </c>
      <c r="AH2160" s="256">
        <v>733</v>
      </c>
      <c r="AI2160" s="256">
        <v>670</v>
      </c>
      <c r="AJ2160" s="256">
        <v>514</v>
      </c>
      <c r="AK2160" s="256">
        <v>236</v>
      </c>
      <c r="AL2160" s="256">
        <v>0</v>
      </c>
      <c r="AM2160" s="256">
        <v>0</v>
      </c>
      <c r="AN2160" s="256">
        <v>0</v>
      </c>
      <c r="AO2160" s="256">
        <v>0</v>
      </c>
      <c r="AP2160" s="256">
        <v>0</v>
      </c>
      <c r="AQ2160" s="256">
        <v>0</v>
      </c>
      <c r="AR2160" s="256">
        <v>0</v>
      </c>
      <c r="AS2160" s="256">
        <v>0</v>
      </c>
      <c r="AT2160" s="256">
        <v>0</v>
      </c>
      <c r="AU2160" s="256">
        <v>0</v>
      </c>
      <c r="AV2160" s="256">
        <v>0</v>
      </c>
      <c r="AW2160" s="256">
        <v>0</v>
      </c>
      <c r="AX2160" s="256">
        <v>0</v>
      </c>
      <c r="AY2160" s="256">
        <v>0</v>
      </c>
      <c r="AZ2160" s="256">
        <v>0</v>
      </c>
      <c r="BA2160" s="256">
        <v>0</v>
      </c>
      <c r="BB2160" s="256">
        <v>0</v>
      </c>
      <c r="BC2160" s="256">
        <v>0</v>
      </c>
      <c r="BD2160" s="256">
        <v>0</v>
      </c>
      <c r="BE2160" s="256">
        <v>0</v>
      </c>
      <c r="BF2160" s="256">
        <v>0</v>
      </c>
      <c r="BG2160" s="256">
        <v>0</v>
      </c>
      <c r="BH2160" s="256">
        <v>0</v>
      </c>
      <c r="BI2160" s="256">
        <v>0</v>
      </c>
      <c r="BJ2160" s="256">
        <v>0</v>
      </c>
      <c r="BK2160" s="256">
        <v>0</v>
      </c>
      <c r="BL2160" s="256">
        <v>0</v>
      </c>
      <c r="BM2160" s="256">
        <v>0</v>
      </c>
      <c r="BN2160" s="256">
        <v>0</v>
      </c>
      <c r="BO2160" s="256">
        <v>0</v>
      </c>
      <c r="BP2160" s="256">
        <v>0</v>
      </c>
      <c r="BQ2160" s="256">
        <v>0</v>
      </c>
      <c r="BR2160" s="256">
        <v>0</v>
      </c>
      <c r="BS2160" s="256">
        <v>0</v>
      </c>
      <c r="BT2160" s="256">
        <v>0</v>
      </c>
      <c r="BU2160" s="256">
        <v>0</v>
      </c>
      <c r="BV2160" s="256">
        <v>0</v>
      </c>
    </row>
    <row r="2161" spans="1:74">
      <c r="A2161" s="256">
        <v>32.5</v>
      </c>
      <c r="B2161" s="256">
        <v>2656</v>
      </c>
      <c r="C2161" s="256">
        <v>2610</v>
      </c>
      <c r="D2161" s="256">
        <v>2594</v>
      </c>
      <c r="E2161" s="256">
        <v>2629</v>
      </c>
      <c r="F2161" s="256">
        <v>2694</v>
      </c>
      <c r="G2161" s="256">
        <v>2721</v>
      </c>
      <c r="H2161" s="256">
        <v>2730</v>
      </c>
      <c r="I2161" s="256">
        <v>2710</v>
      </c>
      <c r="J2161" s="256">
        <v>2678</v>
      </c>
      <c r="K2161" s="256">
        <v>2668</v>
      </c>
      <c r="L2161" s="256">
        <v>2710</v>
      </c>
      <c r="M2161" s="256">
        <v>2810</v>
      </c>
      <c r="N2161" s="256">
        <v>2914</v>
      </c>
      <c r="O2161" s="256">
        <v>3016</v>
      </c>
      <c r="P2161" s="256">
        <v>3122</v>
      </c>
      <c r="Q2161" s="256">
        <v>3209</v>
      </c>
      <c r="R2161" s="256">
        <v>3267</v>
      </c>
      <c r="S2161" s="256">
        <v>3308</v>
      </c>
      <c r="T2161" s="256">
        <v>3355</v>
      </c>
      <c r="U2161" s="256">
        <v>3404</v>
      </c>
      <c r="V2161" s="256">
        <v>3431</v>
      </c>
      <c r="W2161" s="256">
        <v>3420</v>
      </c>
      <c r="X2161" s="256">
        <v>3350</v>
      </c>
      <c r="Y2161" s="256">
        <v>3236</v>
      </c>
      <c r="Z2161" s="256">
        <v>3059</v>
      </c>
      <c r="AA2161" s="256">
        <v>2723</v>
      </c>
      <c r="AB2161" s="256">
        <v>2114</v>
      </c>
      <c r="AC2161" s="256">
        <v>1327</v>
      </c>
      <c r="AD2161" s="256">
        <v>870</v>
      </c>
      <c r="AE2161" s="256">
        <v>810</v>
      </c>
      <c r="AF2161" s="256">
        <v>864</v>
      </c>
      <c r="AG2161" s="256">
        <v>895</v>
      </c>
      <c r="AH2161" s="256">
        <v>864</v>
      </c>
      <c r="AI2161" s="256">
        <v>794</v>
      </c>
      <c r="AJ2161" s="256">
        <v>587</v>
      </c>
      <c r="AK2161" s="256">
        <v>268</v>
      </c>
      <c r="AL2161" s="256">
        <v>0</v>
      </c>
      <c r="AM2161" s="256">
        <v>0</v>
      </c>
      <c r="AN2161" s="256">
        <v>0</v>
      </c>
      <c r="AO2161" s="256">
        <v>0</v>
      </c>
      <c r="AP2161" s="256">
        <v>0</v>
      </c>
      <c r="AQ2161" s="256">
        <v>0</v>
      </c>
      <c r="AR2161" s="256">
        <v>0</v>
      </c>
      <c r="AS2161" s="256">
        <v>0</v>
      </c>
      <c r="AT2161" s="256">
        <v>0</v>
      </c>
      <c r="AU2161" s="256">
        <v>0</v>
      </c>
      <c r="AV2161" s="256">
        <v>0</v>
      </c>
      <c r="AW2161" s="256">
        <v>0</v>
      </c>
      <c r="AX2161" s="256">
        <v>0</v>
      </c>
      <c r="AY2161" s="256">
        <v>0</v>
      </c>
      <c r="AZ2161" s="256">
        <v>0</v>
      </c>
      <c r="BA2161" s="256">
        <v>0</v>
      </c>
      <c r="BB2161" s="256">
        <v>0</v>
      </c>
      <c r="BC2161" s="256">
        <v>0</v>
      </c>
      <c r="BD2161" s="256">
        <v>0</v>
      </c>
      <c r="BE2161" s="256">
        <v>0</v>
      </c>
      <c r="BF2161" s="256">
        <v>0</v>
      </c>
      <c r="BG2161" s="256">
        <v>0</v>
      </c>
      <c r="BH2161" s="256">
        <v>0</v>
      </c>
      <c r="BI2161" s="256">
        <v>0</v>
      </c>
      <c r="BJ2161" s="256">
        <v>0</v>
      </c>
      <c r="BK2161" s="256">
        <v>0</v>
      </c>
      <c r="BL2161" s="256">
        <v>0</v>
      </c>
      <c r="BM2161" s="256">
        <v>0</v>
      </c>
      <c r="BN2161" s="256">
        <v>0</v>
      </c>
      <c r="BO2161" s="256">
        <v>0</v>
      </c>
      <c r="BP2161" s="256">
        <v>0</v>
      </c>
      <c r="BQ2161" s="256">
        <v>0</v>
      </c>
      <c r="BR2161" s="256">
        <v>0</v>
      </c>
      <c r="BS2161" s="256">
        <v>0</v>
      </c>
      <c r="BT2161" s="256">
        <v>0</v>
      </c>
      <c r="BU2161" s="256">
        <v>0</v>
      </c>
      <c r="BV2161" s="256">
        <v>0</v>
      </c>
    </row>
    <row r="2162" spans="1:74">
      <c r="A2162" s="256">
        <v>35</v>
      </c>
      <c r="B2162" s="256">
        <v>2656</v>
      </c>
      <c r="C2162" s="256">
        <v>2604</v>
      </c>
      <c r="D2162" s="256">
        <v>2588</v>
      </c>
      <c r="E2162" s="256">
        <v>2620</v>
      </c>
      <c r="F2162" s="256">
        <v>2688</v>
      </c>
      <c r="G2162" s="256">
        <v>2724</v>
      </c>
      <c r="H2162" s="256">
        <v>2739</v>
      </c>
      <c r="I2162" s="256">
        <v>2730</v>
      </c>
      <c r="J2162" s="256">
        <v>2696</v>
      </c>
      <c r="K2162" s="256">
        <v>2682</v>
      </c>
      <c r="L2162" s="256">
        <v>2704</v>
      </c>
      <c r="M2162" s="256">
        <v>2784</v>
      </c>
      <c r="N2162" s="256">
        <v>2882</v>
      </c>
      <c r="O2162" s="256">
        <v>2979</v>
      </c>
      <c r="P2162" s="256">
        <v>3075</v>
      </c>
      <c r="Q2162" s="256">
        <v>3176</v>
      </c>
      <c r="R2162" s="256">
        <v>3238</v>
      </c>
      <c r="S2162" s="256">
        <v>3284</v>
      </c>
      <c r="T2162" s="256">
        <v>3330</v>
      </c>
      <c r="U2162" s="256">
        <v>3388</v>
      </c>
      <c r="V2162" s="256">
        <v>3428</v>
      </c>
      <c r="W2162" s="256">
        <v>3428</v>
      </c>
      <c r="X2162" s="256">
        <v>3383</v>
      </c>
      <c r="Y2162" s="256">
        <v>3270</v>
      </c>
      <c r="Z2162" s="256">
        <v>3086</v>
      </c>
      <c r="AA2162" s="256">
        <v>2774</v>
      </c>
      <c r="AB2162" s="256">
        <v>2207</v>
      </c>
      <c r="AC2162" s="256">
        <v>1436</v>
      </c>
      <c r="AD2162" s="256">
        <v>908</v>
      </c>
      <c r="AE2162" s="256">
        <v>826</v>
      </c>
      <c r="AF2162" s="256">
        <v>895</v>
      </c>
      <c r="AG2162" s="256">
        <v>981</v>
      </c>
      <c r="AH2162" s="256">
        <v>1006</v>
      </c>
      <c r="AI2162" s="256">
        <v>954</v>
      </c>
      <c r="AJ2162" s="256">
        <v>820</v>
      </c>
      <c r="AK2162" s="256">
        <v>390</v>
      </c>
      <c r="AL2162" s="256">
        <v>0</v>
      </c>
      <c r="AM2162" s="256">
        <v>0</v>
      </c>
      <c r="AN2162" s="256">
        <v>0</v>
      </c>
      <c r="AO2162" s="256">
        <v>0</v>
      </c>
      <c r="AP2162" s="256">
        <v>0</v>
      </c>
      <c r="AQ2162" s="256">
        <v>0</v>
      </c>
      <c r="AR2162" s="256">
        <v>0</v>
      </c>
      <c r="AS2162" s="256">
        <v>0</v>
      </c>
      <c r="AT2162" s="256">
        <v>0</v>
      </c>
      <c r="AU2162" s="256">
        <v>0</v>
      </c>
      <c r="AV2162" s="256">
        <v>0</v>
      </c>
      <c r="AW2162" s="256">
        <v>0</v>
      </c>
      <c r="AX2162" s="256">
        <v>0</v>
      </c>
      <c r="AY2162" s="256">
        <v>0</v>
      </c>
      <c r="AZ2162" s="256">
        <v>0</v>
      </c>
      <c r="BA2162" s="256">
        <v>0</v>
      </c>
      <c r="BB2162" s="256">
        <v>0</v>
      </c>
      <c r="BC2162" s="256">
        <v>0</v>
      </c>
      <c r="BD2162" s="256">
        <v>0</v>
      </c>
      <c r="BE2162" s="256">
        <v>0</v>
      </c>
      <c r="BF2162" s="256">
        <v>0</v>
      </c>
      <c r="BG2162" s="256">
        <v>0</v>
      </c>
      <c r="BH2162" s="256">
        <v>0</v>
      </c>
      <c r="BI2162" s="256">
        <v>0</v>
      </c>
      <c r="BJ2162" s="256">
        <v>0</v>
      </c>
      <c r="BK2162" s="256">
        <v>0</v>
      </c>
      <c r="BL2162" s="256">
        <v>0</v>
      </c>
      <c r="BM2162" s="256">
        <v>0</v>
      </c>
      <c r="BN2162" s="256">
        <v>0</v>
      </c>
      <c r="BO2162" s="256">
        <v>0</v>
      </c>
      <c r="BP2162" s="256">
        <v>0</v>
      </c>
      <c r="BQ2162" s="256">
        <v>0</v>
      </c>
      <c r="BR2162" s="256">
        <v>0</v>
      </c>
      <c r="BS2162" s="256">
        <v>0</v>
      </c>
      <c r="BT2162" s="256">
        <v>0</v>
      </c>
      <c r="BU2162" s="256">
        <v>0</v>
      </c>
      <c r="BV2162" s="256">
        <v>0</v>
      </c>
    </row>
    <row r="2163" spans="1:74">
      <c r="A2163" s="256">
        <v>37.5</v>
      </c>
      <c r="B2163" s="256">
        <v>2656</v>
      </c>
      <c r="C2163" s="256">
        <v>2605</v>
      </c>
      <c r="D2163" s="256">
        <v>2588</v>
      </c>
      <c r="E2163" s="256">
        <v>2617</v>
      </c>
      <c r="F2163" s="256">
        <v>2685</v>
      </c>
      <c r="G2163" s="256">
        <v>2730</v>
      </c>
      <c r="H2163" s="256">
        <v>2754</v>
      </c>
      <c r="I2163" s="256">
        <v>2758</v>
      </c>
      <c r="J2163" s="256">
        <v>2723</v>
      </c>
      <c r="K2163" s="256">
        <v>2698</v>
      </c>
      <c r="L2163" s="256">
        <v>2700</v>
      </c>
      <c r="M2163" s="256">
        <v>2766</v>
      </c>
      <c r="N2163" s="256">
        <v>2854</v>
      </c>
      <c r="O2163" s="256">
        <v>2947</v>
      </c>
      <c r="P2163" s="256">
        <v>3034</v>
      </c>
      <c r="Q2163" s="256">
        <v>3134</v>
      </c>
      <c r="R2163" s="256">
        <v>3205</v>
      </c>
      <c r="S2163" s="256">
        <v>3261</v>
      </c>
      <c r="T2163" s="256">
        <v>3304</v>
      </c>
      <c r="U2163" s="256">
        <v>3358</v>
      </c>
      <c r="V2163" s="256">
        <v>3414</v>
      </c>
      <c r="W2163" s="256">
        <v>3434</v>
      </c>
      <c r="X2163" s="256">
        <v>3414</v>
      </c>
      <c r="Y2163" s="256">
        <v>3338</v>
      </c>
      <c r="Z2163" s="256">
        <v>3166</v>
      </c>
      <c r="AA2163" s="256">
        <v>2866</v>
      </c>
      <c r="AB2163" s="256">
        <v>2332</v>
      </c>
      <c r="AC2163" s="256">
        <v>1572</v>
      </c>
      <c r="AD2163" s="256">
        <v>980</v>
      </c>
      <c r="AE2163" s="256">
        <v>858</v>
      </c>
      <c r="AF2163" s="256">
        <v>935</v>
      </c>
      <c r="AG2163" s="256">
        <v>1058</v>
      </c>
      <c r="AH2163" s="256">
        <v>1124</v>
      </c>
      <c r="AI2163" s="256">
        <v>1104</v>
      </c>
      <c r="AJ2163" s="256">
        <v>840</v>
      </c>
      <c r="AK2163" s="256">
        <v>344</v>
      </c>
      <c r="AL2163" s="256">
        <v>0</v>
      </c>
      <c r="AM2163" s="256">
        <v>0</v>
      </c>
      <c r="AN2163" s="256">
        <v>0</v>
      </c>
      <c r="AO2163" s="256">
        <v>0</v>
      </c>
      <c r="AP2163" s="256">
        <v>0</v>
      </c>
      <c r="AQ2163" s="256">
        <v>0</v>
      </c>
      <c r="AR2163" s="256">
        <v>0</v>
      </c>
      <c r="AS2163" s="256">
        <v>0</v>
      </c>
      <c r="AT2163" s="256">
        <v>0</v>
      </c>
      <c r="AU2163" s="256">
        <v>0</v>
      </c>
      <c r="AV2163" s="256">
        <v>0</v>
      </c>
      <c r="AW2163" s="256">
        <v>0</v>
      </c>
      <c r="AX2163" s="256">
        <v>0</v>
      </c>
      <c r="AY2163" s="256">
        <v>0</v>
      </c>
      <c r="AZ2163" s="256">
        <v>0</v>
      </c>
      <c r="BA2163" s="256">
        <v>0</v>
      </c>
      <c r="BB2163" s="256">
        <v>0</v>
      </c>
      <c r="BC2163" s="256">
        <v>0</v>
      </c>
      <c r="BD2163" s="256">
        <v>0</v>
      </c>
      <c r="BE2163" s="256">
        <v>0</v>
      </c>
      <c r="BF2163" s="256">
        <v>0</v>
      </c>
      <c r="BG2163" s="256">
        <v>0</v>
      </c>
      <c r="BH2163" s="256">
        <v>0</v>
      </c>
      <c r="BI2163" s="256">
        <v>0</v>
      </c>
      <c r="BJ2163" s="256">
        <v>0</v>
      </c>
      <c r="BK2163" s="256">
        <v>0</v>
      </c>
      <c r="BL2163" s="256">
        <v>0</v>
      </c>
      <c r="BM2163" s="256">
        <v>0</v>
      </c>
      <c r="BN2163" s="256">
        <v>0</v>
      </c>
      <c r="BO2163" s="256">
        <v>0</v>
      </c>
      <c r="BP2163" s="256">
        <v>0</v>
      </c>
      <c r="BQ2163" s="256">
        <v>0</v>
      </c>
      <c r="BR2163" s="256">
        <v>0</v>
      </c>
      <c r="BS2163" s="256">
        <v>0</v>
      </c>
      <c r="BT2163" s="256">
        <v>0</v>
      </c>
      <c r="BU2163" s="256">
        <v>0</v>
      </c>
      <c r="BV2163" s="256">
        <v>0</v>
      </c>
    </row>
    <row r="2164" spans="1:74">
      <c r="A2164" s="256">
        <v>40</v>
      </c>
      <c r="B2164" s="256">
        <v>2656</v>
      </c>
      <c r="C2164" s="256">
        <v>2612</v>
      </c>
      <c r="D2164" s="256">
        <v>2593</v>
      </c>
      <c r="E2164" s="256">
        <v>2618</v>
      </c>
      <c r="F2164" s="256">
        <v>2688</v>
      </c>
      <c r="G2164" s="256">
        <v>2741</v>
      </c>
      <c r="H2164" s="256">
        <v>2774</v>
      </c>
      <c r="I2164" s="256">
        <v>2788</v>
      </c>
      <c r="J2164" s="256">
        <v>2759</v>
      </c>
      <c r="K2164" s="256">
        <v>2728</v>
      </c>
      <c r="L2164" s="256">
        <v>2714</v>
      </c>
      <c r="M2164" s="256">
        <v>2758</v>
      </c>
      <c r="N2164" s="256">
        <v>2842</v>
      </c>
      <c r="O2164" s="256">
        <v>2923</v>
      </c>
      <c r="P2164" s="256">
        <v>3004</v>
      </c>
      <c r="Q2164" s="256">
        <v>3096</v>
      </c>
      <c r="R2164" s="256">
        <v>3181</v>
      </c>
      <c r="S2164" s="256">
        <v>3242</v>
      </c>
      <c r="T2164" s="256">
        <v>3294</v>
      </c>
      <c r="U2164" s="256">
        <v>3336</v>
      </c>
      <c r="V2164" s="256">
        <v>3403</v>
      </c>
      <c r="W2164" s="256">
        <v>3440</v>
      </c>
      <c r="X2164" s="256">
        <v>3442</v>
      </c>
      <c r="Y2164" s="256">
        <v>3409</v>
      </c>
      <c r="Z2164" s="256">
        <v>3284</v>
      </c>
      <c r="AA2164" s="256">
        <v>3013</v>
      </c>
      <c r="AB2164" s="256">
        <v>2517</v>
      </c>
      <c r="AC2164" s="256">
        <v>1753</v>
      </c>
      <c r="AD2164" s="256">
        <v>1096</v>
      </c>
      <c r="AE2164" s="256">
        <v>915</v>
      </c>
      <c r="AF2164" s="256">
        <v>992</v>
      </c>
      <c r="AG2164" s="256">
        <v>1129</v>
      </c>
      <c r="AH2164" s="256">
        <v>1212</v>
      </c>
      <c r="AI2164" s="256">
        <v>1216</v>
      </c>
      <c r="AJ2164" s="256">
        <v>939</v>
      </c>
      <c r="AK2164" s="256">
        <v>378</v>
      </c>
      <c r="AL2164" s="256">
        <v>0</v>
      </c>
      <c r="AM2164" s="256">
        <v>0</v>
      </c>
      <c r="AN2164" s="256">
        <v>0</v>
      </c>
      <c r="AO2164" s="256">
        <v>0</v>
      </c>
      <c r="AP2164" s="256">
        <v>0</v>
      </c>
      <c r="AQ2164" s="256">
        <v>0</v>
      </c>
      <c r="AR2164" s="256">
        <v>0</v>
      </c>
      <c r="AS2164" s="256">
        <v>0</v>
      </c>
      <c r="AT2164" s="256">
        <v>0</v>
      </c>
      <c r="AU2164" s="256">
        <v>0</v>
      </c>
      <c r="AV2164" s="256">
        <v>0</v>
      </c>
      <c r="AW2164" s="256">
        <v>0</v>
      </c>
      <c r="AX2164" s="256">
        <v>0</v>
      </c>
      <c r="AY2164" s="256">
        <v>0</v>
      </c>
      <c r="AZ2164" s="256">
        <v>0</v>
      </c>
      <c r="BA2164" s="256">
        <v>0</v>
      </c>
      <c r="BB2164" s="256">
        <v>0</v>
      </c>
      <c r="BC2164" s="256">
        <v>0</v>
      </c>
      <c r="BD2164" s="256">
        <v>0</v>
      </c>
      <c r="BE2164" s="256">
        <v>0</v>
      </c>
      <c r="BF2164" s="256">
        <v>0</v>
      </c>
      <c r="BG2164" s="256">
        <v>0</v>
      </c>
      <c r="BH2164" s="256">
        <v>0</v>
      </c>
      <c r="BI2164" s="256">
        <v>0</v>
      </c>
      <c r="BJ2164" s="256">
        <v>0</v>
      </c>
      <c r="BK2164" s="256">
        <v>0</v>
      </c>
      <c r="BL2164" s="256">
        <v>0</v>
      </c>
      <c r="BM2164" s="256">
        <v>0</v>
      </c>
      <c r="BN2164" s="256">
        <v>0</v>
      </c>
      <c r="BO2164" s="256">
        <v>0</v>
      </c>
      <c r="BP2164" s="256">
        <v>0</v>
      </c>
      <c r="BQ2164" s="256">
        <v>0</v>
      </c>
      <c r="BR2164" s="256">
        <v>0</v>
      </c>
      <c r="BS2164" s="256">
        <v>0</v>
      </c>
      <c r="BT2164" s="256">
        <v>0</v>
      </c>
      <c r="BU2164" s="256">
        <v>0</v>
      </c>
      <c r="BV2164" s="256">
        <v>0</v>
      </c>
    </row>
    <row r="2165" spans="1:74">
      <c r="A2165" s="256">
        <v>42.5</v>
      </c>
      <c r="B2165" s="256">
        <v>2656</v>
      </c>
      <c r="C2165" s="256">
        <v>2610</v>
      </c>
      <c r="D2165" s="256">
        <v>2592</v>
      </c>
      <c r="E2165" s="256">
        <v>2612</v>
      </c>
      <c r="F2165" s="256">
        <v>2678</v>
      </c>
      <c r="G2165" s="256">
        <v>2742</v>
      </c>
      <c r="H2165" s="256">
        <v>2788</v>
      </c>
      <c r="I2165" s="256">
        <v>2814</v>
      </c>
      <c r="J2165" s="256">
        <v>2795</v>
      </c>
      <c r="K2165" s="256">
        <v>2756</v>
      </c>
      <c r="L2165" s="256">
        <v>2728</v>
      </c>
      <c r="M2165" s="256">
        <v>2750</v>
      </c>
      <c r="N2165" s="256">
        <v>2824</v>
      </c>
      <c r="O2165" s="256">
        <v>2904</v>
      </c>
      <c r="P2165" s="256">
        <v>2980</v>
      </c>
      <c r="Q2165" s="256">
        <v>3058</v>
      </c>
      <c r="R2165" s="256">
        <v>3152</v>
      </c>
      <c r="S2165" s="256">
        <v>3226</v>
      </c>
      <c r="T2165" s="256">
        <v>3286</v>
      </c>
      <c r="U2165" s="256">
        <v>3331</v>
      </c>
      <c r="V2165" s="256">
        <v>3392</v>
      </c>
      <c r="W2165" s="256">
        <v>3450</v>
      </c>
      <c r="X2165" s="256">
        <v>3473</v>
      </c>
      <c r="Y2165" s="256">
        <v>3474</v>
      </c>
      <c r="Z2165" s="256">
        <v>3412</v>
      </c>
      <c r="AA2165" s="256">
        <v>3198</v>
      </c>
      <c r="AB2165" s="256">
        <v>2724</v>
      </c>
      <c r="AC2165" s="256">
        <v>1958</v>
      </c>
      <c r="AD2165" s="256">
        <v>1236</v>
      </c>
      <c r="AE2165" s="256">
        <v>990</v>
      </c>
      <c r="AF2165" s="256">
        <v>1058</v>
      </c>
      <c r="AG2165" s="256">
        <v>1200</v>
      </c>
      <c r="AH2165" s="256">
        <v>1290</v>
      </c>
      <c r="AI2165" s="256">
        <v>1310</v>
      </c>
      <c r="AJ2165" s="256">
        <v>1096</v>
      </c>
      <c r="AK2165" s="256">
        <v>535</v>
      </c>
      <c r="AL2165" s="256">
        <v>0</v>
      </c>
      <c r="AM2165" s="256">
        <v>0</v>
      </c>
      <c r="AN2165" s="256">
        <v>0</v>
      </c>
      <c r="AO2165" s="256">
        <v>0</v>
      </c>
      <c r="AP2165" s="256">
        <v>0</v>
      </c>
      <c r="AQ2165" s="256">
        <v>0</v>
      </c>
      <c r="AR2165" s="256">
        <v>0</v>
      </c>
      <c r="AS2165" s="256">
        <v>0</v>
      </c>
      <c r="AT2165" s="256">
        <v>0</v>
      </c>
      <c r="AU2165" s="256">
        <v>0</v>
      </c>
      <c r="AV2165" s="256">
        <v>0</v>
      </c>
      <c r="AW2165" s="256">
        <v>0</v>
      </c>
      <c r="AX2165" s="256">
        <v>0</v>
      </c>
      <c r="AY2165" s="256">
        <v>0</v>
      </c>
      <c r="AZ2165" s="256">
        <v>0</v>
      </c>
      <c r="BA2165" s="256">
        <v>0</v>
      </c>
      <c r="BB2165" s="256">
        <v>0</v>
      </c>
      <c r="BC2165" s="256">
        <v>0</v>
      </c>
      <c r="BD2165" s="256">
        <v>0</v>
      </c>
      <c r="BE2165" s="256">
        <v>0</v>
      </c>
      <c r="BF2165" s="256">
        <v>0</v>
      </c>
      <c r="BG2165" s="256">
        <v>0</v>
      </c>
      <c r="BH2165" s="256">
        <v>0</v>
      </c>
      <c r="BI2165" s="256">
        <v>0</v>
      </c>
      <c r="BJ2165" s="256">
        <v>0</v>
      </c>
      <c r="BK2165" s="256">
        <v>0</v>
      </c>
      <c r="BL2165" s="256">
        <v>0</v>
      </c>
      <c r="BM2165" s="256">
        <v>0</v>
      </c>
      <c r="BN2165" s="256">
        <v>0</v>
      </c>
      <c r="BO2165" s="256">
        <v>0</v>
      </c>
      <c r="BP2165" s="256">
        <v>0</v>
      </c>
      <c r="BQ2165" s="256">
        <v>0</v>
      </c>
      <c r="BR2165" s="256">
        <v>0</v>
      </c>
      <c r="BS2165" s="256">
        <v>0</v>
      </c>
      <c r="BT2165" s="256">
        <v>0</v>
      </c>
      <c r="BU2165" s="256">
        <v>0</v>
      </c>
      <c r="BV2165" s="256">
        <v>0</v>
      </c>
    </row>
    <row r="2166" spans="1:74">
      <c r="A2166" s="256">
        <v>45</v>
      </c>
      <c r="B2166" s="256">
        <v>2656</v>
      </c>
      <c r="C2166" s="256">
        <v>2618</v>
      </c>
      <c r="D2166" s="256">
        <v>2599</v>
      </c>
      <c r="E2166" s="256">
        <v>2614</v>
      </c>
      <c r="F2166" s="256">
        <v>2678</v>
      </c>
      <c r="G2166" s="256">
        <v>2748</v>
      </c>
      <c r="H2166" s="256">
        <v>2805</v>
      </c>
      <c r="I2166" s="256">
        <v>2843</v>
      </c>
      <c r="J2166" s="256">
        <v>2838</v>
      </c>
      <c r="K2166" s="256">
        <v>2796</v>
      </c>
      <c r="L2166" s="256">
        <v>2762</v>
      </c>
      <c r="M2166" s="256">
        <v>2762</v>
      </c>
      <c r="N2166" s="256">
        <v>2825</v>
      </c>
      <c r="O2166" s="256">
        <v>2900</v>
      </c>
      <c r="P2166" s="256">
        <v>2968</v>
      </c>
      <c r="Q2166" s="256">
        <v>3043</v>
      </c>
      <c r="R2166" s="256">
        <v>3134</v>
      </c>
      <c r="S2166" s="256">
        <v>3230</v>
      </c>
      <c r="T2166" s="256">
        <v>3300</v>
      </c>
      <c r="U2166" s="256">
        <v>3360</v>
      </c>
      <c r="V2166" s="256">
        <v>3414</v>
      </c>
      <c r="W2166" s="256">
        <v>3480</v>
      </c>
      <c r="X2166" s="256">
        <v>3532</v>
      </c>
      <c r="Y2166" s="256">
        <v>3566</v>
      </c>
      <c r="Z2166" s="256">
        <v>3552</v>
      </c>
      <c r="AA2166" s="256">
        <v>3406</v>
      </c>
      <c r="AB2166" s="256">
        <v>3004</v>
      </c>
      <c r="AC2166" s="256">
        <v>2260</v>
      </c>
      <c r="AD2166" s="256">
        <v>1441</v>
      </c>
      <c r="AE2166" s="256">
        <v>1092</v>
      </c>
      <c r="AF2166" s="256">
        <v>1122</v>
      </c>
      <c r="AG2166" s="256">
        <v>1254</v>
      </c>
      <c r="AH2166" s="256">
        <v>1342</v>
      </c>
      <c r="AI2166" s="256">
        <v>1366</v>
      </c>
      <c r="AJ2166" s="256">
        <v>1189</v>
      </c>
      <c r="AK2166" s="256">
        <v>552</v>
      </c>
      <c r="AL2166" s="256">
        <v>0</v>
      </c>
      <c r="AM2166" s="256">
        <v>0</v>
      </c>
      <c r="AN2166" s="256">
        <v>0</v>
      </c>
      <c r="AO2166" s="256">
        <v>0</v>
      </c>
      <c r="AP2166" s="256">
        <v>0</v>
      </c>
      <c r="AQ2166" s="256">
        <v>0</v>
      </c>
      <c r="AR2166" s="256">
        <v>0</v>
      </c>
      <c r="AS2166" s="256">
        <v>0</v>
      </c>
      <c r="AT2166" s="256">
        <v>0</v>
      </c>
      <c r="AU2166" s="256">
        <v>0</v>
      </c>
      <c r="AV2166" s="256">
        <v>0</v>
      </c>
      <c r="AW2166" s="256">
        <v>0</v>
      </c>
      <c r="AX2166" s="256">
        <v>0</v>
      </c>
      <c r="AY2166" s="256">
        <v>0</v>
      </c>
      <c r="AZ2166" s="256">
        <v>0</v>
      </c>
      <c r="BA2166" s="256">
        <v>0</v>
      </c>
      <c r="BB2166" s="256">
        <v>0</v>
      </c>
      <c r="BC2166" s="256">
        <v>0</v>
      </c>
      <c r="BD2166" s="256">
        <v>0</v>
      </c>
      <c r="BE2166" s="256">
        <v>0</v>
      </c>
      <c r="BF2166" s="256">
        <v>0</v>
      </c>
      <c r="BG2166" s="256">
        <v>0</v>
      </c>
      <c r="BH2166" s="256">
        <v>0</v>
      </c>
      <c r="BI2166" s="256">
        <v>0</v>
      </c>
      <c r="BJ2166" s="256">
        <v>0</v>
      </c>
      <c r="BK2166" s="256">
        <v>0</v>
      </c>
      <c r="BL2166" s="256">
        <v>0</v>
      </c>
      <c r="BM2166" s="256">
        <v>0</v>
      </c>
      <c r="BN2166" s="256">
        <v>0</v>
      </c>
      <c r="BO2166" s="256">
        <v>0</v>
      </c>
      <c r="BP2166" s="256">
        <v>0</v>
      </c>
      <c r="BQ2166" s="256">
        <v>0</v>
      </c>
      <c r="BR2166" s="256">
        <v>0</v>
      </c>
      <c r="BS2166" s="256">
        <v>0</v>
      </c>
      <c r="BT2166" s="256">
        <v>0</v>
      </c>
      <c r="BU2166" s="256">
        <v>0</v>
      </c>
      <c r="BV2166" s="256">
        <v>0</v>
      </c>
    </row>
    <row r="2167" spans="1:74">
      <c r="A2167" s="256">
        <v>47.5</v>
      </c>
      <c r="B2167" s="256">
        <v>2656</v>
      </c>
      <c r="C2167" s="256">
        <v>2624</v>
      </c>
      <c r="D2167" s="256">
        <v>2604</v>
      </c>
      <c r="E2167" s="256">
        <v>2617</v>
      </c>
      <c r="F2167" s="256">
        <v>2679</v>
      </c>
      <c r="G2167" s="256">
        <v>2754</v>
      </c>
      <c r="H2167" s="256">
        <v>2822</v>
      </c>
      <c r="I2167" s="256">
        <v>2872</v>
      </c>
      <c r="J2167" s="256">
        <v>2881</v>
      </c>
      <c r="K2167" s="256">
        <v>2844</v>
      </c>
      <c r="L2167" s="256">
        <v>2802</v>
      </c>
      <c r="M2167" s="256">
        <v>2791</v>
      </c>
      <c r="N2167" s="256">
        <v>2831</v>
      </c>
      <c r="O2167" s="256">
        <v>2904</v>
      </c>
      <c r="P2167" s="256">
        <v>2968</v>
      </c>
      <c r="Q2167" s="256">
        <v>3041</v>
      </c>
      <c r="R2167" s="256">
        <v>3121</v>
      </c>
      <c r="S2167" s="256">
        <v>3226</v>
      </c>
      <c r="T2167" s="256">
        <v>3315</v>
      </c>
      <c r="U2167" s="256">
        <v>3390</v>
      </c>
      <c r="V2167" s="256">
        <v>3459</v>
      </c>
      <c r="W2167" s="256">
        <v>3527</v>
      </c>
      <c r="X2167" s="256">
        <v>3604</v>
      </c>
      <c r="Y2167" s="256">
        <v>3678</v>
      </c>
      <c r="Z2167" s="256">
        <v>3708</v>
      </c>
      <c r="AA2167" s="256">
        <v>3624</v>
      </c>
      <c r="AB2167" s="256">
        <v>3314</v>
      </c>
      <c r="AC2167" s="256">
        <v>2654</v>
      </c>
      <c r="AD2167" s="256">
        <v>1736</v>
      </c>
      <c r="AE2167" s="256">
        <v>1244</v>
      </c>
      <c r="AF2167" s="256">
        <v>1205</v>
      </c>
      <c r="AG2167" s="256">
        <v>1299</v>
      </c>
      <c r="AH2167" s="256">
        <v>1376</v>
      </c>
      <c r="AI2167" s="256">
        <v>1395</v>
      </c>
      <c r="AJ2167" s="256">
        <v>1284</v>
      </c>
      <c r="AK2167" s="256">
        <v>624</v>
      </c>
      <c r="AL2167" s="256">
        <v>0</v>
      </c>
      <c r="AM2167" s="256">
        <v>0</v>
      </c>
      <c r="AN2167" s="256">
        <v>0</v>
      </c>
      <c r="AO2167" s="256">
        <v>0</v>
      </c>
      <c r="AP2167" s="256">
        <v>0</v>
      </c>
      <c r="AQ2167" s="256">
        <v>0</v>
      </c>
      <c r="AR2167" s="256">
        <v>0</v>
      </c>
      <c r="AS2167" s="256">
        <v>0</v>
      </c>
      <c r="AT2167" s="256">
        <v>0</v>
      </c>
      <c r="AU2167" s="256">
        <v>0</v>
      </c>
      <c r="AV2167" s="256">
        <v>0</v>
      </c>
      <c r="AW2167" s="256">
        <v>0</v>
      </c>
      <c r="AX2167" s="256">
        <v>0</v>
      </c>
      <c r="AY2167" s="256">
        <v>0</v>
      </c>
      <c r="AZ2167" s="256">
        <v>0</v>
      </c>
      <c r="BA2167" s="256">
        <v>0</v>
      </c>
      <c r="BB2167" s="256">
        <v>0</v>
      </c>
      <c r="BC2167" s="256">
        <v>0</v>
      </c>
      <c r="BD2167" s="256">
        <v>0</v>
      </c>
      <c r="BE2167" s="256">
        <v>0</v>
      </c>
      <c r="BF2167" s="256">
        <v>0</v>
      </c>
      <c r="BG2167" s="256">
        <v>0</v>
      </c>
      <c r="BH2167" s="256">
        <v>0</v>
      </c>
      <c r="BI2167" s="256">
        <v>0</v>
      </c>
      <c r="BJ2167" s="256">
        <v>0</v>
      </c>
      <c r="BK2167" s="256">
        <v>0</v>
      </c>
      <c r="BL2167" s="256">
        <v>0</v>
      </c>
      <c r="BM2167" s="256">
        <v>0</v>
      </c>
      <c r="BN2167" s="256">
        <v>0</v>
      </c>
      <c r="BO2167" s="256">
        <v>0</v>
      </c>
      <c r="BP2167" s="256">
        <v>0</v>
      </c>
      <c r="BQ2167" s="256">
        <v>0</v>
      </c>
      <c r="BR2167" s="256">
        <v>0</v>
      </c>
      <c r="BS2167" s="256">
        <v>0</v>
      </c>
      <c r="BT2167" s="256">
        <v>0</v>
      </c>
      <c r="BU2167" s="256">
        <v>0</v>
      </c>
      <c r="BV2167" s="256">
        <v>0</v>
      </c>
    </row>
    <row r="2168" spans="1:74">
      <c r="A2168" s="256">
        <v>50</v>
      </c>
      <c r="B2168" s="256">
        <v>2656</v>
      </c>
      <c r="C2168" s="256">
        <v>2620</v>
      </c>
      <c r="D2168" s="256">
        <v>2600</v>
      </c>
      <c r="E2168" s="256">
        <v>2610</v>
      </c>
      <c r="F2168" s="256">
        <v>2667</v>
      </c>
      <c r="G2168" s="256">
        <v>2748</v>
      </c>
      <c r="H2168" s="256">
        <v>2827</v>
      </c>
      <c r="I2168" s="256">
        <v>2890</v>
      </c>
      <c r="J2168" s="256">
        <v>2918</v>
      </c>
      <c r="K2168" s="256">
        <v>2894</v>
      </c>
      <c r="L2168" s="256">
        <v>2843</v>
      </c>
      <c r="M2168" s="256">
        <v>2820</v>
      </c>
      <c r="N2168" s="256">
        <v>2841</v>
      </c>
      <c r="O2168" s="256">
        <v>2906</v>
      </c>
      <c r="P2168" s="256">
        <v>2974</v>
      </c>
      <c r="Q2168" s="256">
        <v>3050</v>
      </c>
      <c r="R2168" s="256">
        <v>3134</v>
      </c>
      <c r="S2168" s="256">
        <v>3226</v>
      </c>
      <c r="T2168" s="256">
        <v>3331</v>
      </c>
      <c r="U2168" s="256">
        <v>3425</v>
      </c>
      <c r="V2168" s="256">
        <v>3515</v>
      </c>
      <c r="W2168" s="256">
        <v>3604</v>
      </c>
      <c r="X2168" s="256">
        <v>3698</v>
      </c>
      <c r="Y2168" s="256">
        <v>3792</v>
      </c>
      <c r="Z2168" s="256">
        <v>3864</v>
      </c>
      <c r="AA2168" s="256">
        <v>3840</v>
      </c>
      <c r="AB2168" s="256">
        <v>3612</v>
      </c>
      <c r="AC2168" s="256">
        <v>3046</v>
      </c>
      <c r="AD2168" s="256">
        <v>2146</v>
      </c>
      <c r="AE2168" s="256">
        <v>1456</v>
      </c>
      <c r="AF2168" s="256">
        <v>1320</v>
      </c>
      <c r="AG2168" s="256">
        <v>1361</v>
      </c>
      <c r="AH2168" s="256">
        <v>1406</v>
      </c>
      <c r="AI2168" s="256">
        <v>1426</v>
      </c>
      <c r="AJ2168" s="256">
        <v>1362</v>
      </c>
      <c r="AK2168" s="256">
        <v>678</v>
      </c>
      <c r="AL2168" s="256">
        <v>0</v>
      </c>
      <c r="AM2168" s="256">
        <v>0</v>
      </c>
      <c r="AN2168" s="256">
        <v>0</v>
      </c>
      <c r="AO2168" s="256">
        <v>0</v>
      </c>
      <c r="AP2168" s="256">
        <v>0</v>
      </c>
      <c r="AQ2168" s="256">
        <v>0</v>
      </c>
      <c r="AR2168" s="256">
        <v>0</v>
      </c>
      <c r="AS2168" s="256">
        <v>0</v>
      </c>
      <c r="AT2168" s="256">
        <v>0</v>
      </c>
      <c r="AU2168" s="256">
        <v>0</v>
      </c>
      <c r="AV2168" s="256">
        <v>0</v>
      </c>
      <c r="AW2168" s="256">
        <v>0</v>
      </c>
      <c r="AX2168" s="256">
        <v>0</v>
      </c>
      <c r="AY2168" s="256">
        <v>0</v>
      </c>
      <c r="AZ2168" s="256">
        <v>0</v>
      </c>
      <c r="BA2168" s="256">
        <v>0</v>
      </c>
      <c r="BB2168" s="256">
        <v>0</v>
      </c>
      <c r="BC2168" s="256">
        <v>0</v>
      </c>
      <c r="BD2168" s="256">
        <v>0</v>
      </c>
      <c r="BE2168" s="256">
        <v>0</v>
      </c>
      <c r="BF2168" s="256">
        <v>0</v>
      </c>
      <c r="BG2168" s="256">
        <v>0</v>
      </c>
      <c r="BH2168" s="256">
        <v>0</v>
      </c>
      <c r="BI2168" s="256">
        <v>0</v>
      </c>
      <c r="BJ2168" s="256">
        <v>0</v>
      </c>
      <c r="BK2168" s="256">
        <v>0</v>
      </c>
      <c r="BL2168" s="256">
        <v>0</v>
      </c>
      <c r="BM2168" s="256">
        <v>0</v>
      </c>
      <c r="BN2168" s="256">
        <v>0</v>
      </c>
      <c r="BO2168" s="256">
        <v>0</v>
      </c>
      <c r="BP2168" s="256">
        <v>0</v>
      </c>
      <c r="BQ2168" s="256">
        <v>0</v>
      </c>
      <c r="BR2168" s="256">
        <v>0</v>
      </c>
      <c r="BS2168" s="256">
        <v>0</v>
      </c>
      <c r="BT2168" s="256">
        <v>0</v>
      </c>
      <c r="BU2168" s="256">
        <v>0</v>
      </c>
      <c r="BV2168" s="256">
        <v>0</v>
      </c>
    </row>
    <row r="2169" spans="1:74">
      <c r="A2169" s="256">
        <v>52.5</v>
      </c>
      <c r="B2169" s="256">
        <v>2656</v>
      </c>
      <c r="C2169" s="256">
        <v>2622</v>
      </c>
      <c r="D2169" s="256">
        <v>2604</v>
      </c>
      <c r="E2169" s="256">
        <v>2611</v>
      </c>
      <c r="F2169" s="256">
        <v>2662</v>
      </c>
      <c r="G2169" s="256">
        <v>2744</v>
      </c>
      <c r="H2169" s="256">
        <v>2831</v>
      </c>
      <c r="I2169" s="256">
        <v>2906</v>
      </c>
      <c r="J2169" s="256">
        <v>2952</v>
      </c>
      <c r="K2169" s="256">
        <v>2948</v>
      </c>
      <c r="L2169" s="256">
        <v>2900</v>
      </c>
      <c r="M2169" s="256">
        <v>2864</v>
      </c>
      <c r="N2169" s="256">
        <v>2872</v>
      </c>
      <c r="O2169" s="256">
        <v>2920</v>
      </c>
      <c r="P2169" s="256">
        <v>2992</v>
      </c>
      <c r="Q2169" s="256">
        <v>3071</v>
      </c>
      <c r="R2169" s="256">
        <v>3154</v>
      </c>
      <c r="S2169" s="256">
        <v>3250</v>
      </c>
      <c r="T2169" s="256">
        <v>3362</v>
      </c>
      <c r="U2169" s="256">
        <v>3479</v>
      </c>
      <c r="V2169" s="256">
        <v>3598</v>
      </c>
      <c r="W2169" s="256">
        <v>3724</v>
      </c>
      <c r="X2169" s="256">
        <v>3849</v>
      </c>
      <c r="Y2169" s="256">
        <v>3966</v>
      </c>
      <c r="Z2169" s="256">
        <v>4072</v>
      </c>
      <c r="AA2169" s="256">
        <v>4116</v>
      </c>
      <c r="AB2169" s="256">
        <v>3966</v>
      </c>
      <c r="AC2169" s="256">
        <v>3486</v>
      </c>
      <c r="AD2169" s="256">
        <v>2632</v>
      </c>
      <c r="AE2169" s="256">
        <v>1768</v>
      </c>
      <c r="AF2169" s="256">
        <v>1473</v>
      </c>
      <c r="AG2169" s="256">
        <v>1445</v>
      </c>
      <c r="AH2169" s="256">
        <v>1448</v>
      </c>
      <c r="AI2169" s="256">
        <v>1447</v>
      </c>
      <c r="AJ2169" s="256">
        <v>1344</v>
      </c>
      <c r="AK2169" s="256">
        <v>665</v>
      </c>
      <c r="AL2169" s="256">
        <v>0</v>
      </c>
      <c r="AM2169" s="256">
        <v>0</v>
      </c>
      <c r="AN2169" s="256">
        <v>0</v>
      </c>
      <c r="AO2169" s="256">
        <v>0</v>
      </c>
      <c r="AP2169" s="256">
        <v>0</v>
      </c>
      <c r="AQ2169" s="256">
        <v>0</v>
      </c>
      <c r="AR2169" s="256">
        <v>0</v>
      </c>
      <c r="AS2169" s="256">
        <v>0</v>
      </c>
      <c r="AT2169" s="256">
        <v>0</v>
      </c>
      <c r="AU2169" s="256">
        <v>0</v>
      </c>
      <c r="AV2169" s="256">
        <v>0</v>
      </c>
      <c r="AW2169" s="256">
        <v>0</v>
      </c>
      <c r="AX2169" s="256">
        <v>0</v>
      </c>
      <c r="AY2169" s="256">
        <v>0</v>
      </c>
      <c r="AZ2169" s="256">
        <v>0</v>
      </c>
      <c r="BA2169" s="256">
        <v>0</v>
      </c>
      <c r="BB2169" s="256">
        <v>0</v>
      </c>
      <c r="BC2169" s="256">
        <v>0</v>
      </c>
      <c r="BD2169" s="256">
        <v>0</v>
      </c>
      <c r="BE2169" s="256">
        <v>0</v>
      </c>
      <c r="BF2169" s="256">
        <v>0</v>
      </c>
      <c r="BG2169" s="256">
        <v>0</v>
      </c>
      <c r="BH2169" s="256">
        <v>0</v>
      </c>
      <c r="BI2169" s="256">
        <v>0</v>
      </c>
      <c r="BJ2169" s="256">
        <v>0</v>
      </c>
      <c r="BK2169" s="256">
        <v>0</v>
      </c>
      <c r="BL2169" s="256">
        <v>0</v>
      </c>
      <c r="BM2169" s="256">
        <v>0</v>
      </c>
      <c r="BN2169" s="256">
        <v>0</v>
      </c>
      <c r="BO2169" s="256">
        <v>0</v>
      </c>
      <c r="BP2169" s="256">
        <v>0</v>
      </c>
      <c r="BQ2169" s="256">
        <v>0</v>
      </c>
      <c r="BR2169" s="256">
        <v>0</v>
      </c>
      <c r="BS2169" s="256">
        <v>0</v>
      </c>
      <c r="BT2169" s="256">
        <v>0</v>
      </c>
      <c r="BU2169" s="256">
        <v>0</v>
      </c>
      <c r="BV2169" s="256">
        <v>0</v>
      </c>
    </row>
    <row r="2170" spans="1:74">
      <c r="A2170" s="256">
        <v>55</v>
      </c>
      <c r="B2170" s="256">
        <v>2656</v>
      </c>
      <c r="C2170" s="256">
        <v>2621</v>
      </c>
      <c r="D2170" s="256">
        <v>2602</v>
      </c>
      <c r="E2170" s="256">
        <v>2607</v>
      </c>
      <c r="F2170" s="256">
        <v>2653</v>
      </c>
      <c r="G2170" s="256">
        <v>2732</v>
      </c>
      <c r="H2170" s="256">
        <v>2828</v>
      </c>
      <c r="I2170" s="256">
        <v>2916</v>
      </c>
      <c r="J2170" s="256">
        <v>2977</v>
      </c>
      <c r="K2170" s="256">
        <v>2996</v>
      </c>
      <c r="L2170" s="256">
        <v>2962</v>
      </c>
      <c r="M2170" s="256">
        <v>2916</v>
      </c>
      <c r="N2170" s="256">
        <v>2910</v>
      </c>
      <c r="O2170" s="256">
        <v>2944</v>
      </c>
      <c r="P2170" s="256">
        <v>3010</v>
      </c>
      <c r="Q2170" s="256">
        <v>3100</v>
      </c>
      <c r="R2170" s="256">
        <v>3192</v>
      </c>
      <c r="S2170" s="256">
        <v>3298</v>
      </c>
      <c r="T2170" s="256">
        <v>3414</v>
      </c>
      <c r="U2170" s="256">
        <v>3548</v>
      </c>
      <c r="V2170" s="256">
        <v>3714</v>
      </c>
      <c r="W2170" s="256">
        <v>3892</v>
      </c>
      <c r="X2170" s="256">
        <v>4079</v>
      </c>
      <c r="Y2170" s="256">
        <v>4273</v>
      </c>
      <c r="Z2170" s="256">
        <v>4472</v>
      </c>
      <c r="AA2170" s="256">
        <v>4610</v>
      </c>
      <c r="AB2170" s="256">
        <v>4561</v>
      </c>
      <c r="AC2170" s="256">
        <v>4148</v>
      </c>
      <c r="AD2170" s="256">
        <v>3284</v>
      </c>
      <c r="AE2170" s="256">
        <v>2232</v>
      </c>
      <c r="AF2170" s="256">
        <v>1673</v>
      </c>
      <c r="AG2170" s="256">
        <v>1546</v>
      </c>
      <c r="AH2170" s="256">
        <v>1502</v>
      </c>
      <c r="AI2170" s="256">
        <v>1452</v>
      </c>
      <c r="AJ2170" s="256">
        <v>1322</v>
      </c>
      <c r="AK2170" s="256">
        <v>665</v>
      </c>
      <c r="AL2170" s="256">
        <v>0</v>
      </c>
      <c r="AM2170" s="256">
        <v>0</v>
      </c>
      <c r="AN2170" s="256">
        <v>0</v>
      </c>
      <c r="AO2170" s="256">
        <v>0</v>
      </c>
      <c r="AP2170" s="256">
        <v>0</v>
      </c>
      <c r="AQ2170" s="256">
        <v>0</v>
      </c>
      <c r="AR2170" s="256">
        <v>0</v>
      </c>
      <c r="AS2170" s="256">
        <v>0</v>
      </c>
      <c r="AT2170" s="256">
        <v>0</v>
      </c>
      <c r="AU2170" s="256">
        <v>0</v>
      </c>
      <c r="AV2170" s="256">
        <v>0</v>
      </c>
      <c r="AW2170" s="256">
        <v>0</v>
      </c>
      <c r="AX2170" s="256">
        <v>0</v>
      </c>
      <c r="AY2170" s="256">
        <v>0</v>
      </c>
      <c r="AZ2170" s="256">
        <v>0</v>
      </c>
      <c r="BA2170" s="256">
        <v>0</v>
      </c>
      <c r="BB2170" s="256">
        <v>0</v>
      </c>
      <c r="BC2170" s="256">
        <v>0</v>
      </c>
      <c r="BD2170" s="256">
        <v>0</v>
      </c>
      <c r="BE2170" s="256">
        <v>0</v>
      </c>
      <c r="BF2170" s="256">
        <v>0</v>
      </c>
      <c r="BG2170" s="256">
        <v>0</v>
      </c>
      <c r="BH2170" s="256">
        <v>0</v>
      </c>
      <c r="BI2170" s="256">
        <v>0</v>
      </c>
      <c r="BJ2170" s="256">
        <v>0</v>
      </c>
      <c r="BK2170" s="256">
        <v>0</v>
      </c>
      <c r="BL2170" s="256">
        <v>0</v>
      </c>
      <c r="BM2170" s="256">
        <v>0</v>
      </c>
      <c r="BN2170" s="256">
        <v>0</v>
      </c>
      <c r="BO2170" s="256">
        <v>0</v>
      </c>
      <c r="BP2170" s="256">
        <v>0</v>
      </c>
      <c r="BQ2170" s="256">
        <v>0</v>
      </c>
      <c r="BR2170" s="256">
        <v>0</v>
      </c>
      <c r="BS2170" s="256">
        <v>0</v>
      </c>
      <c r="BT2170" s="256">
        <v>0</v>
      </c>
      <c r="BU2170" s="256">
        <v>0</v>
      </c>
      <c r="BV2170" s="256">
        <v>0</v>
      </c>
    </row>
    <row r="2171" spans="1:74">
      <c r="A2171" s="256">
        <v>57.5</v>
      </c>
      <c r="B2171" s="256">
        <v>2656</v>
      </c>
      <c r="C2171" s="256">
        <v>2621</v>
      </c>
      <c r="D2171" s="256">
        <v>2602</v>
      </c>
      <c r="E2171" s="256">
        <v>2604</v>
      </c>
      <c r="F2171" s="256">
        <v>2642</v>
      </c>
      <c r="G2171" s="256">
        <v>2719</v>
      </c>
      <c r="H2171" s="256">
        <v>2816</v>
      </c>
      <c r="I2171" s="256">
        <v>2915</v>
      </c>
      <c r="J2171" s="256">
        <v>2992</v>
      </c>
      <c r="K2171" s="256">
        <v>3036</v>
      </c>
      <c r="L2171" s="256">
        <v>3028</v>
      </c>
      <c r="M2171" s="256">
        <v>2978</v>
      </c>
      <c r="N2171" s="256">
        <v>2952</v>
      </c>
      <c r="O2171" s="256">
        <v>2976</v>
      </c>
      <c r="P2171" s="256">
        <v>3032</v>
      </c>
      <c r="Q2171" s="256">
        <v>3124</v>
      </c>
      <c r="R2171" s="256">
        <v>3230</v>
      </c>
      <c r="S2171" s="256">
        <v>3348</v>
      </c>
      <c r="T2171" s="256">
        <v>3482</v>
      </c>
      <c r="U2171" s="256">
        <v>3642</v>
      </c>
      <c r="V2171" s="256">
        <v>3845</v>
      </c>
      <c r="W2171" s="256">
        <v>4084</v>
      </c>
      <c r="X2171" s="256">
        <v>4364</v>
      </c>
      <c r="Y2171" s="256">
        <v>4684</v>
      </c>
      <c r="Z2171" s="256">
        <v>5016</v>
      </c>
      <c r="AA2171" s="256">
        <v>5286</v>
      </c>
      <c r="AB2171" s="256">
        <v>5376</v>
      </c>
      <c r="AC2171" s="256">
        <v>5070</v>
      </c>
      <c r="AD2171" s="256">
        <v>4196</v>
      </c>
      <c r="AE2171" s="256">
        <v>2928</v>
      </c>
      <c r="AF2171" s="256">
        <v>2011</v>
      </c>
      <c r="AG2171" s="256">
        <v>1700</v>
      </c>
      <c r="AH2171" s="256">
        <v>1567</v>
      </c>
      <c r="AI2171" s="256">
        <v>1470</v>
      </c>
      <c r="AJ2171" s="256">
        <v>1290</v>
      </c>
      <c r="AK2171" s="256">
        <v>666</v>
      </c>
      <c r="AL2171" s="256">
        <v>0</v>
      </c>
      <c r="AM2171" s="256">
        <v>0</v>
      </c>
      <c r="AN2171" s="256">
        <v>0</v>
      </c>
      <c r="AO2171" s="256">
        <v>0</v>
      </c>
      <c r="AP2171" s="256">
        <v>0</v>
      </c>
      <c r="AQ2171" s="256">
        <v>0</v>
      </c>
      <c r="AR2171" s="256">
        <v>0</v>
      </c>
      <c r="AS2171" s="256">
        <v>0</v>
      </c>
      <c r="AT2171" s="256">
        <v>0</v>
      </c>
      <c r="AU2171" s="256">
        <v>0</v>
      </c>
      <c r="AV2171" s="256">
        <v>0</v>
      </c>
      <c r="AW2171" s="256">
        <v>0</v>
      </c>
      <c r="AX2171" s="256">
        <v>0</v>
      </c>
      <c r="AY2171" s="256">
        <v>0</v>
      </c>
      <c r="AZ2171" s="256">
        <v>0</v>
      </c>
      <c r="BA2171" s="256">
        <v>0</v>
      </c>
      <c r="BB2171" s="256">
        <v>0</v>
      </c>
      <c r="BC2171" s="256">
        <v>0</v>
      </c>
      <c r="BD2171" s="256">
        <v>0</v>
      </c>
      <c r="BE2171" s="256">
        <v>0</v>
      </c>
      <c r="BF2171" s="256">
        <v>0</v>
      </c>
      <c r="BG2171" s="256">
        <v>0</v>
      </c>
      <c r="BH2171" s="256">
        <v>0</v>
      </c>
      <c r="BI2171" s="256">
        <v>0</v>
      </c>
      <c r="BJ2171" s="256">
        <v>0</v>
      </c>
      <c r="BK2171" s="256">
        <v>0</v>
      </c>
      <c r="BL2171" s="256">
        <v>0</v>
      </c>
      <c r="BM2171" s="256">
        <v>0</v>
      </c>
      <c r="BN2171" s="256">
        <v>0</v>
      </c>
      <c r="BO2171" s="256">
        <v>0</v>
      </c>
      <c r="BP2171" s="256">
        <v>0</v>
      </c>
      <c r="BQ2171" s="256">
        <v>0</v>
      </c>
      <c r="BR2171" s="256">
        <v>0</v>
      </c>
      <c r="BS2171" s="256">
        <v>0</v>
      </c>
      <c r="BT2171" s="256">
        <v>0</v>
      </c>
      <c r="BU2171" s="256">
        <v>0</v>
      </c>
      <c r="BV2171" s="256">
        <v>0</v>
      </c>
    </row>
    <row r="2172" spans="1:74">
      <c r="A2172" s="256">
        <v>60</v>
      </c>
      <c r="B2172" s="256">
        <v>2656</v>
      </c>
      <c r="C2172" s="256">
        <v>2626</v>
      </c>
      <c r="D2172" s="256">
        <v>2608</v>
      </c>
      <c r="E2172" s="256">
        <v>2610</v>
      </c>
      <c r="F2172" s="256">
        <v>2645</v>
      </c>
      <c r="G2172" s="256">
        <v>2712</v>
      </c>
      <c r="H2172" s="256">
        <v>2810</v>
      </c>
      <c r="I2172" s="256">
        <v>2914</v>
      </c>
      <c r="J2172" s="256">
        <v>3008</v>
      </c>
      <c r="K2172" s="256">
        <v>3072</v>
      </c>
      <c r="L2172" s="256">
        <v>3092</v>
      </c>
      <c r="M2172" s="256">
        <v>3054</v>
      </c>
      <c r="N2172" s="256">
        <v>3014</v>
      </c>
      <c r="O2172" s="256">
        <v>3023</v>
      </c>
      <c r="P2172" s="256">
        <v>3076</v>
      </c>
      <c r="Q2172" s="256">
        <v>3159</v>
      </c>
      <c r="R2172" s="256">
        <v>3268</v>
      </c>
      <c r="S2172" s="256">
        <v>3400</v>
      </c>
      <c r="T2172" s="256">
        <v>3558</v>
      </c>
      <c r="U2172" s="256">
        <v>3748</v>
      </c>
      <c r="V2172" s="256">
        <v>3986</v>
      </c>
      <c r="W2172" s="256">
        <v>4285</v>
      </c>
      <c r="X2172" s="256">
        <v>4657</v>
      </c>
      <c r="Y2172" s="256">
        <v>5092</v>
      </c>
      <c r="Z2172" s="256">
        <v>5564</v>
      </c>
      <c r="AA2172" s="256">
        <v>6014</v>
      </c>
      <c r="AB2172" s="256">
        <v>6336</v>
      </c>
      <c r="AC2172" s="256">
        <v>6278</v>
      </c>
      <c r="AD2172" s="256">
        <v>5535</v>
      </c>
      <c r="AE2172" s="256">
        <v>4066</v>
      </c>
      <c r="AF2172" s="256">
        <v>2673</v>
      </c>
      <c r="AG2172" s="256">
        <v>1959</v>
      </c>
      <c r="AH2172" s="256">
        <v>1665</v>
      </c>
      <c r="AI2172" s="256">
        <v>1505</v>
      </c>
      <c r="AJ2172" s="256">
        <v>1280</v>
      </c>
      <c r="AK2172" s="256">
        <v>639</v>
      </c>
      <c r="AL2172" s="256">
        <v>0</v>
      </c>
      <c r="AM2172" s="256">
        <v>0</v>
      </c>
      <c r="AN2172" s="256">
        <v>0</v>
      </c>
      <c r="AO2172" s="256">
        <v>0</v>
      </c>
      <c r="AP2172" s="256">
        <v>0</v>
      </c>
      <c r="AQ2172" s="256">
        <v>0</v>
      </c>
      <c r="AR2172" s="256">
        <v>0</v>
      </c>
      <c r="AS2172" s="256">
        <v>0</v>
      </c>
      <c r="AT2172" s="256">
        <v>0</v>
      </c>
      <c r="AU2172" s="256">
        <v>0</v>
      </c>
      <c r="AV2172" s="256">
        <v>0</v>
      </c>
      <c r="AW2172" s="256">
        <v>0</v>
      </c>
      <c r="AX2172" s="256">
        <v>0</v>
      </c>
      <c r="AY2172" s="256">
        <v>0</v>
      </c>
      <c r="AZ2172" s="256">
        <v>0</v>
      </c>
      <c r="BA2172" s="256">
        <v>0</v>
      </c>
      <c r="BB2172" s="256">
        <v>0</v>
      </c>
      <c r="BC2172" s="256">
        <v>0</v>
      </c>
      <c r="BD2172" s="256">
        <v>0</v>
      </c>
      <c r="BE2172" s="256">
        <v>0</v>
      </c>
      <c r="BF2172" s="256">
        <v>0</v>
      </c>
      <c r="BG2172" s="256">
        <v>0</v>
      </c>
      <c r="BH2172" s="256">
        <v>0</v>
      </c>
      <c r="BI2172" s="256">
        <v>0</v>
      </c>
      <c r="BJ2172" s="256">
        <v>0</v>
      </c>
      <c r="BK2172" s="256">
        <v>0</v>
      </c>
      <c r="BL2172" s="256">
        <v>0</v>
      </c>
      <c r="BM2172" s="256">
        <v>0</v>
      </c>
      <c r="BN2172" s="256">
        <v>0</v>
      </c>
      <c r="BO2172" s="256">
        <v>0</v>
      </c>
      <c r="BP2172" s="256">
        <v>0</v>
      </c>
      <c r="BQ2172" s="256">
        <v>0</v>
      </c>
      <c r="BR2172" s="256">
        <v>0</v>
      </c>
      <c r="BS2172" s="256">
        <v>0</v>
      </c>
      <c r="BT2172" s="256">
        <v>0</v>
      </c>
      <c r="BU2172" s="256">
        <v>0</v>
      </c>
      <c r="BV2172" s="256">
        <v>0</v>
      </c>
    </row>
    <row r="2173" spans="1:74">
      <c r="A2173" s="256">
        <v>62.5</v>
      </c>
      <c r="B2173" s="256">
        <v>2656</v>
      </c>
      <c r="C2173" s="256">
        <v>2624</v>
      </c>
      <c r="D2173" s="256">
        <v>2606</v>
      </c>
      <c r="E2173" s="256">
        <v>2608</v>
      </c>
      <c r="F2173" s="256">
        <v>2640</v>
      </c>
      <c r="G2173" s="256">
        <v>2700</v>
      </c>
      <c r="H2173" s="256">
        <v>2794</v>
      </c>
      <c r="I2173" s="256">
        <v>2902</v>
      </c>
      <c r="J2173" s="256">
        <v>3006</v>
      </c>
      <c r="K2173" s="256">
        <v>3094</v>
      </c>
      <c r="L2173" s="256">
        <v>3140</v>
      </c>
      <c r="M2173" s="256">
        <v>3128</v>
      </c>
      <c r="N2173" s="256">
        <v>3088</v>
      </c>
      <c r="O2173" s="256">
        <v>3078</v>
      </c>
      <c r="P2173" s="256">
        <v>3120</v>
      </c>
      <c r="Q2173" s="256">
        <v>3202</v>
      </c>
      <c r="R2173" s="256">
        <v>3303</v>
      </c>
      <c r="S2173" s="256">
        <v>3444</v>
      </c>
      <c r="T2173" s="256">
        <v>3631</v>
      </c>
      <c r="U2173" s="256">
        <v>3858</v>
      </c>
      <c r="V2173" s="256">
        <v>4140</v>
      </c>
      <c r="W2173" s="256">
        <v>4496</v>
      </c>
      <c r="X2173" s="256">
        <v>4940</v>
      </c>
      <c r="Y2173" s="256">
        <v>5450</v>
      </c>
      <c r="Z2173" s="256">
        <v>6024</v>
      </c>
      <c r="AA2173" s="256">
        <v>6635</v>
      </c>
      <c r="AB2173" s="256">
        <v>7193</v>
      </c>
      <c r="AC2173" s="256">
        <v>7440</v>
      </c>
      <c r="AD2173" s="256">
        <v>7054</v>
      </c>
      <c r="AE2173" s="256">
        <v>5838</v>
      </c>
      <c r="AF2173" s="256">
        <v>3974</v>
      </c>
      <c r="AG2173" s="256">
        <v>2492</v>
      </c>
      <c r="AH2173" s="256">
        <v>1851</v>
      </c>
      <c r="AI2173" s="256">
        <v>1570</v>
      </c>
      <c r="AJ2173" s="256">
        <v>1273</v>
      </c>
      <c r="AK2173" s="256">
        <v>630</v>
      </c>
      <c r="AL2173" s="256">
        <v>0</v>
      </c>
      <c r="AM2173" s="256">
        <v>0</v>
      </c>
      <c r="AN2173" s="256">
        <v>0</v>
      </c>
      <c r="AO2173" s="256">
        <v>0</v>
      </c>
      <c r="AP2173" s="256">
        <v>0</v>
      </c>
      <c r="AQ2173" s="256">
        <v>0</v>
      </c>
      <c r="AR2173" s="256">
        <v>0</v>
      </c>
      <c r="AS2173" s="256">
        <v>0</v>
      </c>
      <c r="AT2173" s="256">
        <v>0</v>
      </c>
      <c r="AU2173" s="256">
        <v>0</v>
      </c>
      <c r="AV2173" s="256">
        <v>0</v>
      </c>
      <c r="AW2173" s="256">
        <v>0</v>
      </c>
      <c r="AX2173" s="256">
        <v>0</v>
      </c>
      <c r="AY2173" s="256">
        <v>0</v>
      </c>
      <c r="AZ2173" s="256">
        <v>0</v>
      </c>
      <c r="BA2173" s="256">
        <v>0</v>
      </c>
      <c r="BB2173" s="256">
        <v>0</v>
      </c>
      <c r="BC2173" s="256">
        <v>0</v>
      </c>
      <c r="BD2173" s="256">
        <v>0</v>
      </c>
      <c r="BE2173" s="256">
        <v>0</v>
      </c>
      <c r="BF2173" s="256">
        <v>0</v>
      </c>
      <c r="BG2173" s="256">
        <v>0</v>
      </c>
      <c r="BH2173" s="256">
        <v>0</v>
      </c>
      <c r="BI2173" s="256">
        <v>0</v>
      </c>
      <c r="BJ2173" s="256">
        <v>0</v>
      </c>
      <c r="BK2173" s="256">
        <v>0</v>
      </c>
      <c r="BL2173" s="256">
        <v>0</v>
      </c>
      <c r="BM2173" s="256">
        <v>0</v>
      </c>
      <c r="BN2173" s="256">
        <v>0</v>
      </c>
      <c r="BO2173" s="256">
        <v>0</v>
      </c>
      <c r="BP2173" s="256">
        <v>0</v>
      </c>
      <c r="BQ2173" s="256">
        <v>0</v>
      </c>
      <c r="BR2173" s="256">
        <v>0</v>
      </c>
      <c r="BS2173" s="256">
        <v>0</v>
      </c>
      <c r="BT2173" s="256">
        <v>0</v>
      </c>
      <c r="BU2173" s="256">
        <v>0</v>
      </c>
      <c r="BV2173" s="256">
        <v>0</v>
      </c>
    </row>
    <row r="2174" spans="1:74">
      <c r="A2174" s="256">
        <v>65</v>
      </c>
      <c r="B2174" s="256">
        <v>2656</v>
      </c>
      <c r="C2174" s="256">
        <v>2624</v>
      </c>
      <c r="D2174" s="256">
        <v>2605</v>
      </c>
      <c r="E2174" s="256">
        <v>2608</v>
      </c>
      <c r="F2174" s="256">
        <v>2634</v>
      </c>
      <c r="G2174" s="256">
        <v>2689</v>
      </c>
      <c r="H2174" s="256">
        <v>2776</v>
      </c>
      <c r="I2174" s="256">
        <v>2886</v>
      </c>
      <c r="J2174" s="256">
        <v>2996</v>
      </c>
      <c r="K2174" s="256">
        <v>3103</v>
      </c>
      <c r="L2174" s="256">
        <v>3174</v>
      </c>
      <c r="M2174" s="256">
        <v>3196</v>
      </c>
      <c r="N2174" s="256">
        <v>3174</v>
      </c>
      <c r="O2174" s="256">
        <v>3157</v>
      </c>
      <c r="P2174" s="256">
        <v>3184</v>
      </c>
      <c r="Q2174" s="256">
        <v>3263</v>
      </c>
      <c r="R2174" s="256">
        <v>3364</v>
      </c>
      <c r="S2174" s="256">
        <v>3506</v>
      </c>
      <c r="T2174" s="256">
        <v>3709</v>
      </c>
      <c r="U2174" s="256">
        <v>3968</v>
      </c>
      <c r="V2174" s="256">
        <v>4294</v>
      </c>
      <c r="W2174" s="256">
        <v>4702</v>
      </c>
      <c r="X2174" s="256">
        <v>5201</v>
      </c>
      <c r="Y2174" s="256">
        <v>5768</v>
      </c>
      <c r="Z2174" s="256">
        <v>6404</v>
      </c>
      <c r="AA2174" s="256">
        <v>7118</v>
      </c>
      <c r="AB2174" s="256">
        <v>7846</v>
      </c>
      <c r="AC2174" s="256">
        <v>8328</v>
      </c>
      <c r="AD2174" s="256">
        <v>8306</v>
      </c>
      <c r="AE2174" s="256">
        <v>7616</v>
      </c>
      <c r="AF2174" s="256">
        <v>5873</v>
      </c>
      <c r="AG2174" s="256">
        <v>3516</v>
      </c>
      <c r="AH2174" s="256">
        <v>2143</v>
      </c>
      <c r="AI2174" s="256">
        <v>1646</v>
      </c>
      <c r="AJ2174" s="256">
        <v>1242</v>
      </c>
      <c r="AK2174" s="256">
        <v>590</v>
      </c>
      <c r="AL2174" s="256">
        <v>0</v>
      </c>
      <c r="AM2174" s="256">
        <v>0</v>
      </c>
      <c r="AN2174" s="256">
        <v>0</v>
      </c>
      <c r="AO2174" s="256">
        <v>0</v>
      </c>
      <c r="AP2174" s="256">
        <v>0</v>
      </c>
      <c r="AQ2174" s="256">
        <v>0</v>
      </c>
      <c r="AR2174" s="256">
        <v>0</v>
      </c>
      <c r="AS2174" s="256">
        <v>0</v>
      </c>
      <c r="AT2174" s="256">
        <v>0</v>
      </c>
      <c r="AU2174" s="256">
        <v>0</v>
      </c>
      <c r="AV2174" s="256">
        <v>0</v>
      </c>
      <c r="AW2174" s="256">
        <v>0</v>
      </c>
      <c r="AX2174" s="256">
        <v>0</v>
      </c>
      <c r="AY2174" s="256">
        <v>0</v>
      </c>
      <c r="AZ2174" s="256">
        <v>0</v>
      </c>
      <c r="BA2174" s="256">
        <v>0</v>
      </c>
      <c r="BB2174" s="256">
        <v>0</v>
      </c>
      <c r="BC2174" s="256">
        <v>0</v>
      </c>
      <c r="BD2174" s="256">
        <v>0</v>
      </c>
      <c r="BE2174" s="256">
        <v>0</v>
      </c>
      <c r="BF2174" s="256">
        <v>0</v>
      </c>
      <c r="BG2174" s="256">
        <v>0</v>
      </c>
      <c r="BH2174" s="256">
        <v>0</v>
      </c>
      <c r="BI2174" s="256">
        <v>0</v>
      </c>
      <c r="BJ2174" s="256">
        <v>0</v>
      </c>
      <c r="BK2174" s="256">
        <v>0</v>
      </c>
      <c r="BL2174" s="256">
        <v>0</v>
      </c>
      <c r="BM2174" s="256">
        <v>0</v>
      </c>
      <c r="BN2174" s="256">
        <v>0</v>
      </c>
      <c r="BO2174" s="256">
        <v>0</v>
      </c>
      <c r="BP2174" s="256">
        <v>0</v>
      </c>
      <c r="BQ2174" s="256">
        <v>0</v>
      </c>
      <c r="BR2174" s="256">
        <v>0</v>
      </c>
      <c r="BS2174" s="256">
        <v>0</v>
      </c>
      <c r="BT2174" s="256">
        <v>0</v>
      </c>
      <c r="BU2174" s="256">
        <v>0</v>
      </c>
      <c r="BV2174" s="256">
        <v>0</v>
      </c>
    </row>
    <row r="2175" spans="1:74">
      <c r="A2175" s="256">
        <v>67.5</v>
      </c>
      <c r="B2175" s="256">
        <v>2656</v>
      </c>
      <c r="C2175" s="256">
        <v>2625</v>
      </c>
      <c r="D2175" s="256">
        <v>2606</v>
      </c>
      <c r="E2175" s="256">
        <v>2608</v>
      </c>
      <c r="F2175" s="256">
        <v>2633</v>
      </c>
      <c r="G2175" s="256">
        <v>2684</v>
      </c>
      <c r="H2175" s="256">
        <v>2762</v>
      </c>
      <c r="I2175" s="256">
        <v>2866</v>
      </c>
      <c r="J2175" s="256">
        <v>2982</v>
      </c>
      <c r="K2175" s="256">
        <v>3096</v>
      </c>
      <c r="L2175" s="256">
        <v>3193</v>
      </c>
      <c r="M2175" s="256">
        <v>3245</v>
      </c>
      <c r="N2175" s="256">
        <v>3255</v>
      </c>
      <c r="O2175" s="256">
        <v>3247</v>
      </c>
      <c r="P2175" s="256">
        <v>3265</v>
      </c>
      <c r="Q2175" s="256">
        <v>3326</v>
      </c>
      <c r="R2175" s="256">
        <v>3429</v>
      </c>
      <c r="S2175" s="256">
        <v>3580</v>
      </c>
      <c r="T2175" s="256">
        <v>3788</v>
      </c>
      <c r="U2175" s="256">
        <v>4058</v>
      </c>
      <c r="V2175" s="256">
        <v>4421</v>
      </c>
      <c r="W2175" s="256">
        <v>4886</v>
      </c>
      <c r="X2175" s="256">
        <v>5426</v>
      </c>
      <c r="Y2175" s="256">
        <v>6028</v>
      </c>
      <c r="Z2175" s="256">
        <v>6702</v>
      </c>
      <c r="AA2175" s="256">
        <v>7467</v>
      </c>
      <c r="AB2175" s="256">
        <v>8287</v>
      </c>
      <c r="AC2175" s="256">
        <v>8920</v>
      </c>
      <c r="AD2175" s="256">
        <v>9120</v>
      </c>
      <c r="AE2175" s="256">
        <v>8752</v>
      </c>
      <c r="AF2175" s="256">
        <v>7399</v>
      </c>
      <c r="AG2175" s="256">
        <v>4755</v>
      </c>
      <c r="AH2175" s="256">
        <v>2670</v>
      </c>
      <c r="AI2175" s="256">
        <v>1744</v>
      </c>
      <c r="AJ2175" s="256">
        <v>1236</v>
      </c>
      <c r="AK2175" s="256">
        <v>575</v>
      </c>
      <c r="AL2175" s="256">
        <v>0</v>
      </c>
      <c r="AM2175" s="256">
        <v>0</v>
      </c>
      <c r="AN2175" s="256">
        <v>0</v>
      </c>
      <c r="AO2175" s="256">
        <v>0</v>
      </c>
      <c r="AP2175" s="256">
        <v>0</v>
      </c>
      <c r="AQ2175" s="256">
        <v>0</v>
      </c>
      <c r="AR2175" s="256">
        <v>0</v>
      </c>
      <c r="AS2175" s="256">
        <v>0</v>
      </c>
      <c r="AT2175" s="256">
        <v>0</v>
      </c>
      <c r="AU2175" s="256">
        <v>0</v>
      </c>
      <c r="AV2175" s="256">
        <v>0</v>
      </c>
      <c r="AW2175" s="256">
        <v>0</v>
      </c>
      <c r="AX2175" s="256">
        <v>0</v>
      </c>
      <c r="AY2175" s="256">
        <v>0</v>
      </c>
      <c r="AZ2175" s="256">
        <v>0</v>
      </c>
      <c r="BA2175" s="256">
        <v>0</v>
      </c>
      <c r="BB2175" s="256">
        <v>0</v>
      </c>
      <c r="BC2175" s="256">
        <v>0</v>
      </c>
      <c r="BD2175" s="256">
        <v>0</v>
      </c>
      <c r="BE2175" s="256">
        <v>0</v>
      </c>
      <c r="BF2175" s="256">
        <v>0</v>
      </c>
      <c r="BG2175" s="256">
        <v>0</v>
      </c>
      <c r="BH2175" s="256">
        <v>0</v>
      </c>
      <c r="BI2175" s="256">
        <v>0</v>
      </c>
      <c r="BJ2175" s="256">
        <v>0</v>
      </c>
      <c r="BK2175" s="256">
        <v>0</v>
      </c>
      <c r="BL2175" s="256">
        <v>0</v>
      </c>
      <c r="BM2175" s="256">
        <v>0</v>
      </c>
      <c r="BN2175" s="256">
        <v>0</v>
      </c>
      <c r="BO2175" s="256">
        <v>0</v>
      </c>
      <c r="BP2175" s="256">
        <v>0</v>
      </c>
      <c r="BQ2175" s="256">
        <v>0</v>
      </c>
      <c r="BR2175" s="256">
        <v>0</v>
      </c>
      <c r="BS2175" s="256">
        <v>0</v>
      </c>
      <c r="BT2175" s="256">
        <v>0</v>
      </c>
      <c r="BU2175" s="256">
        <v>0</v>
      </c>
      <c r="BV2175" s="256">
        <v>0</v>
      </c>
    </row>
    <row r="2176" spans="1:74">
      <c r="A2176" s="256">
        <v>70</v>
      </c>
      <c r="B2176" s="256">
        <v>2656</v>
      </c>
      <c r="C2176" s="256">
        <v>2627</v>
      </c>
      <c r="D2176" s="256">
        <v>2609</v>
      </c>
      <c r="E2176" s="256">
        <v>2612</v>
      </c>
      <c r="F2176" s="256">
        <v>2636</v>
      </c>
      <c r="G2176" s="256">
        <v>2681</v>
      </c>
      <c r="H2176" s="256">
        <v>2752</v>
      </c>
      <c r="I2176" s="256">
        <v>2846</v>
      </c>
      <c r="J2176" s="256">
        <v>2958</v>
      </c>
      <c r="K2176" s="256">
        <v>3078</v>
      </c>
      <c r="L2176" s="256">
        <v>3190</v>
      </c>
      <c r="M2176" s="256">
        <v>3271</v>
      </c>
      <c r="N2176" s="256">
        <v>3314</v>
      </c>
      <c r="O2176" s="256">
        <v>3334</v>
      </c>
      <c r="P2176" s="256">
        <v>3357</v>
      </c>
      <c r="Q2176" s="256">
        <v>3409</v>
      </c>
      <c r="R2176" s="256">
        <v>3504</v>
      </c>
      <c r="S2176" s="256">
        <v>3659</v>
      </c>
      <c r="T2176" s="256">
        <v>3878</v>
      </c>
      <c r="U2176" s="256">
        <v>4165</v>
      </c>
      <c r="V2176" s="256">
        <v>4544</v>
      </c>
      <c r="W2176" s="256">
        <v>5028</v>
      </c>
      <c r="X2176" s="256">
        <v>5587</v>
      </c>
      <c r="Y2176" s="256">
        <v>6230</v>
      </c>
      <c r="Z2176" s="256">
        <v>6940</v>
      </c>
      <c r="AA2176" s="256">
        <v>7744</v>
      </c>
      <c r="AB2176" s="256">
        <v>8606</v>
      </c>
      <c r="AC2176" s="256">
        <v>9357</v>
      </c>
      <c r="AD2176" s="256">
        <v>9701</v>
      </c>
      <c r="AE2176" s="256">
        <v>9442</v>
      </c>
      <c r="AF2176" s="256">
        <v>8152</v>
      </c>
      <c r="AG2176" s="256">
        <v>5516</v>
      </c>
      <c r="AH2176" s="256">
        <v>3129</v>
      </c>
      <c r="AI2176" s="256">
        <v>1788</v>
      </c>
      <c r="AJ2176" s="256">
        <v>1220</v>
      </c>
      <c r="AK2176" s="256">
        <v>556</v>
      </c>
      <c r="AL2176" s="256">
        <v>0</v>
      </c>
      <c r="AM2176" s="256">
        <v>0</v>
      </c>
      <c r="AN2176" s="256">
        <v>0</v>
      </c>
      <c r="AO2176" s="256">
        <v>0</v>
      </c>
      <c r="AP2176" s="256">
        <v>0</v>
      </c>
      <c r="AQ2176" s="256">
        <v>0</v>
      </c>
      <c r="AR2176" s="256">
        <v>0</v>
      </c>
      <c r="AS2176" s="256">
        <v>0</v>
      </c>
      <c r="AT2176" s="256">
        <v>0</v>
      </c>
      <c r="AU2176" s="256">
        <v>0</v>
      </c>
      <c r="AV2176" s="256">
        <v>0</v>
      </c>
      <c r="AW2176" s="256">
        <v>0</v>
      </c>
      <c r="AX2176" s="256">
        <v>0</v>
      </c>
      <c r="AY2176" s="256">
        <v>0</v>
      </c>
      <c r="AZ2176" s="256">
        <v>0</v>
      </c>
      <c r="BA2176" s="256">
        <v>0</v>
      </c>
      <c r="BB2176" s="256">
        <v>0</v>
      </c>
      <c r="BC2176" s="256">
        <v>0</v>
      </c>
      <c r="BD2176" s="256">
        <v>0</v>
      </c>
      <c r="BE2176" s="256">
        <v>0</v>
      </c>
      <c r="BF2176" s="256">
        <v>0</v>
      </c>
      <c r="BG2176" s="256">
        <v>0</v>
      </c>
      <c r="BH2176" s="256">
        <v>0</v>
      </c>
      <c r="BI2176" s="256">
        <v>0</v>
      </c>
      <c r="BJ2176" s="256">
        <v>0</v>
      </c>
      <c r="BK2176" s="256">
        <v>0</v>
      </c>
      <c r="BL2176" s="256">
        <v>0</v>
      </c>
      <c r="BM2176" s="256">
        <v>0</v>
      </c>
      <c r="BN2176" s="256">
        <v>0</v>
      </c>
      <c r="BO2176" s="256">
        <v>0</v>
      </c>
      <c r="BP2176" s="256">
        <v>0</v>
      </c>
      <c r="BQ2176" s="256">
        <v>0</v>
      </c>
      <c r="BR2176" s="256">
        <v>0</v>
      </c>
      <c r="BS2176" s="256">
        <v>0</v>
      </c>
      <c r="BT2176" s="256">
        <v>0</v>
      </c>
      <c r="BU2176" s="256">
        <v>0</v>
      </c>
      <c r="BV2176" s="256">
        <v>0</v>
      </c>
    </row>
    <row r="2177" spans="1:74">
      <c r="A2177" s="256">
        <v>72.5</v>
      </c>
      <c r="B2177" s="256">
        <v>2656</v>
      </c>
      <c r="C2177" s="256">
        <v>2630</v>
      </c>
      <c r="D2177" s="256">
        <v>2612</v>
      </c>
      <c r="E2177" s="256">
        <v>2616</v>
      </c>
      <c r="F2177" s="256">
        <v>2642</v>
      </c>
      <c r="G2177" s="256">
        <v>2680</v>
      </c>
      <c r="H2177" s="256">
        <v>2746</v>
      </c>
      <c r="I2177" s="256">
        <v>2833</v>
      </c>
      <c r="J2177" s="256">
        <v>2936</v>
      </c>
      <c r="K2177" s="256">
        <v>3055</v>
      </c>
      <c r="L2177" s="256">
        <v>3171</v>
      </c>
      <c r="M2177" s="256">
        <v>3272</v>
      </c>
      <c r="N2177" s="256">
        <v>3350</v>
      </c>
      <c r="O2177" s="256">
        <v>3400</v>
      </c>
      <c r="P2177" s="256">
        <v>3440</v>
      </c>
      <c r="Q2177" s="256">
        <v>3497</v>
      </c>
      <c r="R2177" s="256">
        <v>3583</v>
      </c>
      <c r="S2177" s="256">
        <v>3729</v>
      </c>
      <c r="T2177" s="256">
        <v>3940</v>
      </c>
      <c r="U2177" s="256">
        <v>4227</v>
      </c>
      <c r="V2177" s="256">
        <v>4612</v>
      </c>
      <c r="W2177" s="256">
        <v>5091</v>
      </c>
      <c r="X2177" s="256">
        <v>5636</v>
      </c>
      <c r="Y2177" s="256">
        <v>6276</v>
      </c>
      <c r="Z2177" s="256">
        <v>7006</v>
      </c>
      <c r="AA2177" s="256">
        <v>7840</v>
      </c>
      <c r="AB2177" s="256">
        <v>8776</v>
      </c>
      <c r="AC2177" s="256">
        <v>9602</v>
      </c>
      <c r="AD2177" s="256">
        <v>10076</v>
      </c>
      <c r="AE2177" s="256">
        <v>9872</v>
      </c>
      <c r="AF2177" s="256">
        <v>8456</v>
      </c>
      <c r="AG2177" s="256">
        <v>5715</v>
      </c>
      <c r="AH2177" s="256">
        <v>3137</v>
      </c>
      <c r="AI2177" s="256">
        <v>1711</v>
      </c>
      <c r="AJ2177" s="256">
        <v>1176</v>
      </c>
      <c r="AK2177" s="256">
        <v>545</v>
      </c>
      <c r="AL2177" s="256">
        <v>0</v>
      </c>
      <c r="AM2177" s="256">
        <v>0</v>
      </c>
      <c r="AN2177" s="256">
        <v>0</v>
      </c>
      <c r="AO2177" s="256">
        <v>0</v>
      </c>
      <c r="AP2177" s="256">
        <v>0</v>
      </c>
      <c r="AQ2177" s="256">
        <v>0</v>
      </c>
      <c r="AR2177" s="256">
        <v>0</v>
      </c>
      <c r="AS2177" s="256">
        <v>0</v>
      </c>
      <c r="AT2177" s="256">
        <v>0</v>
      </c>
      <c r="AU2177" s="256">
        <v>0</v>
      </c>
      <c r="AV2177" s="256">
        <v>0</v>
      </c>
      <c r="AW2177" s="256">
        <v>0</v>
      </c>
      <c r="AX2177" s="256">
        <v>0</v>
      </c>
      <c r="AY2177" s="256">
        <v>0</v>
      </c>
      <c r="AZ2177" s="256">
        <v>0</v>
      </c>
      <c r="BA2177" s="256">
        <v>0</v>
      </c>
      <c r="BB2177" s="256">
        <v>0</v>
      </c>
      <c r="BC2177" s="256">
        <v>0</v>
      </c>
      <c r="BD2177" s="256">
        <v>0</v>
      </c>
      <c r="BE2177" s="256">
        <v>0</v>
      </c>
      <c r="BF2177" s="256">
        <v>0</v>
      </c>
      <c r="BG2177" s="256">
        <v>0</v>
      </c>
      <c r="BH2177" s="256">
        <v>0</v>
      </c>
      <c r="BI2177" s="256">
        <v>0</v>
      </c>
      <c r="BJ2177" s="256">
        <v>0</v>
      </c>
      <c r="BK2177" s="256">
        <v>0</v>
      </c>
      <c r="BL2177" s="256">
        <v>0</v>
      </c>
      <c r="BM2177" s="256">
        <v>0</v>
      </c>
      <c r="BN2177" s="256">
        <v>0</v>
      </c>
      <c r="BO2177" s="256">
        <v>0</v>
      </c>
      <c r="BP2177" s="256">
        <v>0</v>
      </c>
      <c r="BQ2177" s="256">
        <v>0</v>
      </c>
      <c r="BR2177" s="256">
        <v>0</v>
      </c>
      <c r="BS2177" s="256">
        <v>0</v>
      </c>
      <c r="BT2177" s="256">
        <v>0</v>
      </c>
      <c r="BU2177" s="256">
        <v>0</v>
      </c>
      <c r="BV2177" s="256">
        <v>0</v>
      </c>
    </row>
    <row r="2178" spans="1:74">
      <c r="A2178" s="256">
        <v>75</v>
      </c>
      <c r="B2178" s="256">
        <v>2656</v>
      </c>
      <c r="C2178" s="256">
        <v>2630</v>
      </c>
      <c r="D2178" s="256">
        <v>2615</v>
      </c>
      <c r="E2178" s="256">
        <v>2616</v>
      </c>
      <c r="F2178" s="256">
        <v>2642</v>
      </c>
      <c r="G2178" s="256">
        <v>2679</v>
      </c>
      <c r="H2178" s="256">
        <v>2739</v>
      </c>
      <c r="I2178" s="256">
        <v>2818</v>
      </c>
      <c r="J2178" s="256">
        <v>2912</v>
      </c>
      <c r="K2178" s="256">
        <v>3022</v>
      </c>
      <c r="L2178" s="256">
        <v>3136</v>
      </c>
      <c r="M2178" s="256">
        <v>3246</v>
      </c>
      <c r="N2178" s="256">
        <v>3347</v>
      </c>
      <c r="O2178" s="256">
        <v>3432</v>
      </c>
      <c r="P2178" s="256">
        <v>3498</v>
      </c>
      <c r="Q2178" s="256">
        <v>3566</v>
      </c>
      <c r="R2178" s="256">
        <v>3651</v>
      </c>
      <c r="S2178" s="256">
        <v>3787</v>
      </c>
      <c r="T2178" s="256">
        <v>3983</v>
      </c>
      <c r="U2178" s="256">
        <v>4252</v>
      </c>
      <c r="V2178" s="256">
        <v>4618</v>
      </c>
      <c r="W2178" s="256">
        <v>5074</v>
      </c>
      <c r="X2178" s="256">
        <v>5588</v>
      </c>
      <c r="Y2178" s="256">
        <v>6194</v>
      </c>
      <c r="Z2178" s="256">
        <v>6896</v>
      </c>
      <c r="AA2178" s="256">
        <v>7736</v>
      </c>
      <c r="AB2178" s="256">
        <v>8728</v>
      </c>
      <c r="AC2178" s="256">
        <v>9692</v>
      </c>
      <c r="AD2178" s="256">
        <v>10289</v>
      </c>
      <c r="AE2178" s="256">
        <v>10135</v>
      </c>
      <c r="AF2178" s="256">
        <v>8584</v>
      </c>
      <c r="AG2178" s="256">
        <v>5726</v>
      </c>
      <c r="AH2178" s="256">
        <v>2936</v>
      </c>
      <c r="AI2178" s="256">
        <v>1575</v>
      </c>
      <c r="AJ2178" s="256">
        <v>1088</v>
      </c>
      <c r="AK2178" s="256">
        <v>520</v>
      </c>
      <c r="AL2178" s="256">
        <v>0</v>
      </c>
      <c r="AM2178" s="256">
        <v>0</v>
      </c>
      <c r="AN2178" s="256">
        <v>0</v>
      </c>
      <c r="AO2178" s="256">
        <v>0</v>
      </c>
      <c r="AP2178" s="256">
        <v>0</v>
      </c>
      <c r="AQ2178" s="256">
        <v>0</v>
      </c>
      <c r="AR2178" s="256">
        <v>0</v>
      </c>
      <c r="AS2178" s="256">
        <v>0</v>
      </c>
      <c r="AT2178" s="256">
        <v>0</v>
      </c>
      <c r="AU2178" s="256">
        <v>0</v>
      </c>
      <c r="AV2178" s="256">
        <v>0</v>
      </c>
      <c r="AW2178" s="256">
        <v>0</v>
      </c>
      <c r="AX2178" s="256">
        <v>0</v>
      </c>
      <c r="AY2178" s="256">
        <v>0</v>
      </c>
      <c r="AZ2178" s="256">
        <v>0</v>
      </c>
      <c r="BA2178" s="256">
        <v>0</v>
      </c>
      <c r="BB2178" s="256">
        <v>0</v>
      </c>
      <c r="BC2178" s="256">
        <v>0</v>
      </c>
      <c r="BD2178" s="256">
        <v>0</v>
      </c>
      <c r="BE2178" s="256">
        <v>0</v>
      </c>
      <c r="BF2178" s="256">
        <v>0</v>
      </c>
      <c r="BG2178" s="256">
        <v>0</v>
      </c>
      <c r="BH2178" s="256">
        <v>0</v>
      </c>
      <c r="BI2178" s="256">
        <v>0</v>
      </c>
      <c r="BJ2178" s="256">
        <v>0</v>
      </c>
      <c r="BK2178" s="256">
        <v>0</v>
      </c>
      <c r="BL2178" s="256">
        <v>0</v>
      </c>
      <c r="BM2178" s="256">
        <v>0</v>
      </c>
      <c r="BN2178" s="256">
        <v>0</v>
      </c>
      <c r="BO2178" s="256">
        <v>0</v>
      </c>
      <c r="BP2178" s="256">
        <v>0</v>
      </c>
      <c r="BQ2178" s="256">
        <v>0</v>
      </c>
      <c r="BR2178" s="256">
        <v>0</v>
      </c>
      <c r="BS2178" s="256">
        <v>0</v>
      </c>
      <c r="BT2178" s="256">
        <v>0</v>
      </c>
      <c r="BU2178" s="256">
        <v>0</v>
      </c>
      <c r="BV2178" s="256">
        <v>0</v>
      </c>
    </row>
    <row r="2179" spans="1:74">
      <c r="A2179" s="256">
        <v>77.5</v>
      </c>
      <c r="B2179" s="256">
        <v>2656</v>
      </c>
      <c r="C2179" s="256">
        <v>2636</v>
      </c>
      <c r="D2179" s="256">
        <v>2622</v>
      </c>
      <c r="E2179" s="256">
        <v>2626</v>
      </c>
      <c r="F2179" s="256">
        <v>2650</v>
      </c>
      <c r="G2179" s="256">
        <v>2686</v>
      </c>
      <c r="H2179" s="256">
        <v>2742</v>
      </c>
      <c r="I2179" s="256">
        <v>2814</v>
      </c>
      <c r="J2179" s="256">
        <v>2900</v>
      </c>
      <c r="K2179" s="256">
        <v>2998</v>
      </c>
      <c r="L2179" s="256">
        <v>3101</v>
      </c>
      <c r="M2179" s="256">
        <v>3210</v>
      </c>
      <c r="N2179" s="256">
        <v>3322</v>
      </c>
      <c r="O2179" s="256">
        <v>3432</v>
      </c>
      <c r="P2179" s="256">
        <v>3523</v>
      </c>
      <c r="Q2179" s="256">
        <v>3609</v>
      </c>
      <c r="R2179" s="256">
        <v>3700</v>
      </c>
      <c r="S2179" s="256">
        <v>3826</v>
      </c>
      <c r="T2179" s="256">
        <v>4004</v>
      </c>
      <c r="U2179" s="256">
        <v>4250</v>
      </c>
      <c r="V2179" s="256">
        <v>4588</v>
      </c>
      <c r="W2179" s="256">
        <v>4994</v>
      </c>
      <c r="X2179" s="256">
        <v>5457</v>
      </c>
      <c r="Y2179" s="256">
        <v>6007</v>
      </c>
      <c r="Z2179" s="256">
        <v>6634</v>
      </c>
      <c r="AA2179" s="256">
        <v>7406</v>
      </c>
      <c r="AB2179" s="256">
        <v>8386</v>
      </c>
      <c r="AC2179" s="256">
        <v>9460</v>
      </c>
      <c r="AD2179" s="256">
        <v>10222</v>
      </c>
      <c r="AE2179" s="256">
        <v>10138</v>
      </c>
      <c r="AF2179" s="256">
        <v>8458</v>
      </c>
      <c r="AG2179" s="256">
        <v>5492</v>
      </c>
      <c r="AH2179" s="256">
        <v>2545</v>
      </c>
      <c r="AI2179" s="256">
        <v>1356</v>
      </c>
      <c r="AJ2179" s="256">
        <v>954</v>
      </c>
      <c r="AK2179" s="256">
        <v>488</v>
      </c>
      <c r="AL2179" s="256">
        <v>0</v>
      </c>
      <c r="AM2179" s="256">
        <v>0</v>
      </c>
      <c r="AN2179" s="256">
        <v>0</v>
      </c>
      <c r="AO2179" s="256">
        <v>0</v>
      </c>
      <c r="AP2179" s="256">
        <v>0</v>
      </c>
      <c r="AQ2179" s="256">
        <v>0</v>
      </c>
      <c r="AR2179" s="256">
        <v>0</v>
      </c>
      <c r="AS2179" s="256">
        <v>0</v>
      </c>
      <c r="AT2179" s="256">
        <v>0</v>
      </c>
      <c r="AU2179" s="256">
        <v>0</v>
      </c>
      <c r="AV2179" s="256">
        <v>0</v>
      </c>
      <c r="AW2179" s="256">
        <v>0</v>
      </c>
      <c r="AX2179" s="256">
        <v>0</v>
      </c>
      <c r="AY2179" s="256">
        <v>0</v>
      </c>
      <c r="AZ2179" s="256">
        <v>0</v>
      </c>
      <c r="BA2179" s="256">
        <v>0</v>
      </c>
      <c r="BB2179" s="256">
        <v>0</v>
      </c>
      <c r="BC2179" s="256">
        <v>0</v>
      </c>
      <c r="BD2179" s="256">
        <v>0</v>
      </c>
      <c r="BE2179" s="256">
        <v>0</v>
      </c>
      <c r="BF2179" s="256">
        <v>0</v>
      </c>
      <c r="BG2179" s="256">
        <v>0</v>
      </c>
      <c r="BH2179" s="256">
        <v>0</v>
      </c>
      <c r="BI2179" s="256">
        <v>0</v>
      </c>
      <c r="BJ2179" s="256">
        <v>0</v>
      </c>
      <c r="BK2179" s="256">
        <v>0</v>
      </c>
      <c r="BL2179" s="256">
        <v>0</v>
      </c>
      <c r="BM2179" s="256">
        <v>0</v>
      </c>
      <c r="BN2179" s="256">
        <v>0</v>
      </c>
      <c r="BO2179" s="256">
        <v>0</v>
      </c>
      <c r="BP2179" s="256">
        <v>0</v>
      </c>
      <c r="BQ2179" s="256">
        <v>0</v>
      </c>
      <c r="BR2179" s="256">
        <v>0</v>
      </c>
      <c r="BS2179" s="256">
        <v>0</v>
      </c>
      <c r="BT2179" s="256">
        <v>0</v>
      </c>
      <c r="BU2179" s="256">
        <v>0</v>
      </c>
      <c r="BV2179" s="256">
        <v>0</v>
      </c>
    </row>
    <row r="2180" spans="1:74">
      <c r="A2180" s="256">
        <v>80</v>
      </c>
      <c r="B2180" s="256">
        <v>2656</v>
      </c>
      <c r="C2180" s="256">
        <v>2643</v>
      </c>
      <c r="D2180" s="256">
        <v>2633</v>
      </c>
      <c r="E2180" s="256">
        <v>2638</v>
      </c>
      <c r="F2180" s="256">
        <v>2660</v>
      </c>
      <c r="G2180" s="256">
        <v>2695</v>
      </c>
      <c r="H2180" s="256">
        <v>2748</v>
      </c>
      <c r="I2180" s="256">
        <v>2816</v>
      </c>
      <c r="J2180" s="256">
        <v>2898</v>
      </c>
      <c r="K2180" s="256">
        <v>2988</v>
      </c>
      <c r="L2180" s="256">
        <v>3078</v>
      </c>
      <c r="M2180" s="256">
        <v>3173</v>
      </c>
      <c r="N2180" s="256">
        <v>3280</v>
      </c>
      <c r="O2180" s="256">
        <v>3396</v>
      </c>
      <c r="P2180" s="256">
        <v>3504</v>
      </c>
      <c r="Q2180" s="256">
        <v>3600</v>
      </c>
      <c r="R2180" s="256">
        <v>3700</v>
      </c>
      <c r="S2180" s="256">
        <v>3820</v>
      </c>
      <c r="T2180" s="256">
        <v>3976</v>
      </c>
      <c r="U2180" s="256">
        <v>4194</v>
      </c>
      <c r="V2180" s="256">
        <v>4502</v>
      </c>
      <c r="W2180" s="256">
        <v>4873</v>
      </c>
      <c r="X2180" s="256">
        <v>5300</v>
      </c>
      <c r="Y2180" s="256">
        <v>5795</v>
      </c>
      <c r="Z2180" s="256">
        <v>6356</v>
      </c>
      <c r="AA2180" s="256">
        <v>7020</v>
      </c>
      <c r="AB2180" s="256">
        <v>7834</v>
      </c>
      <c r="AC2180" s="256">
        <v>8790</v>
      </c>
      <c r="AD2180" s="256">
        <v>9638</v>
      </c>
      <c r="AE2180" s="256">
        <v>9772</v>
      </c>
      <c r="AF2180" s="256">
        <v>8112</v>
      </c>
      <c r="AG2180" s="256">
        <v>5134</v>
      </c>
      <c r="AH2180" s="256">
        <v>2176</v>
      </c>
      <c r="AI2180" s="256">
        <v>1136</v>
      </c>
      <c r="AJ2180" s="256">
        <v>790</v>
      </c>
      <c r="AK2180" s="256">
        <v>420</v>
      </c>
      <c r="AL2180" s="256">
        <v>0</v>
      </c>
      <c r="AM2180" s="256">
        <v>0</v>
      </c>
      <c r="AN2180" s="256">
        <v>0</v>
      </c>
      <c r="AO2180" s="256">
        <v>0</v>
      </c>
      <c r="AP2180" s="256">
        <v>0</v>
      </c>
      <c r="AQ2180" s="256">
        <v>0</v>
      </c>
      <c r="AR2180" s="256">
        <v>0</v>
      </c>
      <c r="AS2180" s="256">
        <v>0</v>
      </c>
      <c r="AT2180" s="256">
        <v>0</v>
      </c>
      <c r="AU2180" s="256">
        <v>0</v>
      </c>
      <c r="AV2180" s="256">
        <v>0</v>
      </c>
      <c r="AW2180" s="256">
        <v>0</v>
      </c>
      <c r="AX2180" s="256">
        <v>0</v>
      </c>
      <c r="AY2180" s="256">
        <v>0</v>
      </c>
      <c r="AZ2180" s="256">
        <v>0</v>
      </c>
      <c r="BA2180" s="256">
        <v>0</v>
      </c>
      <c r="BB2180" s="256">
        <v>0</v>
      </c>
      <c r="BC2180" s="256">
        <v>0</v>
      </c>
      <c r="BD2180" s="256">
        <v>0</v>
      </c>
      <c r="BE2180" s="256">
        <v>0</v>
      </c>
      <c r="BF2180" s="256">
        <v>0</v>
      </c>
      <c r="BG2180" s="256">
        <v>0</v>
      </c>
      <c r="BH2180" s="256">
        <v>0</v>
      </c>
      <c r="BI2180" s="256">
        <v>0</v>
      </c>
      <c r="BJ2180" s="256">
        <v>0</v>
      </c>
      <c r="BK2180" s="256">
        <v>0</v>
      </c>
      <c r="BL2180" s="256">
        <v>0</v>
      </c>
      <c r="BM2180" s="256">
        <v>0</v>
      </c>
      <c r="BN2180" s="256">
        <v>0</v>
      </c>
      <c r="BO2180" s="256">
        <v>0</v>
      </c>
      <c r="BP2180" s="256">
        <v>0</v>
      </c>
      <c r="BQ2180" s="256">
        <v>0</v>
      </c>
      <c r="BR2180" s="256">
        <v>0</v>
      </c>
      <c r="BS2180" s="256">
        <v>0</v>
      </c>
      <c r="BT2180" s="256">
        <v>0</v>
      </c>
      <c r="BU2180" s="256">
        <v>0</v>
      </c>
      <c r="BV2180" s="256">
        <v>0</v>
      </c>
    </row>
    <row r="2181" spans="1:74">
      <c r="A2181" s="256">
        <v>82.5</v>
      </c>
      <c r="B2181" s="256">
        <v>2656</v>
      </c>
      <c r="C2181" s="256">
        <v>2648</v>
      </c>
      <c r="D2181" s="256">
        <v>2640</v>
      </c>
      <c r="E2181" s="256">
        <v>2646</v>
      </c>
      <c r="F2181" s="256">
        <v>2666</v>
      </c>
      <c r="G2181" s="256">
        <v>2699</v>
      </c>
      <c r="H2181" s="256">
        <v>2751</v>
      </c>
      <c r="I2181" s="256">
        <v>2820</v>
      </c>
      <c r="J2181" s="256">
        <v>2894</v>
      </c>
      <c r="K2181" s="256">
        <v>2976</v>
      </c>
      <c r="L2181" s="256">
        <v>3060</v>
      </c>
      <c r="M2181" s="256">
        <v>3147</v>
      </c>
      <c r="N2181" s="256">
        <v>3243</v>
      </c>
      <c r="O2181" s="256">
        <v>3348</v>
      </c>
      <c r="P2181" s="256">
        <v>3452</v>
      </c>
      <c r="Q2181" s="256">
        <v>3554</v>
      </c>
      <c r="R2181" s="256">
        <v>3657</v>
      </c>
      <c r="S2181" s="256">
        <v>3776</v>
      </c>
      <c r="T2181" s="256">
        <v>3930</v>
      </c>
      <c r="U2181" s="256">
        <v>4132</v>
      </c>
      <c r="V2181" s="256">
        <v>4412</v>
      </c>
      <c r="W2181" s="256">
        <v>4744</v>
      </c>
      <c r="X2181" s="256">
        <v>5138</v>
      </c>
      <c r="Y2181" s="256">
        <v>5608</v>
      </c>
      <c r="Z2181" s="256">
        <v>6124</v>
      </c>
      <c r="AA2181" s="256">
        <v>6694</v>
      </c>
      <c r="AB2181" s="256">
        <v>7348</v>
      </c>
      <c r="AC2181" s="256">
        <v>8022</v>
      </c>
      <c r="AD2181" s="256">
        <v>8726</v>
      </c>
      <c r="AE2181" s="256">
        <v>9010</v>
      </c>
      <c r="AF2181" s="256">
        <v>7442</v>
      </c>
      <c r="AG2181" s="256">
        <v>4600</v>
      </c>
      <c r="AH2181" s="256">
        <v>1793</v>
      </c>
      <c r="AI2181" s="256">
        <v>920</v>
      </c>
      <c r="AJ2181" s="256">
        <v>638</v>
      </c>
      <c r="AK2181" s="256">
        <v>346</v>
      </c>
      <c r="AL2181" s="256">
        <v>0</v>
      </c>
      <c r="AM2181" s="256">
        <v>0</v>
      </c>
      <c r="AN2181" s="256">
        <v>0</v>
      </c>
      <c r="AO2181" s="256">
        <v>0</v>
      </c>
      <c r="AP2181" s="256">
        <v>0</v>
      </c>
      <c r="AQ2181" s="256">
        <v>0</v>
      </c>
      <c r="AR2181" s="256">
        <v>0</v>
      </c>
      <c r="AS2181" s="256">
        <v>0</v>
      </c>
      <c r="AT2181" s="256">
        <v>0</v>
      </c>
      <c r="AU2181" s="256">
        <v>0</v>
      </c>
      <c r="AV2181" s="256">
        <v>0</v>
      </c>
      <c r="AW2181" s="256">
        <v>0</v>
      </c>
      <c r="AX2181" s="256">
        <v>0</v>
      </c>
      <c r="AY2181" s="256">
        <v>0</v>
      </c>
      <c r="AZ2181" s="256">
        <v>0</v>
      </c>
      <c r="BA2181" s="256">
        <v>0</v>
      </c>
      <c r="BB2181" s="256">
        <v>0</v>
      </c>
      <c r="BC2181" s="256">
        <v>0</v>
      </c>
      <c r="BD2181" s="256">
        <v>0</v>
      </c>
      <c r="BE2181" s="256">
        <v>0</v>
      </c>
      <c r="BF2181" s="256">
        <v>0</v>
      </c>
      <c r="BG2181" s="256">
        <v>0</v>
      </c>
      <c r="BH2181" s="256">
        <v>0</v>
      </c>
      <c r="BI2181" s="256">
        <v>0</v>
      </c>
      <c r="BJ2181" s="256">
        <v>0</v>
      </c>
      <c r="BK2181" s="256">
        <v>0</v>
      </c>
      <c r="BL2181" s="256">
        <v>0</v>
      </c>
      <c r="BM2181" s="256">
        <v>0</v>
      </c>
      <c r="BN2181" s="256">
        <v>0</v>
      </c>
      <c r="BO2181" s="256">
        <v>0</v>
      </c>
      <c r="BP2181" s="256">
        <v>0</v>
      </c>
      <c r="BQ2181" s="256">
        <v>0</v>
      </c>
      <c r="BR2181" s="256">
        <v>0</v>
      </c>
      <c r="BS2181" s="256">
        <v>0</v>
      </c>
      <c r="BT2181" s="256">
        <v>0</v>
      </c>
      <c r="BU2181" s="256">
        <v>0</v>
      </c>
      <c r="BV2181" s="256">
        <v>0</v>
      </c>
    </row>
    <row r="2182" spans="1:74">
      <c r="A2182" s="256">
        <v>85</v>
      </c>
      <c r="B2182" s="256">
        <v>2656</v>
      </c>
      <c r="C2182" s="256">
        <v>2654</v>
      </c>
      <c r="D2182" s="256">
        <v>2649</v>
      </c>
      <c r="E2182" s="256">
        <v>2657</v>
      </c>
      <c r="F2182" s="256">
        <v>2679</v>
      </c>
      <c r="G2182" s="256">
        <v>2712</v>
      </c>
      <c r="H2182" s="256">
        <v>2758</v>
      </c>
      <c r="I2182" s="256">
        <v>2819</v>
      </c>
      <c r="J2182" s="256">
        <v>2891</v>
      </c>
      <c r="K2182" s="256">
        <v>2968</v>
      </c>
      <c r="L2182" s="256">
        <v>3043</v>
      </c>
      <c r="M2182" s="256">
        <v>3120</v>
      </c>
      <c r="N2182" s="256">
        <v>3207</v>
      </c>
      <c r="O2182" s="256">
        <v>3300</v>
      </c>
      <c r="P2182" s="256">
        <v>3397</v>
      </c>
      <c r="Q2182" s="256">
        <v>3494</v>
      </c>
      <c r="R2182" s="256">
        <v>3598</v>
      </c>
      <c r="S2182" s="256">
        <v>3722</v>
      </c>
      <c r="T2182" s="256">
        <v>3875</v>
      </c>
      <c r="U2182" s="256">
        <v>4077</v>
      </c>
      <c r="V2182" s="256">
        <v>4351</v>
      </c>
      <c r="W2182" s="256">
        <v>4666</v>
      </c>
      <c r="X2182" s="256">
        <v>5012</v>
      </c>
      <c r="Y2182" s="256">
        <v>5432</v>
      </c>
      <c r="Z2182" s="256">
        <v>5884</v>
      </c>
      <c r="AA2182" s="256">
        <v>6380</v>
      </c>
      <c r="AB2182" s="256">
        <v>6922</v>
      </c>
      <c r="AC2182" s="256">
        <v>7426</v>
      </c>
      <c r="AD2182" s="256">
        <v>7882</v>
      </c>
      <c r="AE2182" s="256">
        <v>8054</v>
      </c>
      <c r="AF2182" s="256">
        <v>6508</v>
      </c>
      <c r="AG2182" s="256">
        <v>3825</v>
      </c>
      <c r="AH2182" s="256">
        <v>1358</v>
      </c>
      <c r="AI2182" s="256">
        <v>703</v>
      </c>
      <c r="AJ2182" s="256">
        <v>486</v>
      </c>
      <c r="AK2182" s="256">
        <v>255</v>
      </c>
      <c r="AL2182" s="256">
        <v>0</v>
      </c>
      <c r="AM2182" s="256">
        <v>0</v>
      </c>
      <c r="AN2182" s="256">
        <v>0</v>
      </c>
      <c r="AO2182" s="256">
        <v>0</v>
      </c>
      <c r="AP2182" s="256">
        <v>0</v>
      </c>
      <c r="AQ2182" s="256">
        <v>0</v>
      </c>
      <c r="AR2182" s="256">
        <v>0</v>
      </c>
      <c r="AS2182" s="256">
        <v>0</v>
      </c>
      <c r="AT2182" s="256">
        <v>0</v>
      </c>
      <c r="AU2182" s="256">
        <v>0</v>
      </c>
      <c r="AV2182" s="256">
        <v>0</v>
      </c>
      <c r="AW2182" s="256">
        <v>0</v>
      </c>
      <c r="AX2182" s="256">
        <v>0</v>
      </c>
      <c r="AY2182" s="256">
        <v>0</v>
      </c>
      <c r="AZ2182" s="256">
        <v>0</v>
      </c>
      <c r="BA2182" s="256">
        <v>0</v>
      </c>
      <c r="BB2182" s="256">
        <v>0</v>
      </c>
      <c r="BC2182" s="256">
        <v>0</v>
      </c>
      <c r="BD2182" s="256">
        <v>0</v>
      </c>
      <c r="BE2182" s="256">
        <v>0</v>
      </c>
      <c r="BF2182" s="256">
        <v>0</v>
      </c>
      <c r="BG2182" s="256">
        <v>0</v>
      </c>
      <c r="BH2182" s="256">
        <v>0</v>
      </c>
      <c r="BI2182" s="256">
        <v>0</v>
      </c>
      <c r="BJ2182" s="256">
        <v>0</v>
      </c>
      <c r="BK2182" s="256">
        <v>0</v>
      </c>
      <c r="BL2182" s="256">
        <v>0</v>
      </c>
      <c r="BM2182" s="256">
        <v>0</v>
      </c>
      <c r="BN2182" s="256">
        <v>0</v>
      </c>
      <c r="BO2182" s="256">
        <v>0</v>
      </c>
      <c r="BP2182" s="256">
        <v>0</v>
      </c>
      <c r="BQ2182" s="256">
        <v>0</v>
      </c>
      <c r="BR2182" s="256">
        <v>0</v>
      </c>
      <c r="BS2182" s="256">
        <v>0</v>
      </c>
      <c r="BT2182" s="256">
        <v>0</v>
      </c>
      <c r="BU2182" s="256">
        <v>0</v>
      </c>
      <c r="BV2182" s="256">
        <v>0</v>
      </c>
    </row>
    <row r="2183" spans="1:74">
      <c r="A2183" s="256">
        <v>87.5</v>
      </c>
      <c r="B2183" s="256">
        <v>2656</v>
      </c>
      <c r="C2183" s="256">
        <v>2669</v>
      </c>
      <c r="D2183" s="256">
        <v>2666</v>
      </c>
      <c r="E2183" s="256">
        <v>2677</v>
      </c>
      <c r="F2183" s="256">
        <v>2700</v>
      </c>
      <c r="G2183" s="256">
        <v>2732</v>
      </c>
      <c r="H2183" s="256">
        <v>2778</v>
      </c>
      <c r="I2183" s="256">
        <v>2835</v>
      </c>
      <c r="J2183" s="256">
        <v>2898</v>
      </c>
      <c r="K2183" s="256">
        <v>2966</v>
      </c>
      <c r="L2183" s="256">
        <v>3030</v>
      </c>
      <c r="M2183" s="256">
        <v>3098</v>
      </c>
      <c r="N2183" s="256">
        <v>3174</v>
      </c>
      <c r="O2183" s="256">
        <v>3256</v>
      </c>
      <c r="P2183" s="256">
        <v>3340</v>
      </c>
      <c r="Q2183" s="256">
        <v>3431</v>
      </c>
      <c r="R2183" s="256">
        <v>3528</v>
      </c>
      <c r="S2183" s="256">
        <v>3649</v>
      </c>
      <c r="T2183" s="256">
        <v>3797</v>
      </c>
      <c r="U2183" s="256">
        <v>3996</v>
      </c>
      <c r="V2183" s="256">
        <v>4258</v>
      </c>
      <c r="W2183" s="256">
        <v>4552</v>
      </c>
      <c r="X2183" s="256">
        <v>4868</v>
      </c>
      <c r="Y2183" s="256">
        <v>5220</v>
      </c>
      <c r="Z2183" s="256">
        <v>5588</v>
      </c>
      <c r="AA2183" s="256">
        <v>6006</v>
      </c>
      <c r="AB2183" s="256">
        <v>6462</v>
      </c>
      <c r="AC2183" s="256">
        <v>6874</v>
      </c>
      <c r="AD2183" s="256">
        <v>7181</v>
      </c>
      <c r="AE2183" s="256">
        <v>7148</v>
      </c>
      <c r="AF2183" s="256">
        <v>5523</v>
      </c>
      <c r="AG2183" s="256">
        <v>3082</v>
      </c>
      <c r="AH2183" s="256">
        <v>1020</v>
      </c>
      <c r="AI2183" s="256">
        <v>520</v>
      </c>
      <c r="AJ2183" s="256">
        <v>331</v>
      </c>
      <c r="AK2183" s="256">
        <v>164</v>
      </c>
      <c r="AL2183" s="256">
        <v>0</v>
      </c>
      <c r="AM2183" s="256">
        <v>0</v>
      </c>
      <c r="AN2183" s="256">
        <v>0</v>
      </c>
      <c r="AO2183" s="256">
        <v>0</v>
      </c>
      <c r="AP2183" s="256">
        <v>0</v>
      </c>
      <c r="AQ2183" s="256">
        <v>0</v>
      </c>
      <c r="AR2183" s="256">
        <v>0</v>
      </c>
      <c r="AS2183" s="256">
        <v>0</v>
      </c>
      <c r="AT2183" s="256">
        <v>0</v>
      </c>
      <c r="AU2183" s="256">
        <v>0</v>
      </c>
      <c r="AV2183" s="256">
        <v>0</v>
      </c>
      <c r="AW2183" s="256">
        <v>0</v>
      </c>
      <c r="AX2183" s="256">
        <v>0</v>
      </c>
      <c r="AY2183" s="256">
        <v>0</v>
      </c>
      <c r="AZ2183" s="256">
        <v>0</v>
      </c>
      <c r="BA2183" s="256">
        <v>0</v>
      </c>
      <c r="BB2183" s="256">
        <v>0</v>
      </c>
      <c r="BC2183" s="256">
        <v>0</v>
      </c>
      <c r="BD2183" s="256">
        <v>0</v>
      </c>
      <c r="BE2183" s="256">
        <v>0</v>
      </c>
      <c r="BF2183" s="256">
        <v>0</v>
      </c>
      <c r="BG2183" s="256">
        <v>0</v>
      </c>
      <c r="BH2183" s="256">
        <v>0</v>
      </c>
      <c r="BI2183" s="256">
        <v>0</v>
      </c>
      <c r="BJ2183" s="256">
        <v>0</v>
      </c>
      <c r="BK2183" s="256">
        <v>0</v>
      </c>
      <c r="BL2183" s="256">
        <v>0</v>
      </c>
      <c r="BM2183" s="256">
        <v>0</v>
      </c>
      <c r="BN2183" s="256">
        <v>0</v>
      </c>
      <c r="BO2183" s="256">
        <v>0</v>
      </c>
      <c r="BP2183" s="256">
        <v>0</v>
      </c>
      <c r="BQ2183" s="256">
        <v>0</v>
      </c>
      <c r="BR2183" s="256">
        <v>0</v>
      </c>
      <c r="BS2183" s="256">
        <v>0</v>
      </c>
      <c r="BT2183" s="256">
        <v>0</v>
      </c>
      <c r="BU2183" s="256">
        <v>0</v>
      </c>
      <c r="BV2183" s="256">
        <v>0</v>
      </c>
    </row>
    <row r="2184" spans="1:74">
      <c r="A2184" s="256">
        <v>90</v>
      </c>
      <c r="B2184" s="256">
        <v>2656</v>
      </c>
      <c r="C2184" s="256">
        <v>2693</v>
      </c>
      <c r="D2184" s="256">
        <v>2694</v>
      </c>
      <c r="E2184" s="256">
        <v>2706</v>
      </c>
      <c r="F2184" s="256">
        <v>2730</v>
      </c>
      <c r="G2184" s="256">
        <v>2765</v>
      </c>
      <c r="H2184" s="256">
        <v>2810</v>
      </c>
      <c r="I2184" s="256">
        <v>2868</v>
      </c>
      <c r="J2184" s="256">
        <v>2926</v>
      </c>
      <c r="K2184" s="256">
        <v>2986</v>
      </c>
      <c r="L2184" s="256">
        <v>3042</v>
      </c>
      <c r="M2184" s="256">
        <v>3094</v>
      </c>
      <c r="N2184" s="256">
        <v>3152</v>
      </c>
      <c r="O2184" s="256">
        <v>3214</v>
      </c>
      <c r="P2184" s="256">
        <v>3281</v>
      </c>
      <c r="Q2184" s="256">
        <v>3354</v>
      </c>
      <c r="R2184" s="256">
        <v>3440</v>
      </c>
      <c r="S2184" s="256">
        <v>3548</v>
      </c>
      <c r="T2184" s="256">
        <v>3692</v>
      </c>
      <c r="U2184" s="256">
        <v>3885</v>
      </c>
      <c r="V2184" s="256">
        <v>4132</v>
      </c>
      <c r="W2184" s="256">
        <v>4400</v>
      </c>
      <c r="X2184" s="256">
        <v>4668</v>
      </c>
      <c r="Y2184" s="256">
        <v>4953</v>
      </c>
      <c r="Z2184" s="256">
        <v>5254</v>
      </c>
      <c r="AA2184" s="256">
        <v>5596</v>
      </c>
      <c r="AB2184" s="256">
        <v>5974</v>
      </c>
      <c r="AC2184" s="256">
        <v>6288</v>
      </c>
      <c r="AD2184" s="256">
        <v>6472</v>
      </c>
      <c r="AE2184" s="256">
        <v>6288</v>
      </c>
      <c r="AF2184" s="256">
        <v>4706</v>
      </c>
      <c r="AG2184" s="256">
        <v>2573</v>
      </c>
      <c r="AH2184" s="256">
        <v>841</v>
      </c>
      <c r="AI2184" s="256">
        <v>398</v>
      </c>
      <c r="AJ2184" s="256">
        <v>230</v>
      </c>
      <c r="AK2184" s="256">
        <v>103</v>
      </c>
      <c r="AL2184" s="256">
        <v>0</v>
      </c>
      <c r="AM2184" s="256">
        <v>0</v>
      </c>
      <c r="AN2184" s="256">
        <v>0</v>
      </c>
      <c r="AO2184" s="256">
        <v>0</v>
      </c>
      <c r="AP2184" s="256">
        <v>0</v>
      </c>
      <c r="AQ2184" s="256">
        <v>0</v>
      </c>
      <c r="AR2184" s="256">
        <v>0</v>
      </c>
      <c r="AS2184" s="256">
        <v>0</v>
      </c>
      <c r="AT2184" s="256">
        <v>0</v>
      </c>
      <c r="AU2184" s="256">
        <v>0</v>
      </c>
      <c r="AV2184" s="256">
        <v>0</v>
      </c>
      <c r="AW2184" s="256">
        <v>0</v>
      </c>
      <c r="AX2184" s="256">
        <v>0</v>
      </c>
      <c r="AY2184" s="256">
        <v>0</v>
      </c>
      <c r="AZ2184" s="256">
        <v>0</v>
      </c>
      <c r="BA2184" s="256">
        <v>0</v>
      </c>
      <c r="BB2184" s="256">
        <v>0</v>
      </c>
      <c r="BC2184" s="256">
        <v>0</v>
      </c>
      <c r="BD2184" s="256">
        <v>0</v>
      </c>
      <c r="BE2184" s="256">
        <v>0</v>
      </c>
      <c r="BF2184" s="256">
        <v>0</v>
      </c>
      <c r="BG2184" s="256">
        <v>0</v>
      </c>
      <c r="BH2184" s="256">
        <v>0</v>
      </c>
      <c r="BI2184" s="256">
        <v>0</v>
      </c>
      <c r="BJ2184" s="256">
        <v>0</v>
      </c>
      <c r="BK2184" s="256">
        <v>0</v>
      </c>
      <c r="BL2184" s="256">
        <v>0</v>
      </c>
      <c r="BM2184" s="256">
        <v>0</v>
      </c>
      <c r="BN2184" s="256">
        <v>0</v>
      </c>
      <c r="BO2184" s="256">
        <v>0</v>
      </c>
      <c r="BP2184" s="256">
        <v>0</v>
      </c>
      <c r="BQ2184" s="256">
        <v>0</v>
      </c>
      <c r="BR2184" s="256">
        <v>0</v>
      </c>
      <c r="BS2184" s="256">
        <v>0</v>
      </c>
      <c r="BT2184" s="256">
        <v>0</v>
      </c>
      <c r="BU2184" s="256">
        <v>0</v>
      </c>
      <c r="BV2184" s="256">
        <v>0</v>
      </c>
    </row>
    <row r="2185" spans="1:74">
      <c r="A2185" s="256">
        <v>92.5</v>
      </c>
      <c r="B2185" s="256">
        <v>2656</v>
      </c>
      <c r="C2185" s="256">
        <v>2673</v>
      </c>
      <c r="D2185" s="256">
        <v>2676</v>
      </c>
      <c r="E2185" s="256">
        <v>2693</v>
      </c>
      <c r="F2185" s="256">
        <v>2722</v>
      </c>
      <c r="G2185" s="256">
        <v>2755</v>
      </c>
      <c r="H2185" s="256">
        <v>2798</v>
      </c>
      <c r="I2185" s="256">
        <v>2853</v>
      </c>
      <c r="J2185" s="256">
        <v>2908</v>
      </c>
      <c r="K2185" s="256">
        <v>2960</v>
      </c>
      <c r="L2185" s="256">
        <v>3006</v>
      </c>
      <c r="M2185" s="256">
        <v>3050</v>
      </c>
      <c r="N2185" s="256">
        <v>3095</v>
      </c>
      <c r="O2185" s="256">
        <v>3142</v>
      </c>
      <c r="P2185" s="256">
        <v>3194</v>
      </c>
      <c r="Q2185" s="256">
        <v>3254</v>
      </c>
      <c r="R2185" s="256">
        <v>3327</v>
      </c>
      <c r="S2185" s="256">
        <v>3420</v>
      </c>
      <c r="T2185" s="256">
        <v>3548</v>
      </c>
      <c r="U2185" s="256">
        <v>3726</v>
      </c>
      <c r="V2185" s="256">
        <v>3953</v>
      </c>
      <c r="W2185" s="256">
        <v>4185</v>
      </c>
      <c r="X2185" s="256">
        <v>4412</v>
      </c>
      <c r="Y2185" s="256">
        <v>4640</v>
      </c>
      <c r="Z2185" s="256">
        <v>4871</v>
      </c>
      <c r="AA2185" s="256">
        <v>5118</v>
      </c>
      <c r="AB2185" s="256">
        <v>5374</v>
      </c>
      <c r="AC2185" s="256">
        <v>5530</v>
      </c>
      <c r="AD2185" s="256">
        <v>5502</v>
      </c>
      <c r="AE2185" s="256">
        <v>5116</v>
      </c>
      <c r="AF2185" s="256">
        <v>3728</v>
      </c>
      <c r="AG2185" s="256">
        <v>1976</v>
      </c>
      <c r="AH2185" s="256">
        <v>681</v>
      </c>
      <c r="AI2185" s="256">
        <v>318</v>
      </c>
      <c r="AJ2185" s="256">
        <v>177</v>
      </c>
      <c r="AK2185" s="256">
        <v>78</v>
      </c>
      <c r="AL2185" s="256">
        <v>0</v>
      </c>
      <c r="AM2185" s="256">
        <v>0</v>
      </c>
      <c r="AN2185" s="256">
        <v>0</v>
      </c>
      <c r="AO2185" s="256">
        <v>0</v>
      </c>
      <c r="AP2185" s="256">
        <v>0</v>
      </c>
      <c r="AQ2185" s="256">
        <v>0</v>
      </c>
      <c r="AR2185" s="256">
        <v>0</v>
      </c>
      <c r="AS2185" s="256">
        <v>0</v>
      </c>
      <c r="AT2185" s="256">
        <v>0</v>
      </c>
      <c r="AU2185" s="256">
        <v>0</v>
      </c>
      <c r="AV2185" s="256">
        <v>0</v>
      </c>
      <c r="AW2185" s="256">
        <v>0</v>
      </c>
      <c r="AX2185" s="256">
        <v>0</v>
      </c>
      <c r="AY2185" s="256">
        <v>0</v>
      </c>
      <c r="AZ2185" s="256">
        <v>0</v>
      </c>
      <c r="BA2185" s="256">
        <v>0</v>
      </c>
      <c r="BB2185" s="256">
        <v>0</v>
      </c>
      <c r="BC2185" s="256">
        <v>0</v>
      </c>
      <c r="BD2185" s="256">
        <v>0</v>
      </c>
      <c r="BE2185" s="256">
        <v>0</v>
      </c>
      <c r="BF2185" s="256">
        <v>0</v>
      </c>
      <c r="BG2185" s="256">
        <v>0</v>
      </c>
      <c r="BH2185" s="256">
        <v>0</v>
      </c>
      <c r="BI2185" s="256">
        <v>0</v>
      </c>
      <c r="BJ2185" s="256">
        <v>0</v>
      </c>
      <c r="BK2185" s="256">
        <v>0</v>
      </c>
      <c r="BL2185" s="256">
        <v>0</v>
      </c>
      <c r="BM2185" s="256">
        <v>0</v>
      </c>
      <c r="BN2185" s="256">
        <v>0</v>
      </c>
      <c r="BO2185" s="256">
        <v>0</v>
      </c>
      <c r="BP2185" s="256">
        <v>0</v>
      </c>
      <c r="BQ2185" s="256">
        <v>0</v>
      </c>
      <c r="BR2185" s="256">
        <v>0</v>
      </c>
      <c r="BS2185" s="256">
        <v>0</v>
      </c>
      <c r="BT2185" s="256">
        <v>0</v>
      </c>
      <c r="BU2185" s="256">
        <v>0</v>
      </c>
      <c r="BV2185" s="256">
        <v>0</v>
      </c>
    </row>
    <row r="2186" spans="1:74">
      <c r="A2186" s="256">
        <v>95</v>
      </c>
      <c r="B2186" s="256">
        <v>2656</v>
      </c>
      <c r="C2186" s="256">
        <v>2666</v>
      </c>
      <c r="D2186" s="256">
        <v>2670</v>
      </c>
      <c r="E2186" s="256">
        <v>2688</v>
      </c>
      <c r="F2186" s="256">
        <v>2717</v>
      </c>
      <c r="G2186" s="256">
        <v>2750</v>
      </c>
      <c r="H2186" s="256">
        <v>2794</v>
      </c>
      <c r="I2186" s="256">
        <v>2844</v>
      </c>
      <c r="J2186" s="256">
        <v>2892</v>
      </c>
      <c r="K2186" s="256">
        <v>2939</v>
      </c>
      <c r="L2186" s="256">
        <v>2975</v>
      </c>
      <c r="M2186" s="256">
        <v>3009</v>
      </c>
      <c r="N2186" s="256">
        <v>3042</v>
      </c>
      <c r="O2186" s="256">
        <v>3074</v>
      </c>
      <c r="P2186" s="256">
        <v>3112</v>
      </c>
      <c r="Q2186" s="256">
        <v>3156</v>
      </c>
      <c r="R2186" s="256">
        <v>3212</v>
      </c>
      <c r="S2186" s="256">
        <v>3292</v>
      </c>
      <c r="T2186" s="256">
        <v>3405</v>
      </c>
      <c r="U2186" s="256">
        <v>3559</v>
      </c>
      <c r="V2186" s="256">
        <v>3749</v>
      </c>
      <c r="W2186" s="256">
        <v>3925</v>
      </c>
      <c r="X2186" s="256">
        <v>4078</v>
      </c>
      <c r="Y2186" s="256">
        <v>4216</v>
      </c>
      <c r="Z2186" s="256">
        <v>4328</v>
      </c>
      <c r="AA2186" s="256">
        <v>4424</v>
      </c>
      <c r="AB2186" s="256">
        <v>4460</v>
      </c>
      <c r="AC2186" s="256">
        <v>4368</v>
      </c>
      <c r="AD2186" s="256">
        <v>4068</v>
      </c>
      <c r="AE2186" s="256">
        <v>3498</v>
      </c>
      <c r="AF2186" s="256">
        <v>2422</v>
      </c>
      <c r="AG2186" s="256">
        <v>1294</v>
      </c>
      <c r="AH2186" s="256">
        <v>501</v>
      </c>
      <c r="AI2186" s="256">
        <v>250</v>
      </c>
      <c r="AJ2186" s="256">
        <v>139</v>
      </c>
      <c r="AK2186" s="256">
        <v>65</v>
      </c>
      <c r="AL2186" s="256">
        <v>0</v>
      </c>
      <c r="AM2186" s="256">
        <v>0</v>
      </c>
      <c r="AN2186" s="256">
        <v>0</v>
      </c>
      <c r="AO2186" s="256">
        <v>0</v>
      </c>
      <c r="AP2186" s="256">
        <v>0</v>
      </c>
      <c r="AQ2186" s="256">
        <v>0</v>
      </c>
      <c r="AR2186" s="256">
        <v>0</v>
      </c>
      <c r="AS2186" s="256">
        <v>0</v>
      </c>
      <c r="AT2186" s="256">
        <v>0</v>
      </c>
      <c r="AU2186" s="256">
        <v>0</v>
      </c>
      <c r="AV2186" s="256">
        <v>0</v>
      </c>
      <c r="AW2186" s="256">
        <v>0</v>
      </c>
      <c r="AX2186" s="256">
        <v>0</v>
      </c>
      <c r="AY2186" s="256">
        <v>0</v>
      </c>
      <c r="AZ2186" s="256">
        <v>0</v>
      </c>
      <c r="BA2186" s="256">
        <v>0</v>
      </c>
      <c r="BB2186" s="256">
        <v>0</v>
      </c>
      <c r="BC2186" s="256">
        <v>0</v>
      </c>
      <c r="BD2186" s="256">
        <v>0</v>
      </c>
      <c r="BE2186" s="256">
        <v>0</v>
      </c>
      <c r="BF2186" s="256">
        <v>0</v>
      </c>
      <c r="BG2186" s="256">
        <v>0</v>
      </c>
      <c r="BH2186" s="256">
        <v>0</v>
      </c>
      <c r="BI2186" s="256">
        <v>0</v>
      </c>
      <c r="BJ2186" s="256">
        <v>0</v>
      </c>
      <c r="BK2186" s="256">
        <v>0</v>
      </c>
      <c r="BL2186" s="256">
        <v>0</v>
      </c>
      <c r="BM2186" s="256">
        <v>0</v>
      </c>
      <c r="BN2186" s="256">
        <v>0</v>
      </c>
      <c r="BO2186" s="256">
        <v>0</v>
      </c>
      <c r="BP2186" s="256">
        <v>0</v>
      </c>
      <c r="BQ2186" s="256">
        <v>0</v>
      </c>
      <c r="BR2186" s="256">
        <v>0</v>
      </c>
      <c r="BS2186" s="256">
        <v>0</v>
      </c>
      <c r="BT2186" s="256">
        <v>0</v>
      </c>
      <c r="BU2186" s="256">
        <v>0</v>
      </c>
      <c r="BV2186" s="256">
        <v>0</v>
      </c>
    </row>
    <row r="2187" spans="1:74">
      <c r="A2187" s="256">
        <v>97.5</v>
      </c>
      <c r="B2187" s="256">
        <v>2656</v>
      </c>
      <c r="C2187" s="256">
        <v>2666</v>
      </c>
      <c r="D2187" s="256">
        <v>2676</v>
      </c>
      <c r="E2187" s="256">
        <v>2695</v>
      </c>
      <c r="F2187" s="256">
        <v>2726</v>
      </c>
      <c r="G2187" s="256">
        <v>2761</v>
      </c>
      <c r="H2187" s="256">
        <v>2799</v>
      </c>
      <c r="I2187" s="256">
        <v>2848</v>
      </c>
      <c r="J2187" s="256">
        <v>2892</v>
      </c>
      <c r="K2187" s="256">
        <v>2924</v>
      </c>
      <c r="L2187" s="256">
        <v>2951</v>
      </c>
      <c r="M2187" s="256">
        <v>2974</v>
      </c>
      <c r="N2187" s="256">
        <v>2995</v>
      </c>
      <c r="O2187" s="256">
        <v>3014</v>
      </c>
      <c r="P2187" s="256">
        <v>3032</v>
      </c>
      <c r="Q2187" s="256">
        <v>3058</v>
      </c>
      <c r="R2187" s="256">
        <v>3097</v>
      </c>
      <c r="S2187" s="256">
        <v>3158</v>
      </c>
      <c r="T2187" s="256">
        <v>3250</v>
      </c>
      <c r="U2187" s="256">
        <v>3366</v>
      </c>
      <c r="V2187" s="256">
        <v>3497</v>
      </c>
      <c r="W2187" s="256">
        <v>3593</v>
      </c>
      <c r="X2187" s="256">
        <v>3644</v>
      </c>
      <c r="Y2187" s="256">
        <v>3656</v>
      </c>
      <c r="Z2187" s="256">
        <v>3637</v>
      </c>
      <c r="AA2187" s="256">
        <v>3588</v>
      </c>
      <c r="AB2187" s="256">
        <v>3450</v>
      </c>
      <c r="AC2187" s="256">
        <v>3168</v>
      </c>
      <c r="AD2187" s="256">
        <v>2726</v>
      </c>
      <c r="AE2187" s="256">
        <v>2092</v>
      </c>
      <c r="AF2187" s="256">
        <v>1370</v>
      </c>
      <c r="AG2187" s="256">
        <v>757</v>
      </c>
      <c r="AH2187" s="256">
        <v>396</v>
      </c>
      <c r="AI2187" s="256">
        <v>230</v>
      </c>
      <c r="AJ2187" s="256">
        <v>142</v>
      </c>
      <c r="AK2187" s="256">
        <v>75</v>
      </c>
      <c r="AL2187" s="256">
        <v>0</v>
      </c>
      <c r="AM2187" s="256">
        <v>0</v>
      </c>
      <c r="AN2187" s="256">
        <v>0</v>
      </c>
      <c r="AO2187" s="256">
        <v>0</v>
      </c>
      <c r="AP2187" s="256">
        <v>0</v>
      </c>
      <c r="AQ2187" s="256">
        <v>0</v>
      </c>
      <c r="AR2187" s="256">
        <v>0</v>
      </c>
      <c r="AS2187" s="256">
        <v>0</v>
      </c>
      <c r="AT2187" s="256">
        <v>0</v>
      </c>
      <c r="AU2187" s="256">
        <v>0</v>
      </c>
      <c r="AV2187" s="256">
        <v>0</v>
      </c>
      <c r="AW2187" s="256">
        <v>0</v>
      </c>
      <c r="AX2187" s="256">
        <v>0</v>
      </c>
      <c r="AY2187" s="256">
        <v>0</v>
      </c>
      <c r="AZ2187" s="256">
        <v>0</v>
      </c>
      <c r="BA2187" s="256">
        <v>0</v>
      </c>
      <c r="BB2187" s="256">
        <v>0</v>
      </c>
      <c r="BC2187" s="256">
        <v>0</v>
      </c>
      <c r="BD2187" s="256">
        <v>0</v>
      </c>
      <c r="BE2187" s="256">
        <v>0</v>
      </c>
      <c r="BF2187" s="256">
        <v>0</v>
      </c>
      <c r="BG2187" s="256">
        <v>0</v>
      </c>
      <c r="BH2187" s="256">
        <v>0</v>
      </c>
      <c r="BI2187" s="256">
        <v>0</v>
      </c>
      <c r="BJ2187" s="256">
        <v>0</v>
      </c>
      <c r="BK2187" s="256">
        <v>0</v>
      </c>
      <c r="BL2187" s="256">
        <v>0</v>
      </c>
      <c r="BM2187" s="256">
        <v>0</v>
      </c>
      <c r="BN2187" s="256">
        <v>0</v>
      </c>
      <c r="BO2187" s="256">
        <v>0</v>
      </c>
      <c r="BP2187" s="256">
        <v>0</v>
      </c>
      <c r="BQ2187" s="256">
        <v>0</v>
      </c>
      <c r="BR2187" s="256">
        <v>0</v>
      </c>
      <c r="BS2187" s="256">
        <v>0</v>
      </c>
      <c r="BT2187" s="256">
        <v>0</v>
      </c>
      <c r="BU2187" s="256">
        <v>0</v>
      </c>
      <c r="BV2187" s="256">
        <v>0</v>
      </c>
    </row>
    <row r="2188" spans="1:74">
      <c r="A2188" s="256">
        <v>100</v>
      </c>
      <c r="B2188" s="256">
        <v>2656</v>
      </c>
      <c r="C2188" s="256">
        <v>2666</v>
      </c>
      <c r="D2188" s="256">
        <v>2678</v>
      </c>
      <c r="E2188" s="256">
        <v>2700</v>
      </c>
      <c r="F2188" s="256">
        <v>2732</v>
      </c>
      <c r="G2188" s="256">
        <v>2765</v>
      </c>
      <c r="H2188" s="256">
        <v>2801</v>
      </c>
      <c r="I2188" s="256">
        <v>2844</v>
      </c>
      <c r="J2188" s="256">
        <v>2882</v>
      </c>
      <c r="K2188" s="256">
        <v>2908</v>
      </c>
      <c r="L2188" s="256">
        <v>2922</v>
      </c>
      <c r="M2188" s="256">
        <v>2934</v>
      </c>
      <c r="N2188" s="256">
        <v>2940</v>
      </c>
      <c r="O2188" s="256">
        <v>2940</v>
      </c>
      <c r="P2188" s="256">
        <v>2936</v>
      </c>
      <c r="Q2188" s="256">
        <v>2939</v>
      </c>
      <c r="R2188" s="256">
        <v>2956</v>
      </c>
      <c r="S2188" s="256">
        <v>2997</v>
      </c>
      <c r="T2188" s="256">
        <v>3046</v>
      </c>
      <c r="U2188" s="256">
        <v>3083</v>
      </c>
      <c r="V2188" s="256">
        <v>3126</v>
      </c>
      <c r="W2188" s="256">
        <v>3160</v>
      </c>
      <c r="X2188" s="256">
        <v>3170</v>
      </c>
      <c r="Y2188" s="256">
        <v>3124</v>
      </c>
      <c r="Z2188" s="256">
        <v>3008</v>
      </c>
      <c r="AA2188" s="256">
        <v>2836</v>
      </c>
      <c r="AB2188" s="256">
        <v>2566</v>
      </c>
      <c r="AC2188" s="256">
        <v>2213</v>
      </c>
      <c r="AD2188" s="256">
        <v>1828</v>
      </c>
      <c r="AE2188" s="256">
        <v>1366</v>
      </c>
      <c r="AF2188" s="256">
        <v>943</v>
      </c>
      <c r="AG2188" s="256">
        <v>598</v>
      </c>
      <c r="AH2188" s="256">
        <v>374</v>
      </c>
      <c r="AI2188" s="256">
        <v>237</v>
      </c>
      <c r="AJ2188" s="256">
        <v>159</v>
      </c>
      <c r="AK2188" s="256">
        <v>89</v>
      </c>
      <c r="AL2188" s="256">
        <v>0</v>
      </c>
      <c r="AM2188" s="256">
        <v>0</v>
      </c>
      <c r="AN2188" s="256">
        <v>0</v>
      </c>
      <c r="AO2188" s="256">
        <v>0</v>
      </c>
      <c r="AP2188" s="256">
        <v>0</v>
      </c>
      <c r="AQ2188" s="256">
        <v>0</v>
      </c>
      <c r="AR2188" s="256">
        <v>0</v>
      </c>
      <c r="AS2188" s="256">
        <v>0</v>
      </c>
      <c r="AT2188" s="256">
        <v>0</v>
      </c>
      <c r="AU2188" s="256">
        <v>0</v>
      </c>
      <c r="AV2188" s="256">
        <v>0</v>
      </c>
      <c r="AW2188" s="256">
        <v>0</v>
      </c>
      <c r="AX2188" s="256">
        <v>0</v>
      </c>
      <c r="AY2188" s="256">
        <v>0</v>
      </c>
      <c r="AZ2188" s="256">
        <v>0</v>
      </c>
      <c r="BA2188" s="256">
        <v>0</v>
      </c>
      <c r="BB2188" s="256">
        <v>0</v>
      </c>
      <c r="BC2188" s="256">
        <v>0</v>
      </c>
      <c r="BD2188" s="256">
        <v>0</v>
      </c>
      <c r="BE2188" s="256">
        <v>0</v>
      </c>
      <c r="BF2188" s="256">
        <v>0</v>
      </c>
      <c r="BG2188" s="256">
        <v>0</v>
      </c>
      <c r="BH2188" s="256">
        <v>0</v>
      </c>
      <c r="BI2188" s="256">
        <v>0</v>
      </c>
      <c r="BJ2188" s="256">
        <v>0</v>
      </c>
      <c r="BK2188" s="256">
        <v>0</v>
      </c>
      <c r="BL2188" s="256">
        <v>0</v>
      </c>
      <c r="BM2188" s="256">
        <v>0</v>
      </c>
      <c r="BN2188" s="256">
        <v>0</v>
      </c>
      <c r="BO2188" s="256">
        <v>0</v>
      </c>
      <c r="BP2188" s="256">
        <v>0</v>
      </c>
      <c r="BQ2188" s="256">
        <v>0</v>
      </c>
      <c r="BR2188" s="256">
        <v>0</v>
      </c>
      <c r="BS2188" s="256">
        <v>0</v>
      </c>
      <c r="BT2188" s="256">
        <v>0</v>
      </c>
      <c r="BU2188" s="256">
        <v>0</v>
      </c>
      <c r="BV2188" s="256">
        <v>0</v>
      </c>
    </row>
    <row r="2189" spans="1:74">
      <c r="A2189" s="256">
        <v>102.5</v>
      </c>
      <c r="B2189" s="256">
        <v>2656</v>
      </c>
      <c r="C2189" s="256">
        <v>2666</v>
      </c>
      <c r="D2189" s="256">
        <v>2680</v>
      </c>
      <c r="E2189" s="256">
        <v>2704</v>
      </c>
      <c r="F2189" s="256">
        <v>2736</v>
      </c>
      <c r="G2189" s="256">
        <v>2770</v>
      </c>
      <c r="H2189" s="256">
        <v>2804</v>
      </c>
      <c r="I2189" s="256">
        <v>2841</v>
      </c>
      <c r="J2189" s="256">
        <v>2870</v>
      </c>
      <c r="K2189" s="256">
        <v>2886</v>
      </c>
      <c r="L2189" s="256">
        <v>2888</v>
      </c>
      <c r="M2189" s="256">
        <v>2886</v>
      </c>
      <c r="N2189" s="256">
        <v>2875</v>
      </c>
      <c r="O2189" s="256">
        <v>2854</v>
      </c>
      <c r="P2189" s="256">
        <v>2823</v>
      </c>
      <c r="Q2189" s="256">
        <v>2800</v>
      </c>
      <c r="R2189" s="256">
        <v>2773</v>
      </c>
      <c r="S2189" s="256">
        <v>2744</v>
      </c>
      <c r="T2189" s="256">
        <v>2712</v>
      </c>
      <c r="U2189" s="256">
        <v>2695</v>
      </c>
      <c r="V2189" s="256">
        <v>2729</v>
      </c>
      <c r="W2189" s="256">
        <v>2774</v>
      </c>
      <c r="X2189" s="256">
        <v>2752</v>
      </c>
      <c r="Y2189" s="256">
        <v>2600</v>
      </c>
      <c r="Z2189" s="256">
        <v>2316</v>
      </c>
      <c r="AA2189" s="256">
        <v>1970</v>
      </c>
      <c r="AB2189" s="256">
        <v>1655</v>
      </c>
      <c r="AC2189" s="256">
        <v>1373</v>
      </c>
      <c r="AD2189" s="256">
        <v>1128</v>
      </c>
      <c r="AE2189" s="256">
        <v>858</v>
      </c>
      <c r="AF2189" s="256">
        <v>620</v>
      </c>
      <c r="AG2189" s="256">
        <v>459</v>
      </c>
      <c r="AH2189" s="256">
        <v>335</v>
      </c>
      <c r="AI2189" s="256">
        <v>246</v>
      </c>
      <c r="AJ2189" s="256">
        <v>179</v>
      </c>
      <c r="AK2189" s="256">
        <v>96</v>
      </c>
      <c r="AL2189" s="256">
        <v>0</v>
      </c>
      <c r="AM2189" s="256">
        <v>0</v>
      </c>
      <c r="AN2189" s="256">
        <v>0</v>
      </c>
      <c r="AO2189" s="256">
        <v>0</v>
      </c>
      <c r="AP2189" s="256">
        <v>0</v>
      </c>
      <c r="AQ2189" s="256">
        <v>0</v>
      </c>
      <c r="AR2189" s="256">
        <v>0</v>
      </c>
      <c r="AS2189" s="256">
        <v>0</v>
      </c>
      <c r="AT2189" s="256">
        <v>0</v>
      </c>
      <c r="AU2189" s="256">
        <v>0</v>
      </c>
      <c r="AV2189" s="256">
        <v>0</v>
      </c>
      <c r="AW2189" s="256">
        <v>0</v>
      </c>
      <c r="AX2189" s="256">
        <v>0</v>
      </c>
      <c r="AY2189" s="256">
        <v>0</v>
      </c>
      <c r="AZ2189" s="256">
        <v>0</v>
      </c>
      <c r="BA2189" s="256">
        <v>0</v>
      </c>
      <c r="BB2189" s="256">
        <v>0</v>
      </c>
      <c r="BC2189" s="256">
        <v>0</v>
      </c>
      <c r="BD2189" s="256">
        <v>0</v>
      </c>
      <c r="BE2189" s="256">
        <v>0</v>
      </c>
      <c r="BF2189" s="256">
        <v>0</v>
      </c>
      <c r="BG2189" s="256">
        <v>0</v>
      </c>
      <c r="BH2189" s="256">
        <v>0</v>
      </c>
      <c r="BI2189" s="256">
        <v>0</v>
      </c>
      <c r="BJ2189" s="256">
        <v>0</v>
      </c>
      <c r="BK2189" s="256">
        <v>0</v>
      </c>
      <c r="BL2189" s="256">
        <v>0</v>
      </c>
      <c r="BM2189" s="256">
        <v>0</v>
      </c>
      <c r="BN2189" s="256">
        <v>0</v>
      </c>
      <c r="BO2189" s="256">
        <v>0</v>
      </c>
      <c r="BP2189" s="256">
        <v>0</v>
      </c>
      <c r="BQ2189" s="256">
        <v>0</v>
      </c>
      <c r="BR2189" s="256">
        <v>0</v>
      </c>
      <c r="BS2189" s="256">
        <v>0</v>
      </c>
      <c r="BT2189" s="256">
        <v>0</v>
      </c>
      <c r="BU2189" s="256">
        <v>0</v>
      </c>
      <c r="BV2189" s="256">
        <v>0</v>
      </c>
    </row>
    <row r="2190" spans="1:74">
      <c r="A2190" s="256">
        <v>105</v>
      </c>
      <c r="B2190" s="256">
        <v>2656</v>
      </c>
      <c r="C2190" s="256">
        <v>2666</v>
      </c>
      <c r="D2190" s="256">
        <v>2682</v>
      </c>
      <c r="E2190" s="256">
        <v>2707</v>
      </c>
      <c r="F2190" s="256">
        <v>2740</v>
      </c>
      <c r="G2190" s="256">
        <v>2772</v>
      </c>
      <c r="H2190" s="256">
        <v>2802</v>
      </c>
      <c r="I2190" s="256">
        <v>2830</v>
      </c>
      <c r="J2190" s="256">
        <v>2849</v>
      </c>
      <c r="K2190" s="256">
        <v>2852</v>
      </c>
      <c r="L2190" s="256">
        <v>2841</v>
      </c>
      <c r="M2190" s="256">
        <v>2820</v>
      </c>
      <c r="N2190" s="256">
        <v>2790</v>
      </c>
      <c r="O2190" s="256">
        <v>2744</v>
      </c>
      <c r="P2190" s="256">
        <v>2674</v>
      </c>
      <c r="Q2190" s="256">
        <v>2586</v>
      </c>
      <c r="R2190" s="256">
        <v>2483</v>
      </c>
      <c r="S2190" s="256">
        <v>2391</v>
      </c>
      <c r="T2190" s="256">
        <v>2328</v>
      </c>
      <c r="U2190" s="256">
        <v>2318</v>
      </c>
      <c r="V2190" s="256">
        <v>2365</v>
      </c>
      <c r="W2190" s="256">
        <v>2391</v>
      </c>
      <c r="X2190" s="256">
        <v>2286</v>
      </c>
      <c r="Y2190" s="256">
        <v>2000</v>
      </c>
      <c r="Z2190" s="256">
        <v>1596</v>
      </c>
      <c r="AA2190" s="256">
        <v>1242</v>
      </c>
      <c r="AB2190" s="256">
        <v>1010</v>
      </c>
      <c r="AC2190" s="256">
        <v>832</v>
      </c>
      <c r="AD2190" s="256">
        <v>684</v>
      </c>
      <c r="AE2190" s="256">
        <v>551</v>
      </c>
      <c r="AF2190" s="256">
        <v>461</v>
      </c>
      <c r="AG2190" s="256">
        <v>380</v>
      </c>
      <c r="AH2190" s="256">
        <v>307</v>
      </c>
      <c r="AI2190" s="256">
        <v>258</v>
      </c>
      <c r="AJ2190" s="256">
        <v>192</v>
      </c>
      <c r="AK2190" s="256">
        <v>104</v>
      </c>
      <c r="AL2190" s="256">
        <v>0</v>
      </c>
      <c r="AM2190" s="256">
        <v>0</v>
      </c>
      <c r="AN2190" s="256">
        <v>0</v>
      </c>
      <c r="AO2190" s="256">
        <v>0</v>
      </c>
      <c r="AP2190" s="256">
        <v>0</v>
      </c>
      <c r="AQ2190" s="256">
        <v>0</v>
      </c>
      <c r="AR2190" s="256">
        <v>0</v>
      </c>
      <c r="AS2190" s="256">
        <v>0</v>
      </c>
      <c r="AT2190" s="256">
        <v>0</v>
      </c>
      <c r="AU2190" s="256">
        <v>0</v>
      </c>
      <c r="AV2190" s="256">
        <v>0</v>
      </c>
      <c r="AW2190" s="256">
        <v>0</v>
      </c>
      <c r="AX2190" s="256">
        <v>0</v>
      </c>
      <c r="AY2190" s="256">
        <v>0</v>
      </c>
      <c r="AZ2190" s="256">
        <v>0</v>
      </c>
      <c r="BA2190" s="256">
        <v>0</v>
      </c>
      <c r="BB2190" s="256">
        <v>0</v>
      </c>
      <c r="BC2190" s="256">
        <v>0</v>
      </c>
      <c r="BD2190" s="256">
        <v>0</v>
      </c>
      <c r="BE2190" s="256">
        <v>0</v>
      </c>
      <c r="BF2190" s="256">
        <v>0</v>
      </c>
      <c r="BG2190" s="256">
        <v>0</v>
      </c>
      <c r="BH2190" s="256">
        <v>0</v>
      </c>
      <c r="BI2190" s="256">
        <v>0</v>
      </c>
      <c r="BJ2190" s="256">
        <v>0</v>
      </c>
      <c r="BK2190" s="256">
        <v>0</v>
      </c>
      <c r="BL2190" s="256">
        <v>0</v>
      </c>
      <c r="BM2190" s="256">
        <v>0</v>
      </c>
      <c r="BN2190" s="256">
        <v>0</v>
      </c>
      <c r="BO2190" s="256">
        <v>0</v>
      </c>
      <c r="BP2190" s="256">
        <v>0</v>
      </c>
      <c r="BQ2190" s="256">
        <v>0</v>
      </c>
      <c r="BR2190" s="256">
        <v>0</v>
      </c>
      <c r="BS2190" s="256">
        <v>0</v>
      </c>
      <c r="BT2190" s="256">
        <v>0</v>
      </c>
      <c r="BU2190" s="256">
        <v>0</v>
      </c>
      <c r="BV2190" s="256">
        <v>0</v>
      </c>
    </row>
    <row r="2191" spans="1:74">
      <c r="A2191" s="256">
        <v>107.5</v>
      </c>
      <c r="B2191" s="256">
        <v>2656</v>
      </c>
      <c r="C2191" s="256">
        <v>2670</v>
      </c>
      <c r="D2191" s="256">
        <v>2692</v>
      </c>
      <c r="E2191" s="256">
        <v>2718</v>
      </c>
      <c r="F2191" s="256">
        <v>2751</v>
      </c>
      <c r="G2191" s="256">
        <v>2780</v>
      </c>
      <c r="H2191" s="256">
        <v>2803</v>
      </c>
      <c r="I2191" s="256">
        <v>2824</v>
      </c>
      <c r="J2191" s="256">
        <v>2832</v>
      </c>
      <c r="K2191" s="256">
        <v>2822</v>
      </c>
      <c r="L2191" s="256">
        <v>2794</v>
      </c>
      <c r="M2191" s="256">
        <v>2755</v>
      </c>
      <c r="N2191" s="256">
        <v>2698</v>
      </c>
      <c r="O2191" s="256">
        <v>2606</v>
      </c>
      <c r="P2191" s="256">
        <v>2462</v>
      </c>
      <c r="Q2191" s="256">
        <v>2302</v>
      </c>
      <c r="R2191" s="256">
        <v>2147</v>
      </c>
      <c r="S2191" s="256">
        <v>2028</v>
      </c>
      <c r="T2191" s="256">
        <v>1964</v>
      </c>
      <c r="U2191" s="256">
        <v>1962</v>
      </c>
      <c r="V2191" s="256">
        <v>1993</v>
      </c>
      <c r="W2191" s="256">
        <v>1963</v>
      </c>
      <c r="X2191" s="256">
        <v>1766</v>
      </c>
      <c r="Y2191" s="256">
        <v>1426</v>
      </c>
      <c r="Z2191" s="256">
        <v>1094</v>
      </c>
      <c r="AA2191" s="256">
        <v>894</v>
      </c>
      <c r="AB2191" s="256">
        <v>797</v>
      </c>
      <c r="AC2191" s="256">
        <v>708</v>
      </c>
      <c r="AD2191" s="256">
        <v>614</v>
      </c>
      <c r="AE2191" s="256">
        <v>506</v>
      </c>
      <c r="AF2191" s="256">
        <v>418</v>
      </c>
      <c r="AG2191" s="256">
        <v>358</v>
      </c>
      <c r="AH2191" s="256">
        <v>310</v>
      </c>
      <c r="AI2191" s="256">
        <v>270</v>
      </c>
      <c r="AJ2191" s="256">
        <v>192</v>
      </c>
      <c r="AK2191" s="256">
        <v>106</v>
      </c>
      <c r="AL2191" s="256">
        <v>0</v>
      </c>
      <c r="AM2191" s="256">
        <v>0</v>
      </c>
      <c r="AN2191" s="256">
        <v>0</v>
      </c>
      <c r="AO2191" s="256">
        <v>0</v>
      </c>
      <c r="AP2191" s="256">
        <v>0</v>
      </c>
      <c r="AQ2191" s="256">
        <v>0</v>
      </c>
      <c r="AR2191" s="256">
        <v>0</v>
      </c>
      <c r="AS2191" s="256">
        <v>0</v>
      </c>
      <c r="AT2191" s="256">
        <v>0</v>
      </c>
      <c r="AU2191" s="256">
        <v>0</v>
      </c>
      <c r="AV2191" s="256">
        <v>0</v>
      </c>
      <c r="AW2191" s="256">
        <v>0</v>
      </c>
      <c r="AX2191" s="256">
        <v>0</v>
      </c>
      <c r="AY2191" s="256">
        <v>0</v>
      </c>
      <c r="AZ2191" s="256">
        <v>0</v>
      </c>
      <c r="BA2191" s="256">
        <v>0</v>
      </c>
      <c r="BB2191" s="256">
        <v>0</v>
      </c>
      <c r="BC2191" s="256">
        <v>0</v>
      </c>
      <c r="BD2191" s="256">
        <v>0</v>
      </c>
      <c r="BE2191" s="256">
        <v>0</v>
      </c>
      <c r="BF2191" s="256">
        <v>0</v>
      </c>
      <c r="BG2191" s="256">
        <v>0</v>
      </c>
      <c r="BH2191" s="256">
        <v>0</v>
      </c>
      <c r="BI2191" s="256">
        <v>0</v>
      </c>
      <c r="BJ2191" s="256">
        <v>0</v>
      </c>
      <c r="BK2191" s="256">
        <v>0</v>
      </c>
      <c r="BL2191" s="256">
        <v>0</v>
      </c>
      <c r="BM2191" s="256">
        <v>0</v>
      </c>
      <c r="BN2191" s="256">
        <v>0</v>
      </c>
      <c r="BO2191" s="256">
        <v>0</v>
      </c>
      <c r="BP2191" s="256">
        <v>0</v>
      </c>
      <c r="BQ2191" s="256">
        <v>0</v>
      </c>
      <c r="BR2191" s="256">
        <v>0</v>
      </c>
      <c r="BS2191" s="256">
        <v>0</v>
      </c>
      <c r="BT2191" s="256">
        <v>0</v>
      </c>
      <c r="BU2191" s="256">
        <v>0</v>
      </c>
      <c r="BV2191" s="256">
        <v>0</v>
      </c>
    </row>
    <row r="2192" spans="1:74">
      <c r="A2192" s="256">
        <v>110</v>
      </c>
      <c r="B2192" s="256">
        <v>2656</v>
      </c>
      <c r="C2192" s="256">
        <v>2674</v>
      </c>
      <c r="D2192" s="256">
        <v>2696</v>
      </c>
      <c r="E2192" s="256">
        <v>2726</v>
      </c>
      <c r="F2192" s="256">
        <v>2758</v>
      </c>
      <c r="G2192" s="256">
        <v>2782</v>
      </c>
      <c r="H2192" s="256">
        <v>2798</v>
      </c>
      <c r="I2192" s="256">
        <v>2808</v>
      </c>
      <c r="J2192" s="256">
        <v>2803</v>
      </c>
      <c r="K2192" s="256">
        <v>2782</v>
      </c>
      <c r="L2192" s="256">
        <v>2739</v>
      </c>
      <c r="M2192" s="256">
        <v>2673</v>
      </c>
      <c r="N2192" s="256">
        <v>2570</v>
      </c>
      <c r="O2192" s="256">
        <v>2408</v>
      </c>
      <c r="P2192" s="256">
        <v>2209</v>
      </c>
      <c r="Q2192" s="256">
        <v>2005</v>
      </c>
      <c r="R2192" s="256">
        <v>1824</v>
      </c>
      <c r="S2192" s="256">
        <v>1702</v>
      </c>
      <c r="T2192" s="256">
        <v>1647</v>
      </c>
      <c r="U2192" s="256">
        <v>1634</v>
      </c>
      <c r="V2192" s="256">
        <v>1632</v>
      </c>
      <c r="W2192" s="256">
        <v>1538</v>
      </c>
      <c r="X2192" s="256">
        <v>1306</v>
      </c>
      <c r="Y2192" s="256">
        <v>1036</v>
      </c>
      <c r="Z2192" s="256">
        <v>857</v>
      </c>
      <c r="AA2192" s="256">
        <v>784</v>
      </c>
      <c r="AB2192" s="256">
        <v>749</v>
      </c>
      <c r="AC2192" s="256">
        <v>684</v>
      </c>
      <c r="AD2192" s="256">
        <v>602</v>
      </c>
      <c r="AE2192" s="256">
        <v>500</v>
      </c>
      <c r="AF2192" s="256">
        <v>406</v>
      </c>
      <c r="AG2192" s="256">
        <v>352</v>
      </c>
      <c r="AH2192" s="256">
        <v>314</v>
      </c>
      <c r="AI2192" s="256">
        <v>279</v>
      </c>
      <c r="AJ2192" s="256">
        <v>208</v>
      </c>
      <c r="AK2192" s="256">
        <v>117</v>
      </c>
      <c r="AL2192" s="256">
        <v>0</v>
      </c>
      <c r="AM2192" s="256">
        <v>0</v>
      </c>
      <c r="AN2192" s="256">
        <v>0</v>
      </c>
      <c r="AO2192" s="256">
        <v>0</v>
      </c>
      <c r="AP2192" s="256">
        <v>0</v>
      </c>
      <c r="AQ2192" s="256">
        <v>0</v>
      </c>
      <c r="AR2192" s="256">
        <v>0</v>
      </c>
      <c r="AS2192" s="256">
        <v>0</v>
      </c>
      <c r="AT2192" s="256">
        <v>0</v>
      </c>
      <c r="AU2192" s="256">
        <v>0</v>
      </c>
      <c r="AV2192" s="256">
        <v>0</v>
      </c>
      <c r="AW2192" s="256">
        <v>0</v>
      </c>
      <c r="AX2192" s="256">
        <v>0</v>
      </c>
      <c r="AY2192" s="256">
        <v>0</v>
      </c>
      <c r="AZ2192" s="256">
        <v>0</v>
      </c>
      <c r="BA2192" s="256">
        <v>0</v>
      </c>
      <c r="BB2192" s="256">
        <v>0</v>
      </c>
      <c r="BC2192" s="256">
        <v>0</v>
      </c>
      <c r="BD2192" s="256">
        <v>0</v>
      </c>
      <c r="BE2192" s="256">
        <v>0</v>
      </c>
      <c r="BF2192" s="256">
        <v>0</v>
      </c>
      <c r="BG2192" s="256">
        <v>0</v>
      </c>
      <c r="BH2192" s="256">
        <v>0</v>
      </c>
      <c r="BI2192" s="256">
        <v>0</v>
      </c>
      <c r="BJ2192" s="256">
        <v>0</v>
      </c>
      <c r="BK2192" s="256">
        <v>0</v>
      </c>
      <c r="BL2192" s="256">
        <v>0</v>
      </c>
      <c r="BM2192" s="256">
        <v>0</v>
      </c>
      <c r="BN2192" s="256">
        <v>0</v>
      </c>
      <c r="BO2192" s="256">
        <v>0</v>
      </c>
      <c r="BP2192" s="256">
        <v>0</v>
      </c>
      <c r="BQ2192" s="256">
        <v>0</v>
      </c>
      <c r="BR2192" s="256">
        <v>0</v>
      </c>
      <c r="BS2192" s="256">
        <v>0</v>
      </c>
      <c r="BT2192" s="256">
        <v>0</v>
      </c>
      <c r="BU2192" s="256">
        <v>0</v>
      </c>
      <c r="BV2192" s="256">
        <v>0</v>
      </c>
    </row>
    <row r="2193" spans="1:74">
      <c r="A2193" s="256">
        <v>112.5</v>
      </c>
      <c r="B2193" s="256">
        <v>2656</v>
      </c>
      <c r="C2193" s="256">
        <v>2680</v>
      </c>
      <c r="D2193" s="256">
        <v>2704</v>
      </c>
      <c r="E2193" s="256">
        <v>2734</v>
      </c>
      <c r="F2193" s="256">
        <v>2764</v>
      </c>
      <c r="G2193" s="256">
        <v>2784</v>
      </c>
      <c r="H2193" s="256">
        <v>2792</v>
      </c>
      <c r="I2193" s="256">
        <v>2788</v>
      </c>
      <c r="J2193" s="256">
        <v>2773</v>
      </c>
      <c r="K2193" s="256">
        <v>2738</v>
      </c>
      <c r="L2193" s="256">
        <v>2674</v>
      </c>
      <c r="M2193" s="256">
        <v>2565</v>
      </c>
      <c r="N2193" s="256">
        <v>2394</v>
      </c>
      <c r="O2193" s="256">
        <v>2175</v>
      </c>
      <c r="P2193" s="256">
        <v>1934</v>
      </c>
      <c r="Q2193" s="256">
        <v>1708</v>
      </c>
      <c r="R2193" s="256">
        <v>1526</v>
      </c>
      <c r="S2193" s="256">
        <v>1412</v>
      </c>
      <c r="T2193" s="256">
        <v>1351</v>
      </c>
      <c r="U2193" s="256">
        <v>1322</v>
      </c>
      <c r="V2193" s="256">
        <v>1296</v>
      </c>
      <c r="W2193" s="256">
        <v>1182</v>
      </c>
      <c r="X2193" s="256">
        <v>990</v>
      </c>
      <c r="Y2193" s="256">
        <v>828</v>
      </c>
      <c r="Z2193" s="256">
        <v>752</v>
      </c>
      <c r="AA2193" s="256">
        <v>726</v>
      </c>
      <c r="AB2193" s="256">
        <v>706</v>
      </c>
      <c r="AC2193" s="256">
        <v>664</v>
      </c>
      <c r="AD2193" s="256">
        <v>598</v>
      </c>
      <c r="AE2193" s="256">
        <v>506</v>
      </c>
      <c r="AF2193" s="256">
        <v>416</v>
      </c>
      <c r="AG2193" s="256">
        <v>378</v>
      </c>
      <c r="AH2193" s="256">
        <v>352</v>
      </c>
      <c r="AI2193" s="256">
        <v>306</v>
      </c>
      <c r="AJ2193" s="256">
        <v>236</v>
      </c>
      <c r="AK2193" s="256">
        <v>127</v>
      </c>
      <c r="AL2193" s="256">
        <v>0</v>
      </c>
      <c r="AM2193" s="256">
        <v>0</v>
      </c>
      <c r="AN2193" s="256">
        <v>0</v>
      </c>
      <c r="AO2193" s="256">
        <v>0</v>
      </c>
      <c r="AP2193" s="256">
        <v>0</v>
      </c>
      <c r="AQ2193" s="256">
        <v>0</v>
      </c>
      <c r="AR2193" s="256">
        <v>0</v>
      </c>
      <c r="AS2193" s="256">
        <v>0</v>
      </c>
      <c r="AT2193" s="256">
        <v>0</v>
      </c>
      <c r="AU2193" s="256">
        <v>0</v>
      </c>
      <c r="AV2193" s="256">
        <v>0</v>
      </c>
      <c r="AW2193" s="256">
        <v>0</v>
      </c>
      <c r="AX2193" s="256">
        <v>0</v>
      </c>
      <c r="AY2193" s="256">
        <v>0</v>
      </c>
      <c r="AZ2193" s="256">
        <v>0</v>
      </c>
      <c r="BA2193" s="256">
        <v>0</v>
      </c>
      <c r="BB2193" s="256">
        <v>0</v>
      </c>
      <c r="BC2193" s="256">
        <v>0</v>
      </c>
      <c r="BD2193" s="256">
        <v>0</v>
      </c>
      <c r="BE2193" s="256">
        <v>0</v>
      </c>
      <c r="BF2193" s="256">
        <v>0</v>
      </c>
      <c r="BG2193" s="256">
        <v>0</v>
      </c>
      <c r="BH2193" s="256">
        <v>0</v>
      </c>
      <c r="BI2193" s="256">
        <v>0</v>
      </c>
      <c r="BJ2193" s="256">
        <v>0</v>
      </c>
      <c r="BK2193" s="256">
        <v>0</v>
      </c>
      <c r="BL2193" s="256">
        <v>0</v>
      </c>
      <c r="BM2193" s="256">
        <v>0</v>
      </c>
      <c r="BN2193" s="256">
        <v>0</v>
      </c>
      <c r="BO2193" s="256">
        <v>0</v>
      </c>
      <c r="BP2193" s="256">
        <v>0</v>
      </c>
      <c r="BQ2193" s="256">
        <v>0</v>
      </c>
      <c r="BR2193" s="256">
        <v>0</v>
      </c>
      <c r="BS2193" s="256">
        <v>0</v>
      </c>
      <c r="BT2193" s="256">
        <v>0</v>
      </c>
      <c r="BU2193" s="256">
        <v>0</v>
      </c>
      <c r="BV2193" s="256">
        <v>0</v>
      </c>
    </row>
    <row r="2194" spans="1:74">
      <c r="A2194" s="256">
        <v>115</v>
      </c>
      <c r="B2194" s="256">
        <v>2656</v>
      </c>
      <c r="C2194" s="256">
        <v>2682</v>
      </c>
      <c r="D2194" s="256">
        <v>2712</v>
      </c>
      <c r="E2194" s="256">
        <v>2740</v>
      </c>
      <c r="F2194" s="256">
        <v>2768</v>
      </c>
      <c r="G2194" s="256">
        <v>2784</v>
      </c>
      <c r="H2194" s="256">
        <v>2784</v>
      </c>
      <c r="I2194" s="256">
        <v>2770</v>
      </c>
      <c r="J2194" s="256">
        <v>2743</v>
      </c>
      <c r="K2194" s="256">
        <v>2691</v>
      </c>
      <c r="L2194" s="256">
        <v>2593</v>
      </c>
      <c r="M2194" s="256">
        <v>2423</v>
      </c>
      <c r="N2194" s="256">
        <v>2195</v>
      </c>
      <c r="O2194" s="256">
        <v>1940</v>
      </c>
      <c r="P2194" s="256">
        <v>1680</v>
      </c>
      <c r="Q2194" s="256">
        <v>1448</v>
      </c>
      <c r="R2194" s="256">
        <v>1280</v>
      </c>
      <c r="S2194" s="256">
        <v>1174</v>
      </c>
      <c r="T2194" s="256">
        <v>1106</v>
      </c>
      <c r="U2194" s="256">
        <v>1072</v>
      </c>
      <c r="V2194" s="256">
        <v>1054</v>
      </c>
      <c r="W2194" s="256">
        <v>968</v>
      </c>
      <c r="X2194" s="256">
        <v>828</v>
      </c>
      <c r="Y2194" s="256">
        <v>726</v>
      </c>
      <c r="Z2194" s="256">
        <v>691</v>
      </c>
      <c r="AA2194" s="256">
        <v>682</v>
      </c>
      <c r="AB2194" s="256">
        <v>678</v>
      </c>
      <c r="AC2194" s="256">
        <v>658</v>
      </c>
      <c r="AD2194" s="256">
        <v>606</v>
      </c>
      <c r="AE2194" s="256">
        <v>522</v>
      </c>
      <c r="AF2194" s="256">
        <v>436</v>
      </c>
      <c r="AG2194" s="256">
        <v>411</v>
      </c>
      <c r="AH2194" s="256">
        <v>393</v>
      </c>
      <c r="AI2194" s="256">
        <v>352</v>
      </c>
      <c r="AJ2194" s="256">
        <v>283</v>
      </c>
      <c r="AK2194" s="256">
        <v>151</v>
      </c>
      <c r="AL2194" s="256">
        <v>0</v>
      </c>
      <c r="AM2194" s="256">
        <v>0</v>
      </c>
      <c r="AN2194" s="256">
        <v>0</v>
      </c>
      <c r="AO2194" s="256">
        <v>0</v>
      </c>
      <c r="AP2194" s="256">
        <v>0</v>
      </c>
      <c r="AQ2194" s="256">
        <v>0</v>
      </c>
      <c r="AR2194" s="256">
        <v>0</v>
      </c>
      <c r="AS2194" s="256">
        <v>0</v>
      </c>
      <c r="AT2194" s="256">
        <v>0</v>
      </c>
      <c r="AU2194" s="256">
        <v>0</v>
      </c>
      <c r="AV2194" s="256">
        <v>0</v>
      </c>
      <c r="AW2194" s="256">
        <v>0</v>
      </c>
      <c r="AX2194" s="256">
        <v>0</v>
      </c>
      <c r="AY2194" s="256">
        <v>0</v>
      </c>
      <c r="AZ2194" s="256">
        <v>0</v>
      </c>
      <c r="BA2194" s="256">
        <v>0</v>
      </c>
      <c r="BB2194" s="256">
        <v>0</v>
      </c>
      <c r="BC2194" s="256">
        <v>0</v>
      </c>
      <c r="BD2194" s="256">
        <v>0</v>
      </c>
      <c r="BE2194" s="256">
        <v>0</v>
      </c>
      <c r="BF2194" s="256">
        <v>0</v>
      </c>
      <c r="BG2194" s="256">
        <v>0</v>
      </c>
      <c r="BH2194" s="256">
        <v>0</v>
      </c>
      <c r="BI2194" s="256">
        <v>0</v>
      </c>
      <c r="BJ2194" s="256">
        <v>0</v>
      </c>
      <c r="BK2194" s="256">
        <v>0</v>
      </c>
      <c r="BL2194" s="256">
        <v>0</v>
      </c>
      <c r="BM2194" s="256">
        <v>0</v>
      </c>
      <c r="BN2194" s="256">
        <v>0</v>
      </c>
      <c r="BO2194" s="256">
        <v>0</v>
      </c>
      <c r="BP2194" s="256">
        <v>0</v>
      </c>
      <c r="BQ2194" s="256">
        <v>0</v>
      </c>
      <c r="BR2194" s="256">
        <v>0</v>
      </c>
      <c r="BS2194" s="256">
        <v>0</v>
      </c>
      <c r="BT2194" s="256">
        <v>0</v>
      </c>
      <c r="BU2194" s="256">
        <v>0</v>
      </c>
      <c r="BV2194" s="256">
        <v>0</v>
      </c>
    </row>
    <row r="2195" spans="1:74">
      <c r="A2195" s="256">
        <v>117.5</v>
      </c>
      <c r="B2195" s="256">
        <v>2656</v>
      </c>
      <c r="C2195" s="256">
        <v>2690</v>
      </c>
      <c r="D2195" s="256">
        <v>2720</v>
      </c>
      <c r="E2195" s="256">
        <v>2750</v>
      </c>
      <c r="F2195" s="256">
        <v>2776</v>
      </c>
      <c r="G2195" s="256">
        <v>2783</v>
      </c>
      <c r="H2195" s="256">
        <v>2774</v>
      </c>
      <c r="I2195" s="256">
        <v>2748</v>
      </c>
      <c r="J2195" s="256">
        <v>2708</v>
      </c>
      <c r="K2195" s="256">
        <v>2633</v>
      </c>
      <c r="L2195" s="256">
        <v>2482</v>
      </c>
      <c r="M2195" s="256">
        <v>2254</v>
      </c>
      <c r="N2195" s="256">
        <v>1985</v>
      </c>
      <c r="O2195" s="256">
        <v>1708</v>
      </c>
      <c r="P2195" s="256">
        <v>1439</v>
      </c>
      <c r="Q2195" s="256">
        <v>1226</v>
      </c>
      <c r="R2195" s="256">
        <v>1077</v>
      </c>
      <c r="S2195" s="256">
        <v>977</v>
      </c>
      <c r="T2195" s="256">
        <v>917</v>
      </c>
      <c r="U2195" s="256">
        <v>896</v>
      </c>
      <c r="V2195" s="256">
        <v>902</v>
      </c>
      <c r="W2195" s="256">
        <v>840</v>
      </c>
      <c r="X2195" s="256">
        <v>736</v>
      </c>
      <c r="Y2195" s="256">
        <v>668</v>
      </c>
      <c r="Z2195" s="256">
        <v>658</v>
      </c>
      <c r="AA2195" s="256">
        <v>658</v>
      </c>
      <c r="AB2195" s="256">
        <v>664</v>
      </c>
      <c r="AC2195" s="256">
        <v>653</v>
      </c>
      <c r="AD2195" s="256">
        <v>606</v>
      </c>
      <c r="AE2195" s="256">
        <v>540</v>
      </c>
      <c r="AF2195" s="256">
        <v>462</v>
      </c>
      <c r="AG2195" s="256">
        <v>424</v>
      </c>
      <c r="AH2195" s="256">
        <v>410</v>
      </c>
      <c r="AI2195" s="256">
        <v>393</v>
      </c>
      <c r="AJ2195" s="256">
        <v>326</v>
      </c>
      <c r="AK2195" s="256">
        <v>171</v>
      </c>
      <c r="AL2195" s="256">
        <v>0</v>
      </c>
      <c r="AM2195" s="256">
        <v>0</v>
      </c>
      <c r="AN2195" s="256">
        <v>0</v>
      </c>
      <c r="AO2195" s="256">
        <v>0</v>
      </c>
      <c r="AP2195" s="256">
        <v>0</v>
      </c>
      <c r="AQ2195" s="256">
        <v>0</v>
      </c>
      <c r="AR2195" s="256">
        <v>0</v>
      </c>
      <c r="AS2195" s="256">
        <v>0</v>
      </c>
      <c r="AT2195" s="256">
        <v>0</v>
      </c>
      <c r="AU2195" s="256">
        <v>0</v>
      </c>
      <c r="AV2195" s="256">
        <v>0</v>
      </c>
      <c r="AW2195" s="256">
        <v>0</v>
      </c>
      <c r="AX2195" s="256">
        <v>0</v>
      </c>
      <c r="AY2195" s="256">
        <v>0</v>
      </c>
      <c r="AZ2195" s="256">
        <v>0</v>
      </c>
      <c r="BA2195" s="256">
        <v>0</v>
      </c>
      <c r="BB2195" s="256">
        <v>0</v>
      </c>
      <c r="BC2195" s="256">
        <v>0</v>
      </c>
      <c r="BD2195" s="256">
        <v>0</v>
      </c>
      <c r="BE2195" s="256">
        <v>0</v>
      </c>
      <c r="BF2195" s="256">
        <v>0</v>
      </c>
      <c r="BG2195" s="256">
        <v>0</v>
      </c>
      <c r="BH2195" s="256">
        <v>0</v>
      </c>
      <c r="BI2195" s="256">
        <v>0</v>
      </c>
      <c r="BJ2195" s="256">
        <v>0</v>
      </c>
      <c r="BK2195" s="256">
        <v>0</v>
      </c>
      <c r="BL2195" s="256">
        <v>0</v>
      </c>
      <c r="BM2195" s="256">
        <v>0</v>
      </c>
      <c r="BN2195" s="256">
        <v>0</v>
      </c>
      <c r="BO2195" s="256">
        <v>0</v>
      </c>
      <c r="BP2195" s="256">
        <v>0</v>
      </c>
      <c r="BQ2195" s="256">
        <v>0</v>
      </c>
      <c r="BR2195" s="256">
        <v>0</v>
      </c>
      <c r="BS2195" s="256">
        <v>0</v>
      </c>
      <c r="BT2195" s="256">
        <v>0</v>
      </c>
      <c r="BU2195" s="256">
        <v>0</v>
      </c>
      <c r="BV2195" s="256">
        <v>0</v>
      </c>
    </row>
    <row r="2196" spans="1:74">
      <c r="A2196" s="256">
        <v>120</v>
      </c>
      <c r="B2196" s="256">
        <v>2656</v>
      </c>
      <c r="C2196" s="256">
        <v>2698</v>
      </c>
      <c r="D2196" s="256">
        <v>2732</v>
      </c>
      <c r="E2196" s="256">
        <v>2760</v>
      </c>
      <c r="F2196" s="256">
        <v>2784</v>
      </c>
      <c r="G2196" s="256">
        <v>2786</v>
      </c>
      <c r="H2196" s="256">
        <v>2767</v>
      </c>
      <c r="I2196" s="256">
        <v>2732</v>
      </c>
      <c r="J2196" s="256">
        <v>2676</v>
      </c>
      <c r="K2196" s="256">
        <v>2564</v>
      </c>
      <c r="L2196" s="256">
        <v>2352</v>
      </c>
      <c r="M2196" s="256">
        <v>2076</v>
      </c>
      <c r="N2196" s="256">
        <v>1784</v>
      </c>
      <c r="O2196" s="256">
        <v>1492</v>
      </c>
      <c r="P2196" s="256">
        <v>1234</v>
      </c>
      <c r="Q2196" s="256">
        <v>1047</v>
      </c>
      <c r="R2196" s="256">
        <v>918</v>
      </c>
      <c r="S2196" s="256">
        <v>834</v>
      </c>
      <c r="T2196" s="256">
        <v>796</v>
      </c>
      <c r="U2196" s="256">
        <v>799</v>
      </c>
      <c r="V2196" s="256">
        <v>814</v>
      </c>
      <c r="W2196" s="256">
        <v>770</v>
      </c>
      <c r="X2196" s="256">
        <v>695</v>
      </c>
      <c r="Y2196" s="256">
        <v>641</v>
      </c>
      <c r="Z2196" s="256">
        <v>641</v>
      </c>
      <c r="AA2196" s="256">
        <v>650</v>
      </c>
      <c r="AB2196" s="256">
        <v>658</v>
      </c>
      <c r="AC2196" s="256">
        <v>640</v>
      </c>
      <c r="AD2196" s="256">
        <v>606</v>
      </c>
      <c r="AE2196" s="256">
        <v>562</v>
      </c>
      <c r="AF2196" s="256">
        <v>490</v>
      </c>
      <c r="AG2196" s="256">
        <v>448</v>
      </c>
      <c r="AH2196" s="256">
        <v>430</v>
      </c>
      <c r="AI2196" s="256">
        <v>426</v>
      </c>
      <c r="AJ2196" s="256">
        <v>372</v>
      </c>
      <c r="AK2196" s="256">
        <v>196</v>
      </c>
      <c r="AL2196" s="256">
        <v>0</v>
      </c>
      <c r="AM2196" s="256">
        <v>0</v>
      </c>
      <c r="AN2196" s="256">
        <v>0</v>
      </c>
      <c r="AO2196" s="256">
        <v>0</v>
      </c>
      <c r="AP2196" s="256">
        <v>0</v>
      </c>
      <c r="AQ2196" s="256">
        <v>0</v>
      </c>
      <c r="AR2196" s="256">
        <v>0</v>
      </c>
      <c r="AS2196" s="256">
        <v>0</v>
      </c>
      <c r="AT2196" s="256">
        <v>0</v>
      </c>
      <c r="AU2196" s="256">
        <v>0</v>
      </c>
      <c r="AV2196" s="256">
        <v>0</v>
      </c>
      <c r="AW2196" s="256">
        <v>0</v>
      </c>
      <c r="AX2196" s="256">
        <v>0</v>
      </c>
      <c r="AY2196" s="256">
        <v>0</v>
      </c>
      <c r="AZ2196" s="256">
        <v>0</v>
      </c>
      <c r="BA2196" s="256">
        <v>0</v>
      </c>
      <c r="BB2196" s="256">
        <v>0</v>
      </c>
      <c r="BC2196" s="256">
        <v>0</v>
      </c>
      <c r="BD2196" s="256">
        <v>0</v>
      </c>
      <c r="BE2196" s="256">
        <v>0</v>
      </c>
      <c r="BF2196" s="256">
        <v>0</v>
      </c>
      <c r="BG2196" s="256">
        <v>0</v>
      </c>
      <c r="BH2196" s="256">
        <v>0</v>
      </c>
      <c r="BI2196" s="256">
        <v>0</v>
      </c>
      <c r="BJ2196" s="256">
        <v>0</v>
      </c>
      <c r="BK2196" s="256">
        <v>0</v>
      </c>
      <c r="BL2196" s="256">
        <v>0</v>
      </c>
      <c r="BM2196" s="256">
        <v>0</v>
      </c>
      <c r="BN2196" s="256">
        <v>0</v>
      </c>
      <c r="BO2196" s="256">
        <v>0</v>
      </c>
      <c r="BP2196" s="256">
        <v>0</v>
      </c>
      <c r="BQ2196" s="256">
        <v>0</v>
      </c>
      <c r="BR2196" s="256">
        <v>0</v>
      </c>
      <c r="BS2196" s="256">
        <v>0</v>
      </c>
      <c r="BT2196" s="256">
        <v>0</v>
      </c>
      <c r="BU2196" s="256">
        <v>0</v>
      </c>
      <c r="BV2196" s="256">
        <v>0</v>
      </c>
    </row>
    <row r="2197" spans="1:74">
      <c r="A2197" s="256">
        <v>122.5</v>
      </c>
      <c r="B2197" s="256">
        <v>2656</v>
      </c>
      <c r="C2197" s="256">
        <v>2696</v>
      </c>
      <c r="D2197" s="256">
        <v>2730</v>
      </c>
      <c r="E2197" s="256">
        <v>2758</v>
      </c>
      <c r="F2197" s="256">
        <v>2778</v>
      </c>
      <c r="G2197" s="256">
        <v>2773</v>
      </c>
      <c r="H2197" s="256">
        <v>2748</v>
      </c>
      <c r="I2197" s="256">
        <v>2704</v>
      </c>
      <c r="J2197" s="256">
        <v>2623</v>
      </c>
      <c r="K2197" s="256">
        <v>2462</v>
      </c>
      <c r="L2197" s="256">
        <v>2200</v>
      </c>
      <c r="M2197" s="256">
        <v>1894</v>
      </c>
      <c r="N2197" s="256">
        <v>1584</v>
      </c>
      <c r="O2197" s="256">
        <v>1294</v>
      </c>
      <c r="P2197" s="256">
        <v>1060</v>
      </c>
      <c r="Q2197" s="256">
        <v>904</v>
      </c>
      <c r="R2197" s="256">
        <v>798</v>
      </c>
      <c r="S2197" s="256">
        <v>740</v>
      </c>
      <c r="T2197" s="256">
        <v>732</v>
      </c>
      <c r="U2197" s="256">
        <v>754</v>
      </c>
      <c r="V2197" s="256">
        <v>778</v>
      </c>
      <c r="W2197" s="256">
        <v>759</v>
      </c>
      <c r="X2197" s="256">
        <v>700</v>
      </c>
      <c r="Y2197" s="256">
        <v>640</v>
      </c>
      <c r="Z2197" s="256">
        <v>638</v>
      </c>
      <c r="AA2197" s="256">
        <v>647</v>
      </c>
      <c r="AB2197" s="256">
        <v>648</v>
      </c>
      <c r="AC2197" s="256">
        <v>626</v>
      </c>
      <c r="AD2197" s="256">
        <v>606</v>
      </c>
      <c r="AE2197" s="256">
        <v>571</v>
      </c>
      <c r="AF2197" s="256">
        <v>501</v>
      </c>
      <c r="AG2197" s="256">
        <v>456</v>
      </c>
      <c r="AH2197" s="256">
        <v>433</v>
      </c>
      <c r="AI2197" s="256">
        <v>410</v>
      </c>
      <c r="AJ2197" s="256">
        <v>356</v>
      </c>
      <c r="AK2197" s="256">
        <v>207</v>
      </c>
      <c r="AL2197" s="256">
        <v>0</v>
      </c>
      <c r="AM2197" s="256">
        <v>0</v>
      </c>
      <c r="AN2197" s="256">
        <v>0</v>
      </c>
      <c r="AO2197" s="256">
        <v>0</v>
      </c>
      <c r="AP2197" s="256">
        <v>0</v>
      </c>
      <c r="AQ2197" s="256">
        <v>0</v>
      </c>
      <c r="AR2197" s="256">
        <v>0</v>
      </c>
      <c r="AS2197" s="256">
        <v>0</v>
      </c>
      <c r="AT2197" s="256">
        <v>0</v>
      </c>
      <c r="AU2197" s="256">
        <v>0</v>
      </c>
      <c r="AV2197" s="256">
        <v>0</v>
      </c>
      <c r="AW2197" s="256">
        <v>0</v>
      </c>
      <c r="AX2197" s="256">
        <v>0</v>
      </c>
      <c r="AY2197" s="256">
        <v>0</v>
      </c>
      <c r="AZ2197" s="256">
        <v>0</v>
      </c>
      <c r="BA2197" s="256">
        <v>0</v>
      </c>
      <c r="BB2197" s="256">
        <v>0</v>
      </c>
      <c r="BC2197" s="256">
        <v>0</v>
      </c>
      <c r="BD2197" s="256">
        <v>0</v>
      </c>
      <c r="BE2197" s="256">
        <v>0</v>
      </c>
      <c r="BF2197" s="256">
        <v>0</v>
      </c>
      <c r="BG2197" s="256">
        <v>0</v>
      </c>
      <c r="BH2197" s="256">
        <v>0</v>
      </c>
      <c r="BI2197" s="256">
        <v>0</v>
      </c>
      <c r="BJ2197" s="256">
        <v>0</v>
      </c>
      <c r="BK2197" s="256">
        <v>0</v>
      </c>
      <c r="BL2197" s="256">
        <v>0</v>
      </c>
      <c r="BM2197" s="256">
        <v>0</v>
      </c>
      <c r="BN2197" s="256">
        <v>0</v>
      </c>
      <c r="BO2197" s="256">
        <v>0</v>
      </c>
      <c r="BP2197" s="256">
        <v>0</v>
      </c>
      <c r="BQ2197" s="256">
        <v>0</v>
      </c>
      <c r="BR2197" s="256">
        <v>0</v>
      </c>
      <c r="BS2197" s="256">
        <v>0</v>
      </c>
      <c r="BT2197" s="256">
        <v>0</v>
      </c>
      <c r="BU2197" s="256">
        <v>0</v>
      </c>
      <c r="BV2197" s="256">
        <v>0</v>
      </c>
    </row>
    <row r="2198" spans="1:74">
      <c r="A2198" s="256">
        <v>125</v>
      </c>
      <c r="B2198" s="256">
        <v>2656</v>
      </c>
      <c r="C2198" s="256">
        <v>2701</v>
      </c>
      <c r="D2198" s="256">
        <v>2740</v>
      </c>
      <c r="E2198" s="256">
        <v>2768</v>
      </c>
      <c r="F2198" s="256">
        <v>2781</v>
      </c>
      <c r="G2198" s="256">
        <v>2769</v>
      </c>
      <c r="H2198" s="256">
        <v>2737</v>
      </c>
      <c r="I2198" s="256">
        <v>2678</v>
      </c>
      <c r="J2198" s="256">
        <v>2560</v>
      </c>
      <c r="K2198" s="256">
        <v>2347</v>
      </c>
      <c r="L2198" s="256">
        <v>2051</v>
      </c>
      <c r="M2198" s="256">
        <v>1727</v>
      </c>
      <c r="N2198" s="256">
        <v>1401</v>
      </c>
      <c r="O2198" s="256">
        <v>1123</v>
      </c>
      <c r="P2198" s="256">
        <v>924</v>
      </c>
      <c r="Q2198" s="256">
        <v>798</v>
      </c>
      <c r="R2198" s="256">
        <v>720</v>
      </c>
      <c r="S2198" s="256">
        <v>694</v>
      </c>
      <c r="T2198" s="256">
        <v>709</v>
      </c>
      <c r="U2198" s="256">
        <v>745</v>
      </c>
      <c r="V2198" s="256">
        <v>780</v>
      </c>
      <c r="W2198" s="256">
        <v>797</v>
      </c>
      <c r="X2198" s="256">
        <v>759</v>
      </c>
      <c r="Y2198" s="256">
        <v>688</v>
      </c>
      <c r="Z2198" s="256">
        <v>663</v>
      </c>
      <c r="AA2198" s="256">
        <v>657</v>
      </c>
      <c r="AB2198" s="256">
        <v>644</v>
      </c>
      <c r="AC2198" s="256">
        <v>626</v>
      </c>
      <c r="AD2198" s="256">
        <v>614</v>
      </c>
      <c r="AE2198" s="256">
        <v>570</v>
      </c>
      <c r="AF2198" s="256">
        <v>498</v>
      </c>
      <c r="AG2198" s="256">
        <v>438</v>
      </c>
      <c r="AH2198" s="256">
        <v>388</v>
      </c>
      <c r="AI2198" s="256">
        <v>362</v>
      </c>
      <c r="AJ2198" s="256">
        <v>323</v>
      </c>
      <c r="AK2198" s="256">
        <v>192</v>
      </c>
      <c r="AL2198" s="256">
        <v>0</v>
      </c>
      <c r="AM2198" s="256">
        <v>0</v>
      </c>
      <c r="AN2198" s="256">
        <v>0</v>
      </c>
      <c r="AO2198" s="256">
        <v>0</v>
      </c>
      <c r="AP2198" s="256">
        <v>0</v>
      </c>
      <c r="AQ2198" s="256">
        <v>0</v>
      </c>
      <c r="AR2198" s="256">
        <v>0</v>
      </c>
      <c r="AS2198" s="256">
        <v>0</v>
      </c>
      <c r="AT2198" s="256">
        <v>0</v>
      </c>
      <c r="AU2198" s="256">
        <v>0</v>
      </c>
      <c r="AV2198" s="256">
        <v>0</v>
      </c>
      <c r="AW2198" s="256">
        <v>0</v>
      </c>
      <c r="AX2198" s="256">
        <v>0</v>
      </c>
      <c r="AY2198" s="256">
        <v>0</v>
      </c>
      <c r="AZ2198" s="256">
        <v>0</v>
      </c>
      <c r="BA2198" s="256">
        <v>0</v>
      </c>
      <c r="BB2198" s="256">
        <v>0</v>
      </c>
      <c r="BC2198" s="256">
        <v>0</v>
      </c>
      <c r="BD2198" s="256">
        <v>0</v>
      </c>
      <c r="BE2198" s="256">
        <v>0</v>
      </c>
      <c r="BF2198" s="256">
        <v>0</v>
      </c>
      <c r="BG2198" s="256">
        <v>0</v>
      </c>
      <c r="BH2198" s="256">
        <v>0</v>
      </c>
      <c r="BI2198" s="256">
        <v>0</v>
      </c>
      <c r="BJ2198" s="256">
        <v>0</v>
      </c>
      <c r="BK2198" s="256">
        <v>0</v>
      </c>
      <c r="BL2198" s="256">
        <v>0</v>
      </c>
      <c r="BM2198" s="256">
        <v>0</v>
      </c>
      <c r="BN2198" s="256">
        <v>0</v>
      </c>
      <c r="BO2198" s="256">
        <v>0</v>
      </c>
      <c r="BP2198" s="256">
        <v>0</v>
      </c>
      <c r="BQ2198" s="256">
        <v>0</v>
      </c>
      <c r="BR2198" s="256">
        <v>0</v>
      </c>
      <c r="BS2198" s="256">
        <v>0</v>
      </c>
      <c r="BT2198" s="256">
        <v>0</v>
      </c>
      <c r="BU2198" s="256">
        <v>0</v>
      </c>
      <c r="BV2198" s="256">
        <v>0</v>
      </c>
    </row>
    <row r="2199" spans="1:74">
      <c r="A2199" s="256">
        <v>127.5</v>
      </c>
      <c r="B2199" s="256">
        <v>2656</v>
      </c>
      <c r="C2199" s="256">
        <v>2708</v>
      </c>
      <c r="D2199" s="256">
        <v>2748</v>
      </c>
      <c r="E2199" s="256">
        <v>2776</v>
      </c>
      <c r="F2199" s="256">
        <v>2784</v>
      </c>
      <c r="G2199" s="256">
        <v>2766</v>
      </c>
      <c r="H2199" s="256">
        <v>2726</v>
      </c>
      <c r="I2199" s="256">
        <v>2649</v>
      </c>
      <c r="J2199" s="256">
        <v>2492</v>
      </c>
      <c r="K2199" s="256">
        <v>2231</v>
      </c>
      <c r="L2199" s="256">
        <v>1903</v>
      </c>
      <c r="M2199" s="256">
        <v>1562</v>
      </c>
      <c r="N2199" s="256">
        <v>1234</v>
      </c>
      <c r="O2199" s="256">
        <v>986</v>
      </c>
      <c r="P2199" s="256">
        <v>822</v>
      </c>
      <c r="Q2199" s="256">
        <v>726</v>
      </c>
      <c r="R2199" s="256">
        <v>678</v>
      </c>
      <c r="S2199" s="256">
        <v>678</v>
      </c>
      <c r="T2199" s="256">
        <v>712</v>
      </c>
      <c r="U2199" s="256">
        <v>761</v>
      </c>
      <c r="V2199" s="256">
        <v>814</v>
      </c>
      <c r="W2199" s="256">
        <v>874</v>
      </c>
      <c r="X2199" s="256">
        <v>888</v>
      </c>
      <c r="Y2199" s="256">
        <v>831</v>
      </c>
      <c r="Z2199" s="256">
        <v>777</v>
      </c>
      <c r="AA2199" s="256">
        <v>734</v>
      </c>
      <c r="AB2199" s="256">
        <v>688</v>
      </c>
      <c r="AC2199" s="256">
        <v>660</v>
      </c>
      <c r="AD2199" s="256">
        <v>612</v>
      </c>
      <c r="AE2199" s="256">
        <v>560</v>
      </c>
      <c r="AF2199" s="256">
        <v>485</v>
      </c>
      <c r="AG2199" s="256">
        <v>400</v>
      </c>
      <c r="AH2199" s="256">
        <v>348</v>
      </c>
      <c r="AI2199" s="256">
        <v>324</v>
      </c>
      <c r="AJ2199" s="256">
        <v>286</v>
      </c>
      <c r="AK2199" s="256">
        <v>176</v>
      </c>
      <c r="AL2199" s="256">
        <v>0</v>
      </c>
      <c r="AM2199" s="256">
        <v>0</v>
      </c>
      <c r="AN2199" s="256">
        <v>0</v>
      </c>
      <c r="AO2199" s="256">
        <v>0</v>
      </c>
      <c r="AP2199" s="256">
        <v>0</v>
      </c>
      <c r="AQ2199" s="256">
        <v>0</v>
      </c>
      <c r="AR2199" s="256">
        <v>0</v>
      </c>
      <c r="AS2199" s="256">
        <v>0</v>
      </c>
      <c r="AT2199" s="256">
        <v>0</v>
      </c>
      <c r="AU2199" s="256">
        <v>0</v>
      </c>
      <c r="AV2199" s="256">
        <v>0</v>
      </c>
      <c r="AW2199" s="256">
        <v>0</v>
      </c>
      <c r="AX2199" s="256">
        <v>0</v>
      </c>
      <c r="AY2199" s="256">
        <v>0</v>
      </c>
      <c r="AZ2199" s="256">
        <v>0</v>
      </c>
      <c r="BA2199" s="256">
        <v>0</v>
      </c>
      <c r="BB2199" s="256">
        <v>0</v>
      </c>
      <c r="BC2199" s="256">
        <v>0</v>
      </c>
      <c r="BD2199" s="256">
        <v>0</v>
      </c>
      <c r="BE2199" s="256">
        <v>0</v>
      </c>
      <c r="BF2199" s="256">
        <v>0</v>
      </c>
      <c r="BG2199" s="256">
        <v>0</v>
      </c>
      <c r="BH2199" s="256">
        <v>0</v>
      </c>
      <c r="BI2199" s="256">
        <v>0</v>
      </c>
      <c r="BJ2199" s="256">
        <v>0</v>
      </c>
      <c r="BK2199" s="256">
        <v>0</v>
      </c>
      <c r="BL2199" s="256">
        <v>0</v>
      </c>
      <c r="BM2199" s="256">
        <v>0</v>
      </c>
      <c r="BN2199" s="256">
        <v>0</v>
      </c>
      <c r="BO2199" s="256">
        <v>0</v>
      </c>
      <c r="BP2199" s="256">
        <v>0</v>
      </c>
      <c r="BQ2199" s="256">
        <v>0</v>
      </c>
      <c r="BR2199" s="256">
        <v>0</v>
      </c>
      <c r="BS2199" s="256">
        <v>0</v>
      </c>
      <c r="BT2199" s="256">
        <v>0</v>
      </c>
      <c r="BU2199" s="256">
        <v>0</v>
      </c>
      <c r="BV2199" s="256">
        <v>0</v>
      </c>
    </row>
    <row r="2200" spans="1:74">
      <c r="A2200" s="256">
        <v>130</v>
      </c>
      <c r="B2200" s="256">
        <v>2656</v>
      </c>
      <c r="C2200" s="256">
        <v>2710</v>
      </c>
      <c r="D2200" s="256">
        <v>2750</v>
      </c>
      <c r="E2200" s="256">
        <v>2776</v>
      </c>
      <c r="F2200" s="256">
        <v>2780</v>
      </c>
      <c r="G2200" s="256">
        <v>2755</v>
      </c>
      <c r="H2200" s="256">
        <v>2706</v>
      </c>
      <c r="I2200" s="256">
        <v>2609</v>
      </c>
      <c r="J2200" s="256">
        <v>2403</v>
      </c>
      <c r="K2200" s="256">
        <v>2106</v>
      </c>
      <c r="L2200" s="256">
        <v>1764</v>
      </c>
      <c r="M2200" s="256">
        <v>1406</v>
      </c>
      <c r="N2200" s="256">
        <v>1094</v>
      </c>
      <c r="O2200" s="256">
        <v>880</v>
      </c>
      <c r="P2200" s="256">
        <v>750</v>
      </c>
      <c r="Q2200" s="256">
        <v>682</v>
      </c>
      <c r="R2200" s="256">
        <v>658</v>
      </c>
      <c r="S2200" s="256">
        <v>681</v>
      </c>
      <c r="T2200" s="256">
        <v>730</v>
      </c>
      <c r="U2200" s="256">
        <v>796</v>
      </c>
      <c r="V2200" s="256">
        <v>873</v>
      </c>
      <c r="W2200" s="256">
        <v>968</v>
      </c>
      <c r="X2200" s="256">
        <v>1047</v>
      </c>
      <c r="Y2200" s="256">
        <v>1054</v>
      </c>
      <c r="Z2200" s="256">
        <v>1004</v>
      </c>
      <c r="AA2200" s="256">
        <v>926</v>
      </c>
      <c r="AB2200" s="256">
        <v>846</v>
      </c>
      <c r="AC2200" s="256">
        <v>751</v>
      </c>
      <c r="AD2200" s="256">
        <v>655</v>
      </c>
      <c r="AE2200" s="256">
        <v>573</v>
      </c>
      <c r="AF2200" s="256">
        <v>478</v>
      </c>
      <c r="AG2200" s="256">
        <v>385</v>
      </c>
      <c r="AH2200" s="256">
        <v>333</v>
      </c>
      <c r="AI2200" s="256">
        <v>310</v>
      </c>
      <c r="AJ2200" s="256">
        <v>272</v>
      </c>
      <c r="AK2200" s="256">
        <v>178</v>
      </c>
      <c r="AL2200" s="256">
        <v>0</v>
      </c>
      <c r="AM2200" s="256">
        <v>0</v>
      </c>
      <c r="AN2200" s="256">
        <v>0</v>
      </c>
      <c r="AO2200" s="256">
        <v>0</v>
      </c>
      <c r="AP2200" s="256">
        <v>0</v>
      </c>
      <c r="AQ2200" s="256">
        <v>0</v>
      </c>
      <c r="AR2200" s="256">
        <v>0</v>
      </c>
      <c r="AS2200" s="256">
        <v>0</v>
      </c>
      <c r="AT2200" s="256">
        <v>0</v>
      </c>
      <c r="AU2200" s="256">
        <v>0</v>
      </c>
      <c r="AV2200" s="256">
        <v>0</v>
      </c>
      <c r="AW2200" s="256">
        <v>0</v>
      </c>
      <c r="AX2200" s="256">
        <v>0</v>
      </c>
      <c r="AY2200" s="256">
        <v>0</v>
      </c>
      <c r="AZ2200" s="256">
        <v>0</v>
      </c>
      <c r="BA2200" s="256">
        <v>0</v>
      </c>
      <c r="BB2200" s="256">
        <v>0</v>
      </c>
      <c r="BC2200" s="256">
        <v>0</v>
      </c>
      <c r="BD2200" s="256">
        <v>0</v>
      </c>
      <c r="BE2200" s="256">
        <v>0</v>
      </c>
      <c r="BF2200" s="256">
        <v>0</v>
      </c>
      <c r="BG2200" s="256">
        <v>0</v>
      </c>
      <c r="BH2200" s="256">
        <v>0</v>
      </c>
      <c r="BI2200" s="256">
        <v>0</v>
      </c>
      <c r="BJ2200" s="256">
        <v>0</v>
      </c>
      <c r="BK2200" s="256">
        <v>0</v>
      </c>
      <c r="BL2200" s="256">
        <v>0</v>
      </c>
      <c r="BM2200" s="256">
        <v>0</v>
      </c>
      <c r="BN2200" s="256">
        <v>0</v>
      </c>
      <c r="BO2200" s="256">
        <v>0</v>
      </c>
      <c r="BP2200" s="256">
        <v>0</v>
      </c>
      <c r="BQ2200" s="256">
        <v>0</v>
      </c>
      <c r="BR2200" s="256">
        <v>0</v>
      </c>
      <c r="BS2200" s="256">
        <v>0</v>
      </c>
      <c r="BT2200" s="256">
        <v>0</v>
      </c>
      <c r="BU2200" s="256">
        <v>0</v>
      </c>
      <c r="BV2200" s="256">
        <v>0</v>
      </c>
    </row>
    <row r="2201" spans="1:74">
      <c r="A2201" s="256">
        <v>132.5</v>
      </c>
      <c r="B2201" s="256">
        <v>2656</v>
      </c>
      <c r="C2201" s="256">
        <v>2715</v>
      </c>
      <c r="D2201" s="256">
        <v>2759</v>
      </c>
      <c r="E2201" s="256">
        <v>2784</v>
      </c>
      <c r="F2201" s="256">
        <v>2783</v>
      </c>
      <c r="G2201" s="256">
        <v>2753</v>
      </c>
      <c r="H2201" s="256">
        <v>2695</v>
      </c>
      <c r="I2201" s="256">
        <v>2568</v>
      </c>
      <c r="J2201" s="256">
        <v>2318</v>
      </c>
      <c r="K2201" s="256">
        <v>1988</v>
      </c>
      <c r="L2201" s="256">
        <v>1627</v>
      </c>
      <c r="M2201" s="256">
        <v>1267</v>
      </c>
      <c r="N2201" s="256">
        <v>980</v>
      </c>
      <c r="O2201" s="256">
        <v>804</v>
      </c>
      <c r="P2201" s="256">
        <v>704</v>
      </c>
      <c r="Q2201" s="256">
        <v>658</v>
      </c>
      <c r="R2201" s="256">
        <v>658</v>
      </c>
      <c r="S2201" s="256">
        <v>693</v>
      </c>
      <c r="T2201" s="256">
        <v>758</v>
      </c>
      <c r="U2201" s="256">
        <v>840</v>
      </c>
      <c r="V2201" s="256">
        <v>938</v>
      </c>
      <c r="W2201" s="256">
        <v>1051</v>
      </c>
      <c r="X2201" s="256">
        <v>1169</v>
      </c>
      <c r="Y2201" s="256">
        <v>1246</v>
      </c>
      <c r="Z2201" s="256">
        <v>1243</v>
      </c>
      <c r="AA2201" s="256">
        <v>1157</v>
      </c>
      <c r="AB2201" s="256">
        <v>1034</v>
      </c>
      <c r="AC2201" s="256">
        <v>890</v>
      </c>
      <c r="AD2201" s="256">
        <v>763</v>
      </c>
      <c r="AE2201" s="256">
        <v>640</v>
      </c>
      <c r="AF2201" s="256">
        <v>511</v>
      </c>
      <c r="AG2201" s="256">
        <v>401</v>
      </c>
      <c r="AH2201" s="256">
        <v>339</v>
      </c>
      <c r="AI2201" s="256">
        <v>324</v>
      </c>
      <c r="AJ2201" s="256">
        <v>300</v>
      </c>
      <c r="AK2201" s="256">
        <v>196</v>
      </c>
      <c r="AL2201" s="256">
        <v>0</v>
      </c>
      <c r="AM2201" s="256">
        <v>0</v>
      </c>
      <c r="AN2201" s="256">
        <v>0</v>
      </c>
      <c r="AO2201" s="256">
        <v>0</v>
      </c>
      <c r="AP2201" s="256">
        <v>0</v>
      </c>
      <c r="AQ2201" s="256">
        <v>0</v>
      </c>
      <c r="AR2201" s="256">
        <v>0</v>
      </c>
      <c r="AS2201" s="256">
        <v>0</v>
      </c>
      <c r="AT2201" s="256">
        <v>0</v>
      </c>
      <c r="AU2201" s="256">
        <v>0</v>
      </c>
      <c r="AV2201" s="256">
        <v>0</v>
      </c>
      <c r="AW2201" s="256">
        <v>0</v>
      </c>
      <c r="AX2201" s="256">
        <v>0</v>
      </c>
      <c r="AY2201" s="256">
        <v>0</v>
      </c>
      <c r="AZ2201" s="256">
        <v>0</v>
      </c>
      <c r="BA2201" s="256">
        <v>0</v>
      </c>
      <c r="BB2201" s="256">
        <v>0</v>
      </c>
      <c r="BC2201" s="256">
        <v>0</v>
      </c>
      <c r="BD2201" s="256">
        <v>0</v>
      </c>
      <c r="BE2201" s="256">
        <v>0</v>
      </c>
      <c r="BF2201" s="256">
        <v>0</v>
      </c>
      <c r="BG2201" s="256">
        <v>0</v>
      </c>
      <c r="BH2201" s="256">
        <v>0</v>
      </c>
      <c r="BI2201" s="256">
        <v>0</v>
      </c>
      <c r="BJ2201" s="256">
        <v>0</v>
      </c>
      <c r="BK2201" s="256">
        <v>0</v>
      </c>
      <c r="BL2201" s="256">
        <v>0</v>
      </c>
      <c r="BM2201" s="256">
        <v>0</v>
      </c>
      <c r="BN2201" s="256">
        <v>0</v>
      </c>
      <c r="BO2201" s="256">
        <v>0</v>
      </c>
      <c r="BP2201" s="256">
        <v>0</v>
      </c>
      <c r="BQ2201" s="256">
        <v>0</v>
      </c>
      <c r="BR2201" s="256">
        <v>0</v>
      </c>
      <c r="BS2201" s="256">
        <v>0</v>
      </c>
      <c r="BT2201" s="256">
        <v>0</v>
      </c>
      <c r="BU2201" s="256">
        <v>0</v>
      </c>
      <c r="BV2201" s="256">
        <v>0</v>
      </c>
    </row>
    <row r="2202" spans="1:74">
      <c r="A2202" s="256">
        <v>135</v>
      </c>
      <c r="B2202" s="256">
        <v>2656</v>
      </c>
      <c r="C2202" s="256">
        <v>2716</v>
      </c>
      <c r="D2202" s="256">
        <v>2758</v>
      </c>
      <c r="E2202" s="256">
        <v>2781</v>
      </c>
      <c r="F2202" s="256">
        <v>2774</v>
      </c>
      <c r="G2202" s="256">
        <v>2737</v>
      </c>
      <c r="H2202" s="256">
        <v>2666</v>
      </c>
      <c r="I2202" s="256">
        <v>2506</v>
      </c>
      <c r="J2202" s="256">
        <v>2220</v>
      </c>
      <c r="K2202" s="256">
        <v>1865</v>
      </c>
      <c r="L2202" s="256">
        <v>1490</v>
      </c>
      <c r="M2202" s="256">
        <v>1143</v>
      </c>
      <c r="N2202" s="256">
        <v>893</v>
      </c>
      <c r="O2202" s="256">
        <v>751</v>
      </c>
      <c r="P2202" s="256">
        <v>676</v>
      </c>
      <c r="Q2202" s="256">
        <v>649</v>
      </c>
      <c r="R2202" s="256">
        <v>663</v>
      </c>
      <c r="S2202" s="256">
        <v>718</v>
      </c>
      <c r="T2202" s="256">
        <v>795</v>
      </c>
      <c r="U2202" s="256">
        <v>890</v>
      </c>
      <c r="V2202" s="256">
        <v>998</v>
      </c>
      <c r="W2202" s="256">
        <v>1118</v>
      </c>
      <c r="X2202" s="256">
        <v>1240</v>
      </c>
      <c r="Y2202" s="256">
        <v>1327</v>
      </c>
      <c r="Z2202" s="256">
        <v>1347</v>
      </c>
      <c r="AA2202" s="256">
        <v>1276</v>
      </c>
      <c r="AB2202" s="256">
        <v>1124</v>
      </c>
      <c r="AC2202" s="256">
        <v>972</v>
      </c>
      <c r="AD2202" s="256">
        <v>837</v>
      </c>
      <c r="AE2202" s="256">
        <v>692</v>
      </c>
      <c r="AF2202" s="256">
        <v>551</v>
      </c>
      <c r="AG2202" s="256">
        <v>424</v>
      </c>
      <c r="AH2202" s="256">
        <v>379</v>
      </c>
      <c r="AI2202" s="256">
        <v>384</v>
      </c>
      <c r="AJ2202" s="256">
        <v>348</v>
      </c>
      <c r="AK2202" s="256">
        <v>202</v>
      </c>
      <c r="AL2202" s="256">
        <v>0</v>
      </c>
      <c r="AM2202" s="256">
        <v>0</v>
      </c>
      <c r="AN2202" s="256">
        <v>0</v>
      </c>
      <c r="AO2202" s="256">
        <v>0</v>
      </c>
      <c r="AP2202" s="256">
        <v>0</v>
      </c>
      <c r="AQ2202" s="256">
        <v>0</v>
      </c>
      <c r="AR2202" s="256">
        <v>0</v>
      </c>
      <c r="AS2202" s="256">
        <v>0</v>
      </c>
      <c r="AT2202" s="256">
        <v>0</v>
      </c>
      <c r="AU2202" s="256">
        <v>0</v>
      </c>
      <c r="AV2202" s="256">
        <v>0</v>
      </c>
      <c r="AW2202" s="256">
        <v>0</v>
      </c>
      <c r="AX2202" s="256">
        <v>0</v>
      </c>
      <c r="AY2202" s="256">
        <v>0</v>
      </c>
      <c r="AZ2202" s="256">
        <v>0</v>
      </c>
      <c r="BA2202" s="256">
        <v>0</v>
      </c>
      <c r="BB2202" s="256">
        <v>0</v>
      </c>
      <c r="BC2202" s="256">
        <v>0</v>
      </c>
      <c r="BD2202" s="256">
        <v>0</v>
      </c>
      <c r="BE2202" s="256">
        <v>0</v>
      </c>
      <c r="BF2202" s="256">
        <v>0</v>
      </c>
      <c r="BG2202" s="256">
        <v>0</v>
      </c>
      <c r="BH2202" s="256">
        <v>0</v>
      </c>
      <c r="BI2202" s="256">
        <v>0</v>
      </c>
      <c r="BJ2202" s="256">
        <v>0</v>
      </c>
      <c r="BK2202" s="256">
        <v>0</v>
      </c>
      <c r="BL2202" s="256">
        <v>0</v>
      </c>
      <c r="BM2202" s="256">
        <v>0</v>
      </c>
      <c r="BN2202" s="256">
        <v>0</v>
      </c>
      <c r="BO2202" s="256">
        <v>0</v>
      </c>
      <c r="BP2202" s="256">
        <v>0</v>
      </c>
      <c r="BQ2202" s="256">
        <v>0</v>
      </c>
      <c r="BR2202" s="256">
        <v>0</v>
      </c>
      <c r="BS2202" s="256">
        <v>0</v>
      </c>
      <c r="BT2202" s="256">
        <v>0</v>
      </c>
      <c r="BU2202" s="256">
        <v>0</v>
      </c>
      <c r="BV2202" s="256">
        <v>0</v>
      </c>
    </row>
    <row r="2203" spans="1:74">
      <c r="A2203" s="256">
        <v>137.5</v>
      </c>
      <c r="B2203" s="256">
        <v>2656</v>
      </c>
      <c r="C2203" s="256">
        <v>2709</v>
      </c>
      <c r="D2203" s="256">
        <v>2755</v>
      </c>
      <c r="E2203" s="256">
        <v>2777</v>
      </c>
      <c r="F2203" s="256">
        <v>2764</v>
      </c>
      <c r="G2203" s="256">
        <v>2722</v>
      </c>
      <c r="H2203" s="256">
        <v>2638</v>
      </c>
      <c r="I2203" s="256">
        <v>2442</v>
      </c>
      <c r="J2203" s="256">
        <v>2124</v>
      </c>
      <c r="K2203" s="256">
        <v>1751</v>
      </c>
      <c r="L2203" s="256">
        <v>1367</v>
      </c>
      <c r="M2203" s="256">
        <v>1038</v>
      </c>
      <c r="N2203" s="256">
        <v>829</v>
      </c>
      <c r="O2203" s="256">
        <v>716</v>
      </c>
      <c r="P2203" s="256">
        <v>660</v>
      </c>
      <c r="Q2203" s="256">
        <v>649</v>
      </c>
      <c r="R2203" s="256">
        <v>680</v>
      </c>
      <c r="S2203" s="256">
        <v>748</v>
      </c>
      <c r="T2203" s="256">
        <v>840</v>
      </c>
      <c r="U2203" s="256">
        <v>936</v>
      </c>
      <c r="V2203" s="256">
        <v>1046</v>
      </c>
      <c r="W2203" s="256">
        <v>1166</v>
      </c>
      <c r="X2203" s="256">
        <v>1282</v>
      </c>
      <c r="Y2203" s="256">
        <v>1338</v>
      </c>
      <c r="Z2203" s="256">
        <v>1328</v>
      </c>
      <c r="AA2203" s="256">
        <v>1234</v>
      </c>
      <c r="AB2203" s="256">
        <v>1097</v>
      </c>
      <c r="AC2203" s="256">
        <v>968</v>
      </c>
      <c r="AD2203" s="256">
        <v>838</v>
      </c>
      <c r="AE2203" s="256">
        <v>698</v>
      </c>
      <c r="AF2203" s="256">
        <v>551</v>
      </c>
      <c r="AG2203" s="256">
        <v>439</v>
      </c>
      <c r="AH2203" s="256">
        <v>411</v>
      </c>
      <c r="AI2203" s="256">
        <v>416</v>
      </c>
      <c r="AJ2203" s="256">
        <v>331</v>
      </c>
      <c r="AK2203" s="256">
        <v>175</v>
      </c>
      <c r="AL2203" s="256">
        <v>0</v>
      </c>
      <c r="AM2203" s="256">
        <v>0</v>
      </c>
      <c r="AN2203" s="256">
        <v>0</v>
      </c>
      <c r="AO2203" s="256">
        <v>0</v>
      </c>
      <c r="AP2203" s="256">
        <v>0</v>
      </c>
      <c r="AQ2203" s="256">
        <v>0</v>
      </c>
      <c r="AR2203" s="256">
        <v>0</v>
      </c>
      <c r="AS2203" s="256">
        <v>0</v>
      </c>
      <c r="AT2203" s="256">
        <v>0</v>
      </c>
      <c r="AU2203" s="256">
        <v>0</v>
      </c>
      <c r="AV2203" s="256">
        <v>0</v>
      </c>
      <c r="AW2203" s="256">
        <v>0</v>
      </c>
      <c r="AX2203" s="256">
        <v>0</v>
      </c>
      <c r="AY2203" s="256">
        <v>0</v>
      </c>
      <c r="AZ2203" s="256">
        <v>0</v>
      </c>
      <c r="BA2203" s="256">
        <v>0</v>
      </c>
      <c r="BB2203" s="256">
        <v>0</v>
      </c>
      <c r="BC2203" s="256">
        <v>0</v>
      </c>
      <c r="BD2203" s="256">
        <v>0</v>
      </c>
      <c r="BE2203" s="256">
        <v>0</v>
      </c>
      <c r="BF2203" s="256">
        <v>0</v>
      </c>
      <c r="BG2203" s="256">
        <v>0</v>
      </c>
      <c r="BH2203" s="256">
        <v>0</v>
      </c>
      <c r="BI2203" s="256">
        <v>0</v>
      </c>
      <c r="BJ2203" s="256">
        <v>0</v>
      </c>
      <c r="BK2203" s="256">
        <v>0</v>
      </c>
      <c r="BL2203" s="256">
        <v>0</v>
      </c>
      <c r="BM2203" s="256">
        <v>0</v>
      </c>
      <c r="BN2203" s="256">
        <v>0</v>
      </c>
      <c r="BO2203" s="256">
        <v>0</v>
      </c>
      <c r="BP2203" s="256">
        <v>0</v>
      </c>
      <c r="BQ2203" s="256">
        <v>0</v>
      </c>
      <c r="BR2203" s="256">
        <v>0</v>
      </c>
      <c r="BS2203" s="256">
        <v>0</v>
      </c>
      <c r="BT2203" s="256">
        <v>0</v>
      </c>
      <c r="BU2203" s="256">
        <v>0</v>
      </c>
      <c r="BV2203" s="256">
        <v>0</v>
      </c>
    </row>
    <row r="2204" spans="1:74">
      <c r="A2204" s="256">
        <v>140</v>
      </c>
      <c r="B2204" s="256">
        <v>2656</v>
      </c>
      <c r="C2204" s="256">
        <v>2717</v>
      </c>
      <c r="D2204" s="256">
        <v>2763</v>
      </c>
      <c r="E2204" s="256">
        <v>2784</v>
      </c>
      <c r="F2204" s="256">
        <v>2767</v>
      </c>
      <c r="G2204" s="256">
        <v>2718</v>
      </c>
      <c r="H2204" s="256">
        <v>2612</v>
      </c>
      <c r="I2204" s="256">
        <v>2381</v>
      </c>
      <c r="J2204" s="256">
        <v>2034</v>
      </c>
      <c r="K2204" s="256">
        <v>1644</v>
      </c>
      <c r="L2204" s="256">
        <v>1262</v>
      </c>
      <c r="M2204" s="256">
        <v>957</v>
      </c>
      <c r="N2204" s="256">
        <v>786</v>
      </c>
      <c r="O2204" s="256">
        <v>698</v>
      </c>
      <c r="P2204" s="256">
        <v>653</v>
      </c>
      <c r="Q2204" s="256">
        <v>656</v>
      </c>
      <c r="R2204" s="256">
        <v>702</v>
      </c>
      <c r="S2204" s="256">
        <v>784</v>
      </c>
      <c r="T2204" s="256">
        <v>878</v>
      </c>
      <c r="U2204" s="256">
        <v>974</v>
      </c>
      <c r="V2204" s="256">
        <v>1082</v>
      </c>
      <c r="W2204" s="256">
        <v>1194</v>
      </c>
      <c r="X2204" s="256">
        <v>1286</v>
      </c>
      <c r="Y2204" s="256">
        <v>1311</v>
      </c>
      <c r="Z2204" s="256">
        <v>1266</v>
      </c>
      <c r="AA2204" s="256">
        <v>1150</v>
      </c>
      <c r="AB2204" s="256">
        <v>1034</v>
      </c>
      <c r="AC2204" s="256">
        <v>918</v>
      </c>
      <c r="AD2204" s="256">
        <v>800</v>
      </c>
      <c r="AE2204" s="256">
        <v>676</v>
      </c>
      <c r="AF2204" s="256">
        <v>550</v>
      </c>
      <c r="AG2204" s="256">
        <v>447</v>
      </c>
      <c r="AH2204" s="256">
        <v>403</v>
      </c>
      <c r="AI2204" s="256">
        <v>379</v>
      </c>
      <c r="AJ2204" s="256">
        <v>291</v>
      </c>
      <c r="AK2204" s="256">
        <v>152</v>
      </c>
      <c r="AL2204" s="256">
        <v>0</v>
      </c>
      <c r="AM2204" s="256">
        <v>0</v>
      </c>
      <c r="AN2204" s="256">
        <v>0</v>
      </c>
      <c r="AO2204" s="256">
        <v>0</v>
      </c>
      <c r="AP2204" s="256">
        <v>0</v>
      </c>
      <c r="AQ2204" s="256">
        <v>0</v>
      </c>
      <c r="AR2204" s="256">
        <v>0</v>
      </c>
      <c r="AS2204" s="256">
        <v>0</v>
      </c>
      <c r="AT2204" s="256">
        <v>0</v>
      </c>
      <c r="AU2204" s="256">
        <v>0</v>
      </c>
      <c r="AV2204" s="256">
        <v>0</v>
      </c>
      <c r="AW2204" s="256">
        <v>0</v>
      </c>
      <c r="AX2204" s="256">
        <v>0</v>
      </c>
      <c r="AY2204" s="256">
        <v>0</v>
      </c>
      <c r="AZ2204" s="256">
        <v>0</v>
      </c>
      <c r="BA2204" s="256">
        <v>0</v>
      </c>
      <c r="BB2204" s="256">
        <v>0</v>
      </c>
      <c r="BC2204" s="256">
        <v>0</v>
      </c>
      <c r="BD2204" s="256">
        <v>0</v>
      </c>
      <c r="BE2204" s="256">
        <v>0</v>
      </c>
      <c r="BF2204" s="256">
        <v>0</v>
      </c>
      <c r="BG2204" s="256">
        <v>0</v>
      </c>
      <c r="BH2204" s="256">
        <v>0</v>
      </c>
      <c r="BI2204" s="256">
        <v>0</v>
      </c>
      <c r="BJ2204" s="256">
        <v>0</v>
      </c>
      <c r="BK2204" s="256">
        <v>0</v>
      </c>
      <c r="BL2204" s="256">
        <v>0</v>
      </c>
      <c r="BM2204" s="256">
        <v>0</v>
      </c>
      <c r="BN2204" s="256">
        <v>0</v>
      </c>
      <c r="BO2204" s="256">
        <v>0</v>
      </c>
      <c r="BP2204" s="256">
        <v>0</v>
      </c>
      <c r="BQ2204" s="256">
        <v>0</v>
      </c>
      <c r="BR2204" s="256">
        <v>0</v>
      </c>
      <c r="BS2204" s="256">
        <v>0</v>
      </c>
      <c r="BT2204" s="256">
        <v>0</v>
      </c>
      <c r="BU2204" s="256">
        <v>0</v>
      </c>
      <c r="BV2204" s="256">
        <v>0</v>
      </c>
    </row>
    <row r="2205" spans="1:74">
      <c r="A2205" s="256">
        <v>142.5</v>
      </c>
      <c r="B2205" s="256">
        <v>2656</v>
      </c>
      <c r="C2205" s="256">
        <v>2708</v>
      </c>
      <c r="D2205" s="256">
        <v>2757</v>
      </c>
      <c r="E2205" s="256">
        <v>2775</v>
      </c>
      <c r="F2205" s="256">
        <v>2754</v>
      </c>
      <c r="G2205" s="256">
        <v>2698</v>
      </c>
      <c r="H2205" s="256">
        <v>2576</v>
      </c>
      <c r="I2205" s="256">
        <v>2310</v>
      </c>
      <c r="J2205" s="256">
        <v>1941</v>
      </c>
      <c r="K2205" s="256">
        <v>1540</v>
      </c>
      <c r="L2205" s="256">
        <v>1164</v>
      </c>
      <c r="M2205" s="256">
        <v>893</v>
      </c>
      <c r="N2205" s="256">
        <v>752</v>
      </c>
      <c r="O2205" s="256">
        <v>684</v>
      </c>
      <c r="P2205" s="256">
        <v>651</v>
      </c>
      <c r="Q2205" s="256">
        <v>668</v>
      </c>
      <c r="R2205" s="256">
        <v>732</v>
      </c>
      <c r="S2205" s="256">
        <v>818</v>
      </c>
      <c r="T2205" s="256">
        <v>905</v>
      </c>
      <c r="U2205" s="256">
        <v>994</v>
      </c>
      <c r="V2205" s="256">
        <v>1100</v>
      </c>
      <c r="W2205" s="256">
        <v>1196</v>
      </c>
      <c r="X2205" s="256">
        <v>1255</v>
      </c>
      <c r="Y2205" s="256">
        <v>1252</v>
      </c>
      <c r="Z2205" s="256">
        <v>1178</v>
      </c>
      <c r="AA2205" s="256">
        <v>1067</v>
      </c>
      <c r="AB2205" s="256">
        <v>964</v>
      </c>
      <c r="AC2205" s="256">
        <v>866</v>
      </c>
      <c r="AD2205" s="256">
        <v>764</v>
      </c>
      <c r="AE2205" s="256">
        <v>644</v>
      </c>
      <c r="AF2205" s="256">
        <v>530</v>
      </c>
      <c r="AG2205" s="256">
        <v>441</v>
      </c>
      <c r="AH2205" s="256">
        <v>405</v>
      </c>
      <c r="AI2205" s="256">
        <v>375</v>
      </c>
      <c r="AJ2205" s="256">
        <v>282</v>
      </c>
      <c r="AK2205" s="256">
        <v>143</v>
      </c>
      <c r="AL2205" s="256">
        <v>0</v>
      </c>
      <c r="AM2205" s="256">
        <v>0</v>
      </c>
      <c r="AN2205" s="256">
        <v>0</v>
      </c>
      <c r="AO2205" s="256">
        <v>0</v>
      </c>
      <c r="AP2205" s="256">
        <v>0</v>
      </c>
      <c r="AQ2205" s="256">
        <v>0</v>
      </c>
      <c r="AR2205" s="256">
        <v>0</v>
      </c>
      <c r="AS2205" s="256">
        <v>0</v>
      </c>
      <c r="AT2205" s="256">
        <v>0</v>
      </c>
      <c r="AU2205" s="256">
        <v>0</v>
      </c>
      <c r="AV2205" s="256">
        <v>0</v>
      </c>
      <c r="AW2205" s="256">
        <v>0</v>
      </c>
      <c r="AX2205" s="256">
        <v>0</v>
      </c>
      <c r="AY2205" s="256">
        <v>0</v>
      </c>
      <c r="AZ2205" s="256">
        <v>0</v>
      </c>
      <c r="BA2205" s="256">
        <v>0</v>
      </c>
      <c r="BB2205" s="256">
        <v>0</v>
      </c>
      <c r="BC2205" s="256">
        <v>0</v>
      </c>
      <c r="BD2205" s="256">
        <v>0</v>
      </c>
      <c r="BE2205" s="256">
        <v>0</v>
      </c>
      <c r="BF2205" s="256">
        <v>0</v>
      </c>
      <c r="BG2205" s="256">
        <v>0</v>
      </c>
      <c r="BH2205" s="256">
        <v>0</v>
      </c>
      <c r="BI2205" s="256">
        <v>0</v>
      </c>
      <c r="BJ2205" s="256">
        <v>0</v>
      </c>
      <c r="BK2205" s="256">
        <v>0</v>
      </c>
      <c r="BL2205" s="256">
        <v>0</v>
      </c>
      <c r="BM2205" s="256">
        <v>0</v>
      </c>
      <c r="BN2205" s="256">
        <v>0</v>
      </c>
      <c r="BO2205" s="256">
        <v>0</v>
      </c>
      <c r="BP2205" s="256">
        <v>0</v>
      </c>
      <c r="BQ2205" s="256">
        <v>0</v>
      </c>
      <c r="BR2205" s="256">
        <v>0</v>
      </c>
      <c r="BS2205" s="256">
        <v>0</v>
      </c>
      <c r="BT2205" s="256">
        <v>0</v>
      </c>
      <c r="BU2205" s="256">
        <v>0</v>
      </c>
      <c r="BV2205" s="256">
        <v>0</v>
      </c>
    </row>
    <row r="2206" spans="1:74">
      <c r="A2206" s="256">
        <v>145</v>
      </c>
      <c r="B2206" s="256">
        <v>2656</v>
      </c>
      <c r="C2206" s="256">
        <v>2716</v>
      </c>
      <c r="D2206" s="256">
        <v>2766</v>
      </c>
      <c r="E2206" s="256">
        <v>2780</v>
      </c>
      <c r="F2206" s="256">
        <v>2756</v>
      </c>
      <c r="G2206" s="256">
        <v>2692</v>
      </c>
      <c r="H2206" s="256">
        <v>2546</v>
      </c>
      <c r="I2206" s="256">
        <v>2248</v>
      </c>
      <c r="J2206" s="256">
        <v>1863</v>
      </c>
      <c r="K2206" s="256">
        <v>1452</v>
      </c>
      <c r="L2206" s="256">
        <v>1084</v>
      </c>
      <c r="M2206" s="256">
        <v>845</v>
      </c>
      <c r="N2206" s="256">
        <v>731</v>
      </c>
      <c r="O2206" s="256">
        <v>676</v>
      </c>
      <c r="P2206" s="256">
        <v>654</v>
      </c>
      <c r="Q2206" s="256">
        <v>686</v>
      </c>
      <c r="R2206" s="256">
        <v>764</v>
      </c>
      <c r="S2206" s="256">
        <v>848</v>
      </c>
      <c r="T2206" s="256">
        <v>923</v>
      </c>
      <c r="U2206" s="256">
        <v>1008</v>
      </c>
      <c r="V2206" s="256">
        <v>1104</v>
      </c>
      <c r="W2206" s="256">
        <v>1180</v>
      </c>
      <c r="X2206" s="256">
        <v>1209</v>
      </c>
      <c r="Y2206" s="256">
        <v>1182</v>
      </c>
      <c r="Z2206" s="256">
        <v>1091</v>
      </c>
      <c r="AA2206" s="256">
        <v>989</v>
      </c>
      <c r="AB2206" s="256">
        <v>900</v>
      </c>
      <c r="AC2206" s="256">
        <v>818</v>
      </c>
      <c r="AD2206" s="256">
        <v>720</v>
      </c>
      <c r="AE2206" s="256">
        <v>610</v>
      </c>
      <c r="AF2206" s="256">
        <v>507</v>
      </c>
      <c r="AG2206" s="256">
        <v>438</v>
      </c>
      <c r="AH2206" s="256">
        <v>426</v>
      </c>
      <c r="AI2206" s="256">
        <v>411</v>
      </c>
      <c r="AJ2206" s="256">
        <v>322</v>
      </c>
      <c r="AK2206" s="256">
        <v>142</v>
      </c>
      <c r="AL2206" s="256">
        <v>0</v>
      </c>
      <c r="AM2206" s="256">
        <v>0</v>
      </c>
      <c r="AN2206" s="256">
        <v>0</v>
      </c>
      <c r="AO2206" s="256">
        <v>0</v>
      </c>
      <c r="AP2206" s="256">
        <v>0</v>
      </c>
      <c r="AQ2206" s="256">
        <v>0</v>
      </c>
      <c r="AR2206" s="256">
        <v>0</v>
      </c>
      <c r="AS2206" s="256">
        <v>0</v>
      </c>
      <c r="AT2206" s="256">
        <v>0</v>
      </c>
      <c r="AU2206" s="256">
        <v>0</v>
      </c>
      <c r="AV2206" s="256">
        <v>0</v>
      </c>
      <c r="AW2206" s="256">
        <v>0</v>
      </c>
      <c r="AX2206" s="256">
        <v>0</v>
      </c>
      <c r="AY2206" s="256">
        <v>0</v>
      </c>
      <c r="AZ2206" s="256">
        <v>0</v>
      </c>
      <c r="BA2206" s="256">
        <v>0</v>
      </c>
      <c r="BB2206" s="256">
        <v>0</v>
      </c>
      <c r="BC2206" s="256">
        <v>0</v>
      </c>
      <c r="BD2206" s="256">
        <v>0</v>
      </c>
      <c r="BE2206" s="256">
        <v>0</v>
      </c>
      <c r="BF2206" s="256">
        <v>0</v>
      </c>
      <c r="BG2206" s="256">
        <v>0</v>
      </c>
      <c r="BH2206" s="256">
        <v>0</v>
      </c>
      <c r="BI2206" s="256">
        <v>0</v>
      </c>
      <c r="BJ2206" s="256">
        <v>0</v>
      </c>
      <c r="BK2206" s="256">
        <v>0</v>
      </c>
      <c r="BL2206" s="256">
        <v>0</v>
      </c>
      <c r="BM2206" s="256">
        <v>0</v>
      </c>
      <c r="BN2206" s="256">
        <v>0</v>
      </c>
      <c r="BO2206" s="256">
        <v>0</v>
      </c>
      <c r="BP2206" s="256">
        <v>0</v>
      </c>
      <c r="BQ2206" s="256">
        <v>0</v>
      </c>
      <c r="BR2206" s="256">
        <v>0</v>
      </c>
      <c r="BS2206" s="256">
        <v>0</v>
      </c>
      <c r="BT2206" s="256">
        <v>0</v>
      </c>
      <c r="BU2206" s="256">
        <v>0</v>
      </c>
      <c r="BV2206" s="256">
        <v>0</v>
      </c>
    </row>
    <row r="2207" spans="1:74">
      <c r="A2207" s="256">
        <v>147.5</v>
      </c>
      <c r="B2207" s="256">
        <v>2656</v>
      </c>
      <c r="C2207" s="256">
        <v>2723</v>
      </c>
      <c r="D2207" s="256">
        <v>2773</v>
      </c>
      <c r="E2207" s="256">
        <v>2786</v>
      </c>
      <c r="F2207" s="256">
        <v>2758</v>
      </c>
      <c r="G2207" s="256">
        <v>2688</v>
      </c>
      <c r="H2207" s="256">
        <v>2520</v>
      </c>
      <c r="I2207" s="256">
        <v>2194</v>
      </c>
      <c r="J2207" s="256">
        <v>1793</v>
      </c>
      <c r="K2207" s="256">
        <v>1376</v>
      </c>
      <c r="L2207" s="256">
        <v>1019</v>
      </c>
      <c r="M2207" s="256">
        <v>808</v>
      </c>
      <c r="N2207" s="256">
        <v>716</v>
      </c>
      <c r="O2207" s="256">
        <v>670</v>
      </c>
      <c r="P2207" s="256">
        <v>658</v>
      </c>
      <c r="Q2207" s="256">
        <v>708</v>
      </c>
      <c r="R2207" s="256">
        <v>794</v>
      </c>
      <c r="S2207" s="256">
        <v>868</v>
      </c>
      <c r="T2207" s="256">
        <v>930</v>
      </c>
      <c r="U2207" s="256">
        <v>1011</v>
      </c>
      <c r="V2207" s="256">
        <v>1094</v>
      </c>
      <c r="W2207" s="256">
        <v>1142</v>
      </c>
      <c r="X2207" s="256">
        <v>1153</v>
      </c>
      <c r="Y2207" s="256">
        <v>1107</v>
      </c>
      <c r="Z2207" s="256">
        <v>1012</v>
      </c>
      <c r="AA2207" s="256">
        <v>920</v>
      </c>
      <c r="AB2207" s="256">
        <v>843</v>
      </c>
      <c r="AC2207" s="256">
        <v>772</v>
      </c>
      <c r="AD2207" s="256">
        <v>678</v>
      </c>
      <c r="AE2207" s="256">
        <v>572</v>
      </c>
      <c r="AF2207" s="256">
        <v>476</v>
      </c>
      <c r="AG2207" s="256">
        <v>426</v>
      </c>
      <c r="AH2207" s="256">
        <v>420</v>
      </c>
      <c r="AI2207" s="256">
        <v>413</v>
      </c>
      <c r="AJ2207" s="256">
        <v>331</v>
      </c>
      <c r="AK2207" s="256">
        <v>141</v>
      </c>
      <c r="AL2207" s="256">
        <v>0</v>
      </c>
      <c r="AM2207" s="256">
        <v>0</v>
      </c>
      <c r="AN2207" s="256">
        <v>0</v>
      </c>
      <c r="AO2207" s="256">
        <v>0</v>
      </c>
      <c r="AP2207" s="256">
        <v>0</v>
      </c>
      <c r="AQ2207" s="256">
        <v>0</v>
      </c>
      <c r="AR2207" s="256">
        <v>0</v>
      </c>
      <c r="AS2207" s="256">
        <v>0</v>
      </c>
      <c r="AT2207" s="256">
        <v>0</v>
      </c>
      <c r="AU2207" s="256">
        <v>0</v>
      </c>
      <c r="AV2207" s="256">
        <v>0</v>
      </c>
      <c r="AW2207" s="256">
        <v>0</v>
      </c>
      <c r="AX2207" s="256">
        <v>0</v>
      </c>
      <c r="AY2207" s="256">
        <v>0</v>
      </c>
      <c r="AZ2207" s="256">
        <v>0</v>
      </c>
      <c r="BA2207" s="256">
        <v>0</v>
      </c>
      <c r="BB2207" s="256">
        <v>0</v>
      </c>
      <c r="BC2207" s="256">
        <v>0</v>
      </c>
      <c r="BD2207" s="256">
        <v>0</v>
      </c>
      <c r="BE2207" s="256">
        <v>0</v>
      </c>
      <c r="BF2207" s="256">
        <v>0</v>
      </c>
      <c r="BG2207" s="256">
        <v>0</v>
      </c>
      <c r="BH2207" s="256">
        <v>0</v>
      </c>
      <c r="BI2207" s="256">
        <v>0</v>
      </c>
      <c r="BJ2207" s="256">
        <v>0</v>
      </c>
      <c r="BK2207" s="256">
        <v>0</v>
      </c>
      <c r="BL2207" s="256">
        <v>0</v>
      </c>
      <c r="BM2207" s="256">
        <v>0</v>
      </c>
      <c r="BN2207" s="256">
        <v>0</v>
      </c>
      <c r="BO2207" s="256">
        <v>0</v>
      </c>
      <c r="BP2207" s="256">
        <v>0</v>
      </c>
      <c r="BQ2207" s="256">
        <v>0</v>
      </c>
      <c r="BR2207" s="256">
        <v>0</v>
      </c>
      <c r="BS2207" s="256">
        <v>0</v>
      </c>
      <c r="BT2207" s="256">
        <v>0</v>
      </c>
      <c r="BU2207" s="256">
        <v>0</v>
      </c>
      <c r="BV2207" s="256">
        <v>0</v>
      </c>
    </row>
    <row r="2208" spans="1:74">
      <c r="A2208" s="256">
        <v>150</v>
      </c>
      <c r="B2208" s="256">
        <v>2656</v>
      </c>
      <c r="C2208" s="256">
        <v>2720</v>
      </c>
      <c r="D2208" s="256">
        <v>2772</v>
      </c>
      <c r="E2208" s="256">
        <v>2786</v>
      </c>
      <c r="F2208" s="256">
        <v>2756</v>
      </c>
      <c r="G2208" s="256">
        <v>2674</v>
      </c>
      <c r="H2208" s="256">
        <v>2475</v>
      </c>
      <c r="I2208" s="256">
        <v>2126</v>
      </c>
      <c r="J2208" s="256">
        <v>1712</v>
      </c>
      <c r="K2208" s="256">
        <v>1296</v>
      </c>
      <c r="L2208" s="256">
        <v>962</v>
      </c>
      <c r="M2208" s="256">
        <v>782</v>
      </c>
      <c r="N2208" s="256">
        <v>704</v>
      </c>
      <c r="O2208" s="256">
        <v>664</v>
      </c>
      <c r="P2208" s="256">
        <v>665</v>
      </c>
      <c r="Q2208" s="256">
        <v>730</v>
      </c>
      <c r="R2208" s="256">
        <v>818</v>
      </c>
      <c r="S2208" s="256">
        <v>878</v>
      </c>
      <c r="T2208" s="256">
        <v>928</v>
      </c>
      <c r="U2208" s="256">
        <v>1002</v>
      </c>
      <c r="V2208" s="256">
        <v>1066</v>
      </c>
      <c r="W2208" s="256">
        <v>1092</v>
      </c>
      <c r="X2208" s="256">
        <v>1092</v>
      </c>
      <c r="Y2208" s="256">
        <v>1027</v>
      </c>
      <c r="Z2208" s="256">
        <v>940</v>
      </c>
      <c r="AA2208" s="256">
        <v>855</v>
      </c>
      <c r="AB2208" s="256">
        <v>790</v>
      </c>
      <c r="AC2208" s="256">
        <v>724</v>
      </c>
      <c r="AD2208" s="256">
        <v>633</v>
      </c>
      <c r="AE2208" s="256">
        <v>528</v>
      </c>
      <c r="AF2208" s="256">
        <v>448</v>
      </c>
      <c r="AG2208" s="256">
        <v>410</v>
      </c>
      <c r="AH2208" s="256">
        <v>401</v>
      </c>
      <c r="AI2208" s="256">
        <v>388</v>
      </c>
      <c r="AJ2208" s="256">
        <v>348</v>
      </c>
      <c r="AK2208" s="256">
        <v>185</v>
      </c>
      <c r="AL2208" s="256">
        <v>0</v>
      </c>
      <c r="AM2208" s="256">
        <v>0</v>
      </c>
      <c r="AN2208" s="256">
        <v>0</v>
      </c>
      <c r="AO2208" s="256">
        <v>0</v>
      </c>
      <c r="AP2208" s="256">
        <v>0</v>
      </c>
      <c r="AQ2208" s="256">
        <v>0</v>
      </c>
      <c r="AR2208" s="256">
        <v>0</v>
      </c>
      <c r="AS2208" s="256">
        <v>0</v>
      </c>
      <c r="AT2208" s="256">
        <v>0</v>
      </c>
      <c r="AU2208" s="256">
        <v>0</v>
      </c>
      <c r="AV2208" s="256">
        <v>0</v>
      </c>
      <c r="AW2208" s="256">
        <v>0</v>
      </c>
      <c r="AX2208" s="256">
        <v>0</v>
      </c>
      <c r="AY2208" s="256">
        <v>0</v>
      </c>
      <c r="AZ2208" s="256">
        <v>0</v>
      </c>
      <c r="BA2208" s="256">
        <v>0</v>
      </c>
      <c r="BB2208" s="256">
        <v>0</v>
      </c>
      <c r="BC2208" s="256">
        <v>0</v>
      </c>
      <c r="BD2208" s="256">
        <v>0</v>
      </c>
      <c r="BE2208" s="256">
        <v>0</v>
      </c>
      <c r="BF2208" s="256">
        <v>0</v>
      </c>
      <c r="BG2208" s="256">
        <v>0</v>
      </c>
      <c r="BH2208" s="256">
        <v>0</v>
      </c>
      <c r="BI2208" s="256">
        <v>0</v>
      </c>
      <c r="BJ2208" s="256">
        <v>0</v>
      </c>
      <c r="BK2208" s="256">
        <v>0</v>
      </c>
      <c r="BL2208" s="256">
        <v>0</v>
      </c>
      <c r="BM2208" s="256">
        <v>0</v>
      </c>
      <c r="BN2208" s="256">
        <v>0</v>
      </c>
      <c r="BO2208" s="256">
        <v>0</v>
      </c>
      <c r="BP2208" s="256">
        <v>0</v>
      </c>
      <c r="BQ2208" s="256">
        <v>0</v>
      </c>
      <c r="BR2208" s="256">
        <v>0</v>
      </c>
      <c r="BS2208" s="256">
        <v>0</v>
      </c>
      <c r="BT2208" s="256">
        <v>0</v>
      </c>
      <c r="BU2208" s="256">
        <v>0</v>
      </c>
      <c r="BV2208" s="256">
        <v>0</v>
      </c>
    </row>
    <row r="2209" spans="1:74">
      <c r="A2209" s="256">
        <v>152.5</v>
      </c>
      <c r="B2209" s="256">
        <v>2656</v>
      </c>
      <c r="C2209" s="256">
        <v>2716</v>
      </c>
      <c r="D2209" s="256">
        <v>2766</v>
      </c>
      <c r="E2209" s="256">
        <v>2778</v>
      </c>
      <c r="F2209" s="256">
        <v>2745</v>
      </c>
      <c r="G2209" s="256">
        <v>2657</v>
      </c>
      <c r="H2209" s="256">
        <v>2438</v>
      </c>
      <c r="I2209" s="256">
        <v>2064</v>
      </c>
      <c r="J2209" s="256">
        <v>1646</v>
      </c>
      <c r="K2209" s="256">
        <v>1230</v>
      </c>
      <c r="L2209" s="256">
        <v>918</v>
      </c>
      <c r="M2209" s="256">
        <v>761</v>
      </c>
      <c r="N2209" s="256">
        <v>694</v>
      </c>
      <c r="O2209" s="256">
        <v>663</v>
      </c>
      <c r="P2209" s="256">
        <v>677</v>
      </c>
      <c r="Q2209" s="256">
        <v>756</v>
      </c>
      <c r="R2209" s="256">
        <v>839</v>
      </c>
      <c r="S2209" s="256">
        <v>883</v>
      </c>
      <c r="T2209" s="256">
        <v>925</v>
      </c>
      <c r="U2209" s="256">
        <v>986</v>
      </c>
      <c r="V2209" s="256">
        <v>1028</v>
      </c>
      <c r="W2209" s="256">
        <v>1036</v>
      </c>
      <c r="X2209" s="256">
        <v>1025</v>
      </c>
      <c r="Y2209" s="256">
        <v>948</v>
      </c>
      <c r="Z2209" s="256">
        <v>870</v>
      </c>
      <c r="AA2209" s="256">
        <v>795</v>
      </c>
      <c r="AB2209" s="256">
        <v>744</v>
      </c>
      <c r="AC2209" s="256">
        <v>673</v>
      </c>
      <c r="AD2209" s="256">
        <v>584</v>
      </c>
      <c r="AE2209" s="256">
        <v>490</v>
      </c>
      <c r="AF2209" s="256">
        <v>426</v>
      </c>
      <c r="AG2209" s="256">
        <v>396</v>
      </c>
      <c r="AH2209" s="256">
        <v>383</v>
      </c>
      <c r="AI2209" s="256">
        <v>371</v>
      </c>
      <c r="AJ2209" s="256">
        <v>282</v>
      </c>
      <c r="AK2209" s="256">
        <v>116</v>
      </c>
      <c r="AL2209" s="256">
        <v>0</v>
      </c>
      <c r="AM2209" s="256">
        <v>0</v>
      </c>
      <c r="AN2209" s="256">
        <v>0</v>
      </c>
      <c r="AO2209" s="256">
        <v>0</v>
      </c>
      <c r="AP2209" s="256">
        <v>0</v>
      </c>
      <c r="AQ2209" s="256">
        <v>0</v>
      </c>
      <c r="AR2209" s="256">
        <v>0</v>
      </c>
      <c r="AS2209" s="256">
        <v>0</v>
      </c>
      <c r="AT2209" s="256">
        <v>0</v>
      </c>
      <c r="AU2209" s="256">
        <v>0</v>
      </c>
      <c r="AV2209" s="256">
        <v>0</v>
      </c>
      <c r="AW2209" s="256">
        <v>0</v>
      </c>
      <c r="AX2209" s="256">
        <v>0</v>
      </c>
      <c r="AY2209" s="256">
        <v>0</v>
      </c>
      <c r="AZ2209" s="256">
        <v>0</v>
      </c>
      <c r="BA2209" s="256">
        <v>0</v>
      </c>
      <c r="BB2209" s="256">
        <v>0</v>
      </c>
      <c r="BC2209" s="256">
        <v>0</v>
      </c>
      <c r="BD2209" s="256">
        <v>0</v>
      </c>
      <c r="BE2209" s="256">
        <v>0</v>
      </c>
      <c r="BF2209" s="256">
        <v>0</v>
      </c>
      <c r="BG2209" s="256">
        <v>0</v>
      </c>
      <c r="BH2209" s="256">
        <v>0</v>
      </c>
      <c r="BI2209" s="256">
        <v>0</v>
      </c>
      <c r="BJ2209" s="256">
        <v>0</v>
      </c>
      <c r="BK2209" s="256">
        <v>0</v>
      </c>
      <c r="BL2209" s="256">
        <v>0</v>
      </c>
      <c r="BM2209" s="256">
        <v>0</v>
      </c>
      <c r="BN2209" s="256">
        <v>0</v>
      </c>
      <c r="BO2209" s="256">
        <v>0</v>
      </c>
      <c r="BP2209" s="256">
        <v>0</v>
      </c>
      <c r="BQ2209" s="256">
        <v>0</v>
      </c>
      <c r="BR2209" s="256">
        <v>0</v>
      </c>
      <c r="BS2209" s="256">
        <v>0</v>
      </c>
      <c r="BT2209" s="256">
        <v>0</v>
      </c>
      <c r="BU2209" s="256">
        <v>0</v>
      </c>
      <c r="BV2209" s="256">
        <v>0</v>
      </c>
    </row>
    <row r="2210" spans="1:74">
      <c r="A2210" s="256">
        <v>155</v>
      </c>
      <c r="B2210" s="256">
        <v>2656</v>
      </c>
      <c r="C2210" s="256">
        <v>2712</v>
      </c>
      <c r="D2210" s="256">
        <v>2765</v>
      </c>
      <c r="E2210" s="256">
        <v>2776</v>
      </c>
      <c r="F2210" s="256">
        <v>2740</v>
      </c>
      <c r="G2210" s="256">
        <v>2644</v>
      </c>
      <c r="H2210" s="256">
        <v>2401</v>
      </c>
      <c r="I2210" s="256">
        <v>2015</v>
      </c>
      <c r="J2210" s="256">
        <v>1581</v>
      </c>
      <c r="K2210" s="256">
        <v>1168</v>
      </c>
      <c r="L2210" s="256">
        <v>878</v>
      </c>
      <c r="M2210" s="256">
        <v>744</v>
      </c>
      <c r="N2210" s="256">
        <v>688</v>
      </c>
      <c r="O2210" s="256">
        <v>663</v>
      </c>
      <c r="P2210" s="256">
        <v>692</v>
      </c>
      <c r="Q2210" s="256">
        <v>781</v>
      </c>
      <c r="R2210" s="256">
        <v>856</v>
      </c>
      <c r="S2210" s="256">
        <v>885</v>
      </c>
      <c r="T2210" s="256">
        <v>918</v>
      </c>
      <c r="U2210" s="256">
        <v>968</v>
      </c>
      <c r="V2210" s="256">
        <v>989</v>
      </c>
      <c r="W2210" s="256">
        <v>986</v>
      </c>
      <c r="X2210" s="256">
        <v>960</v>
      </c>
      <c r="Y2210" s="256">
        <v>880</v>
      </c>
      <c r="Z2210" s="256">
        <v>808</v>
      </c>
      <c r="AA2210" s="256">
        <v>744</v>
      </c>
      <c r="AB2210" s="256">
        <v>694</v>
      </c>
      <c r="AC2210" s="256">
        <v>624</v>
      </c>
      <c r="AD2210" s="256">
        <v>536</v>
      </c>
      <c r="AE2210" s="256">
        <v>458</v>
      </c>
      <c r="AF2210" s="256">
        <v>410</v>
      </c>
      <c r="AG2210" s="256">
        <v>380</v>
      </c>
      <c r="AH2210" s="256">
        <v>363</v>
      </c>
      <c r="AI2210" s="256">
        <v>341</v>
      </c>
      <c r="AJ2210" s="256">
        <v>254</v>
      </c>
      <c r="AK2210" s="256">
        <v>104</v>
      </c>
      <c r="AL2210" s="256">
        <v>0</v>
      </c>
      <c r="AM2210" s="256">
        <v>0</v>
      </c>
      <c r="AN2210" s="256">
        <v>0</v>
      </c>
      <c r="AO2210" s="256">
        <v>0</v>
      </c>
      <c r="AP2210" s="256">
        <v>0</v>
      </c>
      <c r="AQ2210" s="256">
        <v>0</v>
      </c>
      <c r="AR2210" s="256">
        <v>0</v>
      </c>
      <c r="AS2210" s="256">
        <v>0</v>
      </c>
      <c r="AT2210" s="256">
        <v>0</v>
      </c>
      <c r="AU2210" s="256">
        <v>0</v>
      </c>
      <c r="AV2210" s="256">
        <v>0</v>
      </c>
      <c r="AW2210" s="256">
        <v>0</v>
      </c>
      <c r="AX2210" s="256">
        <v>0</v>
      </c>
      <c r="AY2210" s="256">
        <v>0</v>
      </c>
      <c r="AZ2210" s="256">
        <v>0</v>
      </c>
      <c r="BA2210" s="256">
        <v>0</v>
      </c>
      <c r="BB2210" s="256">
        <v>0</v>
      </c>
      <c r="BC2210" s="256">
        <v>0</v>
      </c>
      <c r="BD2210" s="256">
        <v>0</v>
      </c>
      <c r="BE2210" s="256">
        <v>0</v>
      </c>
      <c r="BF2210" s="256">
        <v>0</v>
      </c>
      <c r="BG2210" s="256">
        <v>0</v>
      </c>
      <c r="BH2210" s="256">
        <v>0</v>
      </c>
      <c r="BI2210" s="256">
        <v>0</v>
      </c>
      <c r="BJ2210" s="256">
        <v>0</v>
      </c>
      <c r="BK2210" s="256">
        <v>0</v>
      </c>
      <c r="BL2210" s="256">
        <v>0</v>
      </c>
      <c r="BM2210" s="256">
        <v>0</v>
      </c>
      <c r="BN2210" s="256">
        <v>0</v>
      </c>
      <c r="BO2210" s="256">
        <v>0</v>
      </c>
      <c r="BP2210" s="256">
        <v>0</v>
      </c>
      <c r="BQ2210" s="256">
        <v>0</v>
      </c>
      <c r="BR2210" s="256">
        <v>0</v>
      </c>
      <c r="BS2210" s="256">
        <v>0</v>
      </c>
      <c r="BT2210" s="256">
        <v>0</v>
      </c>
      <c r="BU2210" s="256">
        <v>0</v>
      </c>
      <c r="BV2210" s="256">
        <v>0</v>
      </c>
    </row>
    <row r="2211" spans="1:74">
      <c r="A2211" s="256">
        <v>157.5</v>
      </c>
      <c r="B2211" s="256">
        <v>2656</v>
      </c>
      <c r="C2211" s="256">
        <v>2716</v>
      </c>
      <c r="D2211" s="256">
        <v>2768</v>
      </c>
      <c r="E2211" s="256">
        <v>2776</v>
      </c>
      <c r="F2211" s="256">
        <v>2738</v>
      </c>
      <c r="G2211" s="256">
        <v>2632</v>
      </c>
      <c r="H2211" s="256">
        <v>2368</v>
      </c>
      <c r="I2211" s="256">
        <v>1962</v>
      </c>
      <c r="J2211" s="256">
        <v>1528</v>
      </c>
      <c r="K2211" s="256">
        <v>1122</v>
      </c>
      <c r="L2211" s="256">
        <v>852</v>
      </c>
      <c r="M2211" s="256">
        <v>734</v>
      </c>
      <c r="N2211" s="256">
        <v>682</v>
      </c>
      <c r="O2211" s="256">
        <v>664</v>
      </c>
      <c r="P2211" s="256">
        <v>708</v>
      </c>
      <c r="Q2211" s="256">
        <v>802</v>
      </c>
      <c r="R2211" s="256">
        <v>865</v>
      </c>
      <c r="S2211" s="256">
        <v>884</v>
      </c>
      <c r="T2211" s="256">
        <v>911</v>
      </c>
      <c r="U2211" s="256">
        <v>948</v>
      </c>
      <c r="V2211" s="256">
        <v>950</v>
      </c>
      <c r="W2211" s="256">
        <v>948</v>
      </c>
      <c r="X2211" s="256">
        <v>903</v>
      </c>
      <c r="Y2211" s="256">
        <v>826</v>
      </c>
      <c r="Z2211" s="256">
        <v>755</v>
      </c>
      <c r="AA2211" s="256">
        <v>700</v>
      </c>
      <c r="AB2211" s="256">
        <v>650</v>
      </c>
      <c r="AC2211" s="256">
        <v>584</v>
      </c>
      <c r="AD2211" s="256">
        <v>500</v>
      </c>
      <c r="AE2211" s="256">
        <v>434</v>
      </c>
      <c r="AF2211" s="256">
        <v>392</v>
      </c>
      <c r="AG2211" s="256">
        <v>360</v>
      </c>
      <c r="AH2211" s="256">
        <v>336</v>
      </c>
      <c r="AI2211" s="256">
        <v>311</v>
      </c>
      <c r="AJ2211" s="256">
        <v>232</v>
      </c>
      <c r="AK2211" s="256">
        <v>96</v>
      </c>
      <c r="AL2211" s="256">
        <v>0</v>
      </c>
      <c r="AM2211" s="256">
        <v>0</v>
      </c>
      <c r="AN2211" s="256">
        <v>0</v>
      </c>
      <c r="AO2211" s="256">
        <v>0</v>
      </c>
      <c r="AP2211" s="256">
        <v>0</v>
      </c>
      <c r="AQ2211" s="256">
        <v>0</v>
      </c>
      <c r="AR2211" s="256">
        <v>0</v>
      </c>
      <c r="AS2211" s="256">
        <v>0</v>
      </c>
      <c r="AT2211" s="256">
        <v>0</v>
      </c>
      <c r="AU2211" s="256">
        <v>0</v>
      </c>
      <c r="AV2211" s="256">
        <v>0</v>
      </c>
      <c r="AW2211" s="256">
        <v>0</v>
      </c>
      <c r="AX2211" s="256">
        <v>0</v>
      </c>
      <c r="AY2211" s="256">
        <v>0</v>
      </c>
      <c r="AZ2211" s="256">
        <v>0</v>
      </c>
      <c r="BA2211" s="256">
        <v>0</v>
      </c>
      <c r="BB2211" s="256">
        <v>0</v>
      </c>
      <c r="BC2211" s="256">
        <v>0</v>
      </c>
      <c r="BD2211" s="256">
        <v>0</v>
      </c>
      <c r="BE2211" s="256">
        <v>0</v>
      </c>
      <c r="BF2211" s="256">
        <v>0</v>
      </c>
      <c r="BG2211" s="256">
        <v>0</v>
      </c>
      <c r="BH2211" s="256">
        <v>0</v>
      </c>
      <c r="BI2211" s="256">
        <v>0</v>
      </c>
      <c r="BJ2211" s="256">
        <v>0</v>
      </c>
      <c r="BK2211" s="256">
        <v>0</v>
      </c>
      <c r="BL2211" s="256">
        <v>0</v>
      </c>
      <c r="BM2211" s="256">
        <v>0</v>
      </c>
      <c r="BN2211" s="256">
        <v>0</v>
      </c>
      <c r="BO2211" s="256">
        <v>0</v>
      </c>
      <c r="BP2211" s="256">
        <v>0</v>
      </c>
      <c r="BQ2211" s="256">
        <v>0</v>
      </c>
      <c r="BR2211" s="256">
        <v>0</v>
      </c>
      <c r="BS2211" s="256">
        <v>0</v>
      </c>
      <c r="BT2211" s="256">
        <v>0</v>
      </c>
      <c r="BU2211" s="256">
        <v>0</v>
      </c>
      <c r="BV2211" s="256">
        <v>0</v>
      </c>
    </row>
    <row r="2212" spans="1:74">
      <c r="A2212" s="256">
        <v>160</v>
      </c>
      <c r="B2212" s="256">
        <v>2656</v>
      </c>
      <c r="C2212" s="256">
        <v>2717</v>
      </c>
      <c r="D2212" s="256">
        <v>2770</v>
      </c>
      <c r="E2212" s="256">
        <v>2776</v>
      </c>
      <c r="F2212" s="256">
        <v>2738</v>
      </c>
      <c r="G2212" s="256">
        <v>2624</v>
      </c>
      <c r="H2212" s="256">
        <v>2338</v>
      </c>
      <c r="I2212" s="256">
        <v>1924</v>
      </c>
      <c r="J2212" s="256">
        <v>1478</v>
      </c>
      <c r="K2212" s="256">
        <v>1077</v>
      </c>
      <c r="L2212" s="256">
        <v>830</v>
      </c>
      <c r="M2212" s="256">
        <v>724</v>
      </c>
      <c r="N2212" s="256">
        <v>677</v>
      </c>
      <c r="O2212" s="256">
        <v>666</v>
      </c>
      <c r="P2212" s="256">
        <v>722</v>
      </c>
      <c r="Q2212" s="256">
        <v>819</v>
      </c>
      <c r="R2212" s="256">
        <v>872</v>
      </c>
      <c r="S2212" s="256">
        <v>882</v>
      </c>
      <c r="T2212" s="256">
        <v>898</v>
      </c>
      <c r="U2212" s="256">
        <v>924</v>
      </c>
      <c r="V2212" s="256">
        <v>912</v>
      </c>
      <c r="W2212" s="256">
        <v>908</v>
      </c>
      <c r="X2212" s="256">
        <v>847</v>
      </c>
      <c r="Y2212" s="256">
        <v>772</v>
      </c>
      <c r="Z2212" s="256">
        <v>706</v>
      </c>
      <c r="AA2212" s="256">
        <v>658</v>
      </c>
      <c r="AB2212" s="256">
        <v>612</v>
      </c>
      <c r="AC2212" s="256">
        <v>546</v>
      </c>
      <c r="AD2212" s="256">
        <v>472</v>
      </c>
      <c r="AE2212" s="256">
        <v>416</v>
      </c>
      <c r="AF2212" s="256">
        <v>378</v>
      </c>
      <c r="AG2212" s="256">
        <v>337</v>
      </c>
      <c r="AH2212" s="256">
        <v>306</v>
      </c>
      <c r="AI2212" s="256">
        <v>275</v>
      </c>
      <c r="AJ2212" s="256">
        <v>202</v>
      </c>
      <c r="AK2212" s="256">
        <v>86</v>
      </c>
      <c r="AL2212" s="256">
        <v>0</v>
      </c>
      <c r="AM2212" s="256">
        <v>0</v>
      </c>
      <c r="AN2212" s="256">
        <v>0</v>
      </c>
      <c r="AO2212" s="256">
        <v>0</v>
      </c>
      <c r="AP2212" s="256">
        <v>0</v>
      </c>
      <c r="AQ2212" s="256">
        <v>0</v>
      </c>
      <c r="AR2212" s="256">
        <v>0</v>
      </c>
      <c r="AS2212" s="256">
        <v>0</v>
      </c>
      <c r="AT2212" s="256">
        <v>0</v>
      </c>
      <c r="AU2212" s="256">
        <v>0</v>
      </c>
      <c r="AV2212" s="256">
        <v>0</v>
      </c>
      <c r="AW2212" s="256">
        <v>0</v>
      </c>
      <c r="AX2212" s="256">
        <v>0</v>
      </c>
      <c r="AY2212" s="256">
        <v>0</v>
      </c>
      <c r="AZ2212" s="256">
        <v>0</v>
      </c>
      <c r="BA2212" s="256">
        <v>0</v>
      </c>
      <c r="BB2212" s="256">
        <v>0</v>
      </c>
      <c r="BC2212" s="256">
        <v>0</v>
      </c>
      <c r="BD2212" s="256">
        <v>0</v>
      </c>
      <c r="BE2212" s="256">
        <v>0</v>
      </c>
      <c r="BF2212" s="256">
        <v>0</v>
      </c>
      <c r="BG2212" s="256">
        <v>0</v>
      </c>
      <c r="BH2212" s="256">
        <v>0</v>
      </c>
      <c r="BI2212" s="256">
        <v>0</v>
      </c>
      <c r="BJ2212" s="256">
        <v>0</v>
      </c>
      <c r="BK2212" s="256">
        <v>0</v>
      </c>
      <c r="BL2212" s="256">
        <v>0</v>
      </c>
      <c r="BM2212" s="256">
        <v>0</v>
      </c>
      <c r="BN2212" s="256">
        <v>0</v>
      </c>
      <c r="BO2212" s="256">
        <v>0</v>
      </c>
      <c r="BP2212" s="256">
        <v>0</v>
      </c>
      <c r="BQ2212" s="256">
        <v>0</v>
      </c>
      <c r="BR2212" s="256">
        <v>0</v>
      </c>
      <c r="BS2212" s="256">
        <v>0</v>
      </c>
      <c r="BT2212" s="256">
        <v>0</v>
      </c>
      <c r="BU2212" s="256">
        <v>0</v>
      </c>
      <c r="BV2212" s="256">
        <v>0</v>
      </c>
    </row>
    <row r="2213" spans="1:74">
      <c r="A2213" s="256">
        <v>162.5</v>
      </c>
      <c r="B2213" s="256">
        <v>2656</v>
      </c>
      <c r="C2213" s="256">
        <v>2716</v>
      </c>
      <c r="D2213" s="256">
        <v>2771</v>
      </c>
      <c r="E2213" s="256">
        <v>2778</v>
      </c>
      <c r="F2213" s="256">
        <v>2736</v>
      </c>
      <c r="G2213" s="256">
        <v>2612</v>
      </c>
      <c r="H2213" s="256">
        <v>2310</v>
      </c>
      <c r="I2213" s="256">
        <v>1890</v>
      </c>
      <c r="J2213" s="256">
        <v>1431</v>
      </c>
      <c r="K2213" s="256">
        <v>1040</v>
      </c>
      <c r="L2213" s="256">
        <v>814</v>
      </c>
      <c r="M2213" s="256">
        <v>718</v>
      </c>
      <c r="N2213" s="256">
        <v>676</v>
      </c>
      <c r="O2213" s="256">
        <v>668</v>
      </c>
      <c r="P2213" s="256">
        <v>738</v>
      </c>
      <c r="Q2213" s="256">
        <v>834</v>
      </c>
      <c r="R2213" s="256">
        <v>874</v>
      </c>
      <c r="S2213" s="256">
        <v>876</v>
      </c>
      <c r="T2213" s="256">
        <v>886</v>
      </c>
      <c r="U2213" s="256">
        <v>896</v>
      </c>
      <c r="V2213" s="256">
        <v>873</v>
      </c>
      <c r="W2213" s="256">
        <v>868</v>
      </c>
      <c r="X2213" s="256">
        <v>796</v>
      </c>
      <c r="Y2213" s="256">
        <v>721</v>
      </c>
      <c r="Z2213" s="256">
        <v>660</v>
      </c>
      <c r="AA2213" s="256">
        <v>617</v>
      </c>
      <c r="AB2213" s="256">
        <v>576</v>
      </c>
      <c r="AC2213" s="256">
        <v>514</v>
      </c>
      <c r="AD2213" s="256">
        <v>456</v>
      </c>
      <c r="AE2213" s="256">
        <v>406</v>
      </c>
      <c r="AF2213" s="256">
        <v>365</v>
      </c>
      <c r="AG2213" s="256">
        <v>314</v>
      </c>
      <c r="AH2213" s="256">
        <v>284</v>
      </c>
      <c r="AI2213" s="256">
        <v>246</v>
      </c>
      <c r="AJ2213" s="256">
        <v>176</v>
      </c>
      <c r="AK2213" s="256">
        <v>83</v>
      </c>
      <c r="AL2213" s="256">
        <v>0</v>
      </c>
      <c r="AM2213" s="256">
        <v>0</v>
      </c>
      <c r="AN2213" s="256">
        <v>0</v>
      </c>
      <c r="AO2213" s="256">
        <v>0</v>
      </c>
      <c r="AP2213" s="256">
        <v>0</v>
      </c>
      <c r="AQ2213" s="256">
        <v>0</v>
      </c>
      <c r="AR2213" s="256">
        <v>0</v>
      </c>
      <c r="AS2213" s="256">
        <v>0</v>
      </c>
      <c r="AT2213" s="256">
        <v>0</v>
      </c>
      <c r="AU2213" s="256">
        <v>0</v>
      </c>
      <c r="AV2213" s="256">
        <v>0</v>
      </c>
      <c r="AW2213" s="256">
        <v>0</v>
      </c>
      <c r="AX2213" s="256">
        <v>0</v>
      </c>
      <c r="AY2213" s="256">
        <v>0</v>
      </c>
      <c r="AZ2213" s="256">
        <v>0</v>
      </c>
      <c r="BA2213" s="256">
        <v>0</v>
      </c>
      <c r="BB2213" s="256">
        <v>0</v>
      </c>
      <c r="BC2213" s="256">
        <v>0</v>
      </c>
      <c r="BD2213" s="256">
        <v>0</v>
      </c>
      <c r="BE2213" s="256">
        <v>0</v>
      </c>
      <c r="BF2213" s="256">
        <v>0</v>
      </c>
      <c r="BG2213" s="256">
        <v>0</v>
      </c>
      <c r="BH2213" s="256">
        <v>0</v>
      </c>
      <c r="BI2213" s="256">
        <v>0</v>
      </c>
      <c r="BJ2213" s="256">
        <v>0</v>
      </c>
      <c r="BK2213" s="256">
        <v>0</v>
      </c>
      <c r="BL2213" s="256">
        <v>0</v>
      </c>
      <c r="BM2213" s="256">
        <v>0</v>
      </c>
      <c r="BN2213" s="256">
        <v>0</v>
      </c>
      <c r="BO2213" s="256">
        <v>0</v>
      </c>
      <c r="BP2213" s="256">
        <v>0</v>
      </c>
      <c r="BQ2213" s="256">
        <v>0</v>
      </c>
      <c r="BR2213" s="256">
        <v>0</v>
      </c>
      <c r="BS2213" s="256">
        <v>0</v>
      </c>
      <c r="BT2213" s="256">
        <v>0</v>
      </c>
      <c r="BU2213" s="256">
        <v>0</v>
      </c>
      <c r="BV2213" s="256">
        <v>0</v>
      </c>
    </row>
    <row r="2214" spans="1:74">
      <c r="A2214" s="256">
        <v>165</v>
      </c>
      <c r="B2214" s="256">
        <v>2656</v>
      </c>
      <c r="C2214" s="256">
        <v>2718</v>
      </c>
      <c r="D2214" s="256">
        <v>2774</v>
      </c>
      <c r="E2214" s="256">
        <v>2780</v>
      </c>
      <c r="F2214" s="256">
        <v>2736</v>
      </c>
      <c r="G2214" s="256">
        <v>2608</v>
      </c>
      <c r="H2214" s="256">
        <v>2290</v>
      </c>
      <c r="I2214" s="256">
        <v>1857</v>
      </c>
      <c r="J2214" s="256">
        <v>1398</v>
      </c>
      <c r="K2214" s="256">
        <v>1012</v>
      </c>
      <c r="L2214" s="256">
        <v>798</v>
      </c>
      <c r="M2214" s="256">
        <v>714</v>
      </c>
      <c r="N2214" s="256">
        <v>675</v>
      </c>
      <c r="O2214" s="256">
        <v>676</v>
      </c>
      <c r="P2214" s="256">
        <v>752</v>
      </c>
      <c r="Q2214" s="256">
        <v>843</v>
      </c>
      <c r="R2214" s="256">
        <v>870</v>
      </c>
      <c r="S2214" s="256">
        <v>865</v>
      </c>
      <c r="T2214" s="256">
        <v>867</v>
      </c>
      <c r="U2214" s="256">
        <v>862</v>
      </c>
      <c r="V2214" s="256">
        <v>832</v>
      </c>
      <c r="W2214" s="256">
        <v>819</v>
      </c>
      <c r="X2214" s="256">
        <v>744</v>
      </c>
      <c r="Y2214" s="256">
        <v>672</v>
      </c>
      <c r="Z2214" s="256">
        <v>614</v>
      </c>
      <c r="AA2214" s="256">
        <v>582</v>
      </c>
      <c r="AB2214" s="256">
        <v>545</v>
      </c>
      <c r="AC2214" s="256">
        <v>488</v>
      </c>
      <c r="AD2214" s="256">
        <v>446</v>
      </c>
      <c r="AE2214" s="256">
        <v>400</v>
      </c>
      <c r="AF2214" s="256">
        <v>354</v>
      </c>
      <c r="AG2214" s="256">
        <v>300</v>
      </c>
      <c r="AH2214" s="256">
        <v>270</v>
      </c>
      <c r="AI2214" s="256">
        <v>222</v>
      </c>
      <c r="AJ2214" s="256">
        <v>156</v>
      </c>
      <c r="AK2214" s="256">
        <v>76</v>
      </c>
      <c r="AL2214" s="256">
        <v>0</v>
      </c>
      <c r="AM2214" s="256">
        <v>0</v>
      </c>
      <c r="AN2214" s="256">
        <v>0</v>
      </c>
      <c r="AO2214" s="256">
        <v>0</v>
      </c>
      <c r="AP2214" s="256">
        <v>0</v>
      </c>
      <c r="AQ2214" s="256">
        <v>0</v>
      </c>
      <c r="AR2214" s="256">
        <v>0</v>
      </c>
      <c r="AS2214" s="256">
        <v>0</v>
      </c>
      <c r="AT2214" s="256">
        <v>0</v>
      </c>
      <c r="AU2214" s="256">
        <v>0</v>
      </c>
      <c r="AV2214" s="256">
        <v>0</v>
      </c>
      <c r="AW2214" s="256">
        <v>0</v>
      </c>
      <c r="AX2214" s="256">
        <v>0</v>
      </c>
      <c r="AY2214" s="256">
        <v>0</v>
      </c>
      <c r="AZ2214" s="256">
        <v>0</v>
      </c>
      <c r="BA2214" s="256">
        <v>0</v>
      </c>
      <c r="BB2214" s="256">
        <v>0</v>
      </c>
      <c r="BC2214" s="256">
        <v>0</v>
      </c>
      <c r="BD2214" s="256">
        <v>0</v>
      </c>
      <c r="BE2214" s="256">
        <v>0</v>
      </c>
      <c r="BF2214" s="256">
        <v>0</v>
      </c>
      <c r="BG2214" s="256">
        <v>0</v>
      </c>
      <c r="BH2214" s="256">
        <v>0</v>
      </c>
      <c r="BI2214" s="256">
        <v>0</v>
      </c>
      <c r="BJ2214" s="256">
        <v>0</v>
      </c>
      <c r="BK2214" s="256">
        <v>0</v>
      </c>
      <c r="BL2214" s="256">
        <v>0</v>
      </c>
      <c r="BM2214" s="256">
        <v>0</v>
      </c>
      <c r="BN2214" s="256">
        <v>0</v>
      </c>
      <c r="BO2214" s="256">
        <v>0</v>
      </c>
      <c r="BP2214" s="256">
        <v>0</v>
      </c>
      <c r="BQ2214" s="256">
        <v>0</v>
      </c>
      <c r="BR2214" s="256">
        <v>0</v>
      </c>
      <c r="BS2214" s="256">
        <v>0</v>
      </c>
      <c r="BT2214" s="256">
        <v>0</v>
      </c>
      <c r="BU2214" s="256">
        <v>0</v>
      </c>
      <c r="BV2214" s="256">
        <v>0</v>
      </c>
    </row>
    <row r="2215" spans="1:74">
      <c r="A2215" s="256">
        <v>167.5</v>
      </c>
      <c r="B2215" s="256">
        <v>2656</v>
      </c>
      <c r="C2215" s="256">
        <v>2716</v>
      </c>
      <c r="D2215" s="256">
        <v>2772</v>
      </c>
      <c r="E2215" s="256">
        <v>2774</v>
      </c>
      <c r="F2215" s="256">
        <v>2728</v>
      </c>
      <c r="G2215" s="256">
        <v>2593</v>
      </c>
      <c r="H2215" s="256">
        <v>2266</v>
      </c>
      <c r="I2215" s="256">
        <v>1824</v>
      </c>
      <c r="J2215" s="256">
        <v>1360</v>
      </c>
      <c r="K2215" s="256">
        <v>979</v>
      </c>
      <c r="L2215" s="256">
        <v>782</v>
      </c>
      <c r="M2215" s="256">
        <v>705</v>
      </c>
      <c r="N2215" s="256">
        <v>669</v>
      </c>
      <c r="O2215" s="256">
        <v>679</v>
      </c>
      <c r="P2215" s="256">
        <v>761</v>
      </c>
      <c r="Q2215" s="256">
        <v>846</v>
      </c>
      <c r="R2215" s="256">
        <v>866</v>
      </c>
      <c r="S2215" s="256">
        <v>851</v>
      </c>
      <c r="T2215" s="256">
        <v>847</v>
      </c>
      <c r="U2215" s="256">
        <v>828</v>
      </c>
      <c r="V2215" s="256">
        <v>794</v>
      </c>
      <c r="W2215" s="256">
        <v>773</v>
      </c>
      <c r="X2215" s="256">
        <v>695</v>
      </c>
      <c r="Y2215" s="256">
        <v>625</v>
      </c>
      <c r="Z2215" s="256">
        <v>575</v>
      </c>
      <c r="AA2215" s="256">
        <v>553</v>
      </c>
      <c r="AB2215" s="256">
        <v>518</v>
      </c>
      <c r="AC2215" s="256">
        <v>475</v>
      </c>
      <c r="AD2215" s="256">
        <v>436</v>
      </c>
      <c r="AE2215" s="256">
        <v>388</v>
      </c>
      <c r="AF2215" s="256">
        <v>338</v>
      </c>
      <c r="AG2215" s="256">
        <v>282</v>
      </c>
      <c r="AH2215" s="256">
        <v>252</v>
      </c>
      <c r="AI2215" s="256">
        <v>193</v>
      </c>
      <c r="AJ2215" s="256">
        <v>127</v>
      </c>
      <c r="AK2215" s="256">
        <v>62</v>
      </c>
      <c r="AL2215" s="256">
        <v>0</v>
      </c>
      <c r="AM2215" s="256">
        <v>0</v>
      </c>
      <c r="AN2215" s="256">
        <v>0</v>
      </c>
      <c r="AO2215" s="256">
        <v>0</v>
      </c>
      <c r="AP2215" s="256">
        <v>0</v>
      </c>
      <c r="AQ2215" s="256">
        <v>0</v>
      </c>
      <c r="AR2215" s="256">
        <v>0</v>
      </c>
      <c r="AS2215" s="256">
        <v>0</v>
      </c>
      <c r="AT2215" s="256">
        <v>0</v>
      </c>
      <c r="AU2215" s="256">
        <v>0</v>
      </c>
      <c r="AV2215" s="256">
        <v>0</v>
      </c>
      <c r="AW2215" s="256">
        <v>0</v>
      </c>
      <c r="AX2215" s="256">
        <v>0</v>
      </c>
      <c r="AY2215" s="256">
        <v>0</v>
      </c>
      <c r="AZ2215" s="256">
        <v>0</v>
      </c>
      <c r="BA2215" s="256">
        <v>0</v>
      </c>
      <c r="BB2215" s="256">
        <v>0</v>
      </c>
      <c r="BC2215" s="256">
        <v>0</v>
      </c>
      <c r="BD2215" s="256">
        <v>0</v>
      </c>
      <c r="BE2215" s="256">
        <v>0</v>
      </c>
      <c r="BF2215" s="256">
        <v>0</v>
      </c>
      <c r="BG2215" s="256">
        <v>0</v>
      </c>
      <c r="BH2215" s="256">
        <v>0</v>
      </c>
      <c r="BI2215" s="256">
        <v>0</v>
      </c>
      <c r="BJ2215" s="256">
        <v>0</v>
      </c>
      <c r="BK2215" s="256">
        <v>0</v>
      </c>
      <c r="BL2215" s="256">
        <v>0</v>
      </c>
      <c r="BM2215" s="256">
        <v>0</v>
      </c>
      <c r="BN2215" s="256">
        <v>0</v>
      </c>
      <c r="BO2215" s="256">
        <v>0</v>
      </c>
      <c r="BP2215" s="256">
        <v>0</v>
      </c>
      <c r="BQ2215" s="256">
        <v>0</v>
      </c>
      <c r="BR2215" s="256">
        <v>0</v>
      </c>
      <c r="BS2215" s="256">
        <v>0</v>
      </c>
      <c r="BT2215" s="256">
        <v>0</v>
      </c>
      <c r="BU2215" s="256">
        <v>0</v>
      </c>
      <c r="BV2215" s="256">
        <v>0</v>
      </c>
    </row>
    <row r="2216" spans="1:74">
      <c r="A2216" s="256">
        <v>170</v>
      </c>
      <c r="B2216" s="256">
        <v>2656</v>
      </c>
      <c r="C2216" s="256">
        <v>2716</v>
      </c>
      <c r="D2216" s="256">
        <v>2770</v>
      </c>
      <c r="E2216" s="256">
        <v>2774</v>
      </c>
      <c r="F2216" s="256">
        <v>2730</v>
      </c>
      <c r="G2216" s="256">
        <v>2586</v>
      </c>
      <c r="H2216" s="256">
        <v>2248</v>
      </c>
      <c r="I2216" s="256">
        <v>1800</v>
      </c>
      <c r="J2216" s="256">
        <v>1335</v>
      </c>
      <c r="K2216" s="256">
        <v>955</v>
      </c>
      <c r="L2216" s="256">
        <v>764</v>
      </c>
      <c r="M2216" s="256">
        <v>692</v>
      </c>
      <c r="N2216" s="256">
        <v>662</v>
      </c>
      <c r="O2216" s="256">
        <v>678</v>
      </c>
      <c r="P2216" s="256">
        <v>767</v>
      </c>
      <c r="Q2216" s="256">
        <v>846</v>
      </c>
      <c r="R2216" s="256">
        <v>856</v>
      </c>
      <c r="S2216" s="256">
        <v>836</v>
      </c>
      <c r="T2216" s="256">
        <v>826</v>
      </c>
      <c r="U2216" s="256">
        <v>792</v>
      </c>
      <c r="V2216" s="256">
        <v>756</v>
      </c>
      <c r="W2216" s="256">
        <v>726</v>
      </c>
      <c r="X2216" s="256">
        <v>647</v>
      </c>
      <c r="Y2216" s="256">
        <v>578</v>
      </c>
      <c r="Z2216" s="256">
        <v>540</v>
      </c>
      <c r="AA2216" s="256">
        <v>526</v>
      </c>
      <c r="AB2216" s="256">
        <v>498</v>
      </c>
      <c r="AC2216" s="256">
        <v>464</v>
      </c>
      <c r="AD2216" s="256">
        <v>426</v>
      </c>
      <c r="AE2216" s="256">
        <v>378</v>
      </c>
      <c r="AF2216" s="256">
        <v>326</v>
      </c>
      <c r="AG2216" s="256">
        <v>270</v>
      </c>
      <c r="AH2216" s="256">
        <v>240</v>
      </c>
      <c r="AI2216" s="256">
        <v>174</v>
      </c>
      <c r="AJ2216" s="256">
        <v>106</v>
      </c>
      <c r="AK2216" s="256">
        <v>51</v>
      </c>
      <c r="AL2216" s="256">
        <v>0</v>
      </c>
      <c r="AM2216" s="256">
        <v>0</v>
      </c>
      <c r="AN2216" s="256">
        <v>0</v>
      </c>
      <c r="AO2216" s="256">
        <v>0</v>
      </c>
      <c r="AP2216" s="256">
        <v>0</v>
      </c>
      <c r="AQ2216" s="256">
        <v>0</v>
      </c>
      <c r="AR2216" s="256">
        <v>0</v>
      </c>
      <c r="AS2216" s="256">
        <v>0</v>
      </c>
      <c r="AT2216" s="256">
        <v>0</v>
      </c>
      <c r="AU2216" s="256">
        <v>0</v>
      </c>
      <c r="AV2216" s="256">
        <v>0</v>
      </c>
      <c r="AW2216" s="256">
        <v>0</v>
      </c>
      <c r="AX2216" s="256">
        <v>0</v>
      </c>
      <c r="AY2216" s="256">
        <v>0</v>
      </c>
      <c r="AZ2216" s="256">
        <v>0</v>
      </c>
      <c r="BA2216" s="256">
        <v>0</v>
      </c>
      <c r="BB2216" s="256">
        <v>0</v>
      </c>
      <c r="BC2216" s="256">
        <v>0</v>
      </c>
      <c r="BD2216" s="256">
        <v>0</v>
      </c>
      <c r="BE2216" s="256">
        <v>0</v>
      </c>
      <c r="BF2216" s="256">
        <v>0</v>
      </c>
      <c r="BG2216" s="256">
        <v>0</v>
      </c>
      <c r="BH2216" s="256">
        <v>0</v>
      </c>
      <c r="BI2216" s="256">
        <v>0</v>
      </c>
      <c r="BJ2216" s="256">
        <v>0</v>
      </c>
      <c r="BK2216" s="256">
        <v>0</v>
      </c>
      <c r="BL2216" s="256">
        <v>0</v>
      </c>
      <c r="BM2216" s="256">
        <v>0</v>
      </c>
      <c r="BN2216" s="256">
        <v>0</v>
      </c>
      <c r="BO2216" s="256">
        <v>0</v>
      </c>
      <c r="BP2216" s="256">
        <v>0</v>
      </c>
      <c r="BQ2216" s="256">
        <v>0</v>
      </c>
      <c r="BR2216" s="256">
        <v>0</v>
      </c>
      <c r="BS2216" s="256">
        <v>0</v>
      </c>
      <c r="BT2216" s="256">
        <v>0</v>
      </c>
      <c r="BU2216" s="256">
        <v>0</v>
      </c>
      <c r="BV2216" s="256">
        <v>0</v>
      </c>
    </row>
    <row r="2217" spans="1:74">
      <c r="A2217" s="256">
        <v>172.5</v>
      </c>
      <c r="B2217" s="256">
        <v>2656</v>
      </c>
      <c r="C2217" s="256">
        <v>2720</v>
      </c>
      <c r="D2217" s="256">
        <v>2774</v>
      </c>
      <c r="E2217" s="256">
        <v>2778</v>
      </c>
      <c r="F2217" s="256">
        <v>2730</v>
      </c>
      <c r="G2217" s="256">
        <v>2583</v>
      </c>
      <c r="H2217" s="256">
        <v>2242</v>
      </c>
      <c r="I2217" s="256">
        <v>1790</v>
      </c>
      <c r="J2217" s="256">
        <v>1318</v>
      </c>
      <c r="K2217" s="256">
        <v>936</v>
      </c>
      <c r="L2217" s="256">
        <v>749</v>
      </c>
      <c r="M2217" s="256">
        <v>680</v>
      </c>
      <c r="N2217" s="256">
        <v>652</v>
      </c>
      <c r="O2217" s="256">
        <v>676</v>
      </c>
      <c r="P2217" s="256">
        <v>768</v>
      </c>
      <c r="Q2217" s="256">
        <v>842</v>
      </c>
      <c r="R2217" s="256">
        <v>844</v>
      </c>
      <c r="S2217" s="256">
        <v>822</v>
      </c>
      <c r="T2217" s="256">
        <v>804</v>
      </c>
      <c r="U2217" s="256">
        <v>762</v>
      </c>
      <c r="V2217" s="256">
        <v>726</v>
      </c>
      <c r="W2217" s="256">
        <v>685</v>
      </c>
      <c r="X2217" s="256">
        <v>604</v>
      </c>
      <c r="Y2217" s="256">
        <v>539</v>
      </c>
      <c r="Z2217" s="256">
        <v>509</v>
      </c>
      <c r="AA2217" s="256">
        <v>504</v>
      </c>
      <c r="AB2217" s="256">
        <v>484</v>
      </c>
      <c r="AC2217" s="256">
        <v>458</v>
      </c>
      <c r="AD2217" s="256">
        <v>424</v>
      </c>
      <c r="AE2217" s="256">
        <v>374</v>
      </c>
      <c r="AF2217" s="256">
        <v>314</v>
      </c>
      <c r="AG2217" s="256">
        <v>260</v>
      </c>
      <c r="AH2217" s="256">
        <v>224</v>
      </c>
      <c r="AI2217" s="256">
        <v>158</v>
      </c>
      <c r="AJ2217" s="256">
        <v>96</v>
      </c>
      <c r="AK2217" s="256">
        <v>48</v>
      </c>
      <c r="AL2217" s="256">
        <v>0</v>
      </c>
      <c r="AM2217" s="256">
        <v>0</v>
      </c>
      <c r="AN2217" s="256">
        <v>0</v>
      </c>
      <c r="AO2217" s="256">
        <v>0</v>
      </c>
      <c r="AP2217" s="256">
        <v>0</v>
      </c>
      <c r="AQ2217" s="256">
        <v>0</v>
      </c>
      <c r="AR2217" s="256">
        <v>0</v>
      </c>
      <c r="AS2217" s="256">
        <v>0</v>
      </c>
      <c r="AT2217" s="256">
        <v>0</v>
      </c>
      <c r="AU2217" s="256">
        <v>0</v>
      </c>
      <c r="AV2217" s="256">
        <v>0</v>
      </c>
      <c r="AW2217" s="256">
        <v>0</v>
      </c>
      <c r="AX2217" s="256">
        <v>0</v>
      </c>
      <c r="AY2217" s="256">
        <v>0</v>
      </c>
      <c r="AZ2217" s="256">
        <v>0</v>
      </c>
      <c r="BA2217" s="256">
        <v>0</v>
      </c>
      <c r="BB2217" s="256">
        <v>0</v>
      </c>
      <c r="BC2217" s="256">
        <v>0</v>
      </c>
      <c r="BD2217" s="256">
        <v>0</v>
      </c>
      <c r="BE2217" s="256">
        <v>0</v>
      </c>
      <c r="BF2217" s="256">
        <v>0</v>
      </c>
      <c r="BG2217" s="256">
        <v>0</v>
      </c>
      <c r="BH2217" s="256">
        <v>0</v>
      </c>
      <c r="BI2217" s="256">
        <v>0</v>
      </c>
      <c r="BJ2217" s="256">
        <v>0</v>
      </c>
      <c r="BK2217" s="256">
        <v>0</v>
      </c>
      <c r="BL2217" s="256">
        <v>0</v>
      </c>
      <c r="BM2217" s="256">
        <v>0</v>
      </c>
      <c r="BN2217" s="256">
        <v>0</v>
      </c>
      <c r="BO2217" s="256">
        <v>0</v>
      </c>
      <c r="BP2217" s="256">
        <v>0</v>
      </c>
      <c r="BQ2217" s="256">
        <v>0</v>
      </c>
      <c r="BR2217" s="256">
        <v>0</v>
      </c>
      <c r="BS2217" s="256">
        <v>0</v>
      </c>
      <c r="BT2217" s="256">
        <v>0</v>
      </c>
      <c r="BU2217" s="256">
        <v>0</v>
      </c>
      <c r="BV2217" s="256">
        <v>0</v>
      </c>
    </row>
    <row r="2218" spans="1:74">
      <c r="A2218" s="256">
        <v>175</v>
      </c>
      <c r="B2218" s="256">
        <v>2656</v>
      </c>
      <c r="C2218" s="256">
        <v>2722</v>
      </c>
      <c r="D2218" s="256">
        <v>2778</v>
      </c>
      <c r="E2218" s="256">
        <v>2781</v>
      </c>
      <c r="F2218" s="256">
        <v>2734</v>
      </c>
      <c r="G2218" s="256">
        <v>2583</v>
      </c>
      <c r="H2218" s="256">
        <v>2234</v>
      </c>
      <c r="I2218" s="256">
        <v>1776</v>
      </c>
      <c r="J2218" s="256">
        <v>1303</v>
      </c>
      <c r="K2218" s="256">
        <v>924</v>
      </c>
      <c r="L2218" s="256">
        <v>740</v>
      </c>
      <c r="M2218" s="256">
        <v>669</v>
      </c>
      <c r="N2218" s="256">
        <v>643</v>
      </c>
      <c r="O2218" s="256">
        <v>671</v>
      </c>
      <c r="P2218" s="256">
        <v>766</v>
      </c>
      <c r="Q2218" s="256">
        <v>836</v>
      </c>
      <c r="R2218" s="256">
        <v>833</v>
      </c>
      <c r="S2218" s="256">
        <v>808</v>
      </c>
      <c r="T2218" s="256">
        <v>788</v>
      </c>
      <c r="U2218" s="256">
        <v>733</v>
      </c>
      <c r="V2218" s="256">
        <v>696</v>
      </c>
      <c r="W2218" s="256">
        <v>648</v>
      </c>
      <c r="X2218" s="256">
        <v>568</v>
      </c>
      <c r="Y2218" s="256">
        <v>507</v>
      </c>
      <c r="Z2218" s="256">
        <v>486</v>
      </c>
      <c r="AA2218" s="256">
        <v>490</v>
      </c>
      <c r="AB2218" s="256">
        <v>474</v>
      </c>
      <c r="AC2218" s="256">
        <v>456</v>
      </c>
      <c r="AD2218" s="256">
        <v>424</v>
      </c>
      <c r="AE2218" s="256">
        <v>370</v>
      </c>
      <c r="AF2218" s="256">
        <v>306</v>
      </c>
      <c r="AG2218" s="256">
        <v>249</v>
      </c>
      <c r="AH2218" s="256">
        <v>207</v>
      </c>
      <c r="AI2218" s="256">
        <v>146</v>
      </c>
      <c r="AJ2218" s="256">
        <v>94</v>
      </c>
      <c r="AK2218" s="256">
        <v>46</v>
      </c>
      <c r="AL2218" s="256">
        <v>0</v>
      </c>
      <c r="AM2218" s="256">
        <v>0</v>
      </c>
      <c r="AN2218" s="256">
        <v>0</v>
      </c>
      <c r="AO2218" s="256">
        <v>0</v>
      </c>
      <c r="AP2218" s="256">
        <v>0</v>
      </c>
      <c r="AQ2218" s="256">
        <v>0</v>
      </c>
      <c r="AR2218" s="256">
        <v>0</v>
      </c>
      <c r="AS2218" s="256">
        <v>0</v>
      </c>
      <c r="AT2218" s="256">
        <v>0</v>
      </c>
      <c r="AU2218" s="256">
        <v>0</v>
      </c>
      <c r="AV2218" s="256">
        <v>0</v>
      </c>
      <c r="AW2218" s="256">
        <v>0</v>
      </c>
      <c r="AX2218" s="256">
        <v>0</v>
      </c>
      <c r="AY2218" s="256">
        <v>0</v>
      </c>
      <c r="AZ2218" s="256">
        <v>0</v>
      </c>
      <c r="BA2218" s="256">
        <v>0</v>
      </c>
      <c r="BB2218" s="256">
        <v>0</v>
      </c>
      <c r="BC2218" s="256">
        <v>0</v>
      </c>
      <c r="BD2218" s="256">
        <v>0</v>
      </c>
      <c r="BE2218" s="256">
        <v>0</v>
      </c>
      <c r="BF2218" s="256">
        <v>0</v>
      </c>
      <c r="BG2218" s="256">
        <v>0</v>
      </c>
      <c r="BH2218" s="256">
        <v>0</v>
      </c>
      <c r="BI2218" s="256">
        <v>0</v>
      </c>
      <c r="BJ2218" s="256">
        <v>0</v>
      </c>
      <c r="BK2218" s="256">
        <v>0</v>
      </c>
      <c r="BL2218" s="256">
        <v>0</v>
      </c>
      <c r="BM2218" s="256">
        <v>0</v>
      </c>
      <c r="BN2218" s="256">
        <v>0</v>
      </c>
      <c r="BO2218" s="256">
        <v>0</v>
      </c>
      <c r="BP2218" s="256">
        <v>0</v>
      </c>
      <c r="BQ2218" s="256">
        <v>0</v>
      </c>
      <c r="BR2218" s="256">
        <v>0</v>
      </c>
      <c r="BS2218" s="256">
        <v>0</v>
      </c>
      <c r="BT2218" s="256">
        <v>0</v>
      </c>
      <c r="BU2218" s="256">
        <v>0</v>
      </c>
      <c r="BV2218" s="256">
        <v>0</v>
      </c>
    </row>
    <row r="2219" spans="1:74">
      <c r="A2219" s="256">
        <v>177.5</v>
      </c>
      <c r="B2219" s="256">
        <v>2656</v>
      </c>
      <c r="C2219" s="256">
        <v>2729</v>
      </c>
      <c r="D2219" s="256">
        <v>2786</v>
      </c>
      <c r="E2219" s="256">
        <v>2790</v>
      </c>
      <c r="F2219" s="256">
        <v>2744</v>
      </c>
      <c r="G2219" s="256">
        <v>2590</v>
      </c>
      <c r="H2219" s="256">
        <v>2234</v>
      </c>
      <c r="I2219" s="256">
        <v>1772</v>
      </c>
      <c r="J2219" s="256">
        <v>1296</v>
      </c>
      <c r="K2219" s="256">
        <v>917</v>
      </c>
      <c r="L2219" s="256">
        <v>736</v>
      </c>
      <c r="M2219" s="256">
        <v>666</v>
      </c>
      <c r="N2219" s="256">
        <v>637</v>
      </c>
      <c r="O2219" s="256">
        <v>670</v>
      </c>
      <c r="P2219" s="256">
        <v>765</v>
      </c>
      <c r="Q2219" s="256">
        <v>830</v>
      </c>
      <c r="R2219" s="256">
        <v>825</v>
      </c>
      <c r="S2219" s="256">
        <v>799</v>
      </c>
      <c r="T2219" s="256">
        <v>778</v>
      </c>
      <c r="U2219" s="256">
        <v>716</v>
      </c>
      <c r="V2219" s="256">
        <v>678</v>
      </c>
      <c r="W2219" s="256">
        <v>627</v>
      </c>
      <c r="X2219" s="256">
        <v>544</v>
      </c>
      <c r="Y2219" s="256">
        <v>486</v>
      </c>
      <c r="Z2219" s="256">
        <v>474</v>
      </c>
      <c r="AA2219" s="256">
        <v>483</v>
      </c>
      <c r="AB2219" s="256">
        <v>468</v>
      </c>
      <c r="AC2219" s="256">
        <v>456</v>
      </c>
      <c r="AD2219" s="256">
        <v>428</v>
      </c>
      <c r="AE2219" s="256">
        <v>368</v>
      </c>
      <c r="AF2219" s="256">
        <v>302</v>
      </c>
      <c r="AG2219" s="256">
        <v>244</v>
      </c>
      <c r="AH2219" s="256">
        <v>200</v>
      </c>
      <c r="AI2219" s="256">
        <v>145</v>
      </c>
      <c r="AJ2219" s="256">
        <v>97</v>
      </c>
      <c r="AK2219" s="256">
        <v>51</v>
      </c>
      <c r="AL2219" s="256">
        <v>0</v>
      </c>
      <c r="AM2219" s="256">
        <v>0</v>
      </c>
      <c r="AN2219" s="256">
        <v>0</v>
      </c>
      <c r="AO2219" s="256">
        <v>0</v>
      </c>
      <c r="AP2219" s="256">
        <v>0</v>
      </c>
      <c r="AQ2219" s="256">
        <v>0</v>
      </c>
      <c r="AR2219" s="256">
        <v>0</v>
      </c>
      <c r="AS2219" s="256">
        <v>0</v>
      </c>
      <c r="AT2219" s="256">
        <v>0</v>
      </c>
      <c r="AU2219" s="256">
        <v>0</v>
      </c>
      <c r="AV2219" s="256">
        <v>0</v>
      </c>
      <c r="AW2219" s="256">
        <v>0</v>
      </c>
      <c r="AX2219" s="256">
        <v>0</v>
      </c>
      <c r="AY2219" s="256">
        <v>0</v>
      </c>
      <c r="AZ2219" s="256">
        <v>0</v>
      </c>
      <c r="BA2219" s="256">
        <v>0</v>
      </c>
      <c r="BB2219" s="256">
        <v>0</v>
      </c>
      <c r="BC2219" s="256">
        <v>0</v>
      </c>
      <c r="BD2219" s="256">
        <v>0</v>
      </c>
      <c r="BE2219" s="256">
        <v>0</v>
      </c>
      <c r="BF2219" s="256">
        <v>0</v>
      </c>
      <c r="BG2219" s="256">
        <v>0</v>
      </c>
      <c r="BH2219" s="256">
        <v>0</v>
      </c>
      <c r="BI2219" s="256">
        <v>0</v>
      </c>
      <c r="BJ2219" s="256">
        <v>0</v>
      </c>
      <c r="BK2219" s="256">
        <v>0</v>
      </c>
      <c r="BL2219" s="256">
        <v>0</v>
      </c>
      <c r="BM2219" s="256">
        <v>0</v>
      </c>
      <c r="BN2219" s="256">
        <v>0</v>
      </c>
      <c r="BO2219" s="256">
        <v>0</v>
      </c>
      <c r="BP2219" s="256">
        <v>0</v>
      </c>
      <c r="BQ2219" s="256">
        <v>0</v>
      </c>
      <c r="BR2219" s="256">
        <v>0</v>
      </c>
      <c r="BS2219" s="256">
        <v>0</v>
      </c>
      <c r="BT2219" s="256">
        <v>0</v>
      </c>
      <c r="BU2219" s="256">
        <v>0</v>
      </c>
      <c r="BV2219" s="256">
        <v>0</v>
      </c>
    </row>
    <row r="2220" spans="1:74">
      <c r="A2220" s="256">
        <v>180</v>
      </c>
      <c r="B2220" s="256">
        <v>2656</v>
      </c>
      <c r="C2220" s="256">
        <v>2736</v>
      </c>
      <c r="D2220" s="256">
        <v>2781</v>
      </c>
      <c r="E2220" s="256">
        <v>2767</v>
      </c>
      <c r="F2220" s="256">
        <v>2702</v>
      </c>
      <c r="G2220" s="256">
        <v>2501</v>
      </c>
      <c r="H2220" s="256">
        <v>2099</v>
      </c>
      <c r="I2220" s="256">
        <v>1627</v>
      </c>
      <c r="J2220" s="256">
        <v>1162</v>
      </c>
      <c r="K2220" s="256">
        <v>836</v>
      </c>
      <c r="L2220" s="256">
        <v>707</v>
      </c>
      <c r="M2220" s="256">
        <v>656</v>
      </c>
      <c r="N2220" s="256">
        <v>635</v>
      </c>
      <c r="O2220" s="256">
        <v>692</v>
      </c>
      <c r="P2220" s="256">
        <v>797</v>
      </c>
      <c r="Q2220" s="256">
        <v>840</v>
      </c>
      <c r="R2220" s="256">
        <v>820</v>
      </c>
      <c r="S2220" s="256">
        <v>797</v>
      </c>
      <c r="T2220" s="256">
        <v>770</v>
      </c>
      <c r="U2220" s="256">
        <v>694</v>
      </c>
      <c r="V2220" s="256">
        <v>675</v>
      </c>
      <c r="W2220" s="256">
        <v>600</v>
      </c>
      <c r="X2220" s="256">
        <v>523</v>
      </c>
      <c r="Y2220" s="256">
        <v>475</v>
      </c>
      <c r="Z2220" s="256">
        <v>486</v>
      </c>
      <c r="AA2220" s="256">
        <v>487</v>
      </c>
      <c r="AB2220" s="256">
        <v>467</v>
      </c>
      <c r="AC2220" s="256">
        <v>457</v>
      </c>
      <c r="AD2220" s="256">
        <v>421</v>
      </c>
      <c r="AE2220" s="256">
        <v>350</v>
      </c>
      <c r="AF2220" s="256">
        <v>281</v>
      </c>
      <c r="AG2220" s="256">
        <v>232</v>
      </c>
      <c r="AH2220" s="256">
        <v>188</v>
      </c>
      <c r="AI2220" s="256">
        <v>127</v>
      </c>
      <c r="AJ2220" s="256">
        <v>84</v>
      </c>
      <c r="AK2220" s="256">
        <v>39</v>
      </c>
      <c r="AL2220" s="256">
        <v>0</v>
      </c>
      <c r="AM2220" s="256">
        <v>0</v>
      </c>
      <c r="AN2220" s="256">
        <v>0</v>
      </c>
      <c r="AO2220" s="256">
        <v>0</v>
      </c>
      <c r="AP2220" s="256">
        <v>0</v>
      </c>
      <c r="AQ2220" s="256">
        <v>0</v>
      </c>
      <c r="AR2220" s="256">
        <v>0</v>
      </c>
      <c r="AS2220" s="256">
        <v>0</v>
      </c>
      <c r="AT2220" s="256">
        <v>0</v>
      </c>
      <c r="AU2220" s="256">
        <v>0</v>
      </c>
      <c r="AV2220" s="256">
        <v>0</v>
      </c>
      <c r="AW2220" s="256">
        <v>0</v>
      </c>
      <c r="AX2220" s="256">
        <v>0</v>
      </c>
      <c r="AY2220" s="256">
        <v>0</v>
      </c>
      <c r="AZ2220" s="256">
        <v>0</v>
      </c>
      <c r="BA2220" s="256">
        <v>0</v>
      </c>
      <c r="BB2220" s="256">
        <v>0</v>
      </c>
      <c r="BC2220" s="256">
        <v>0</v>
      </c>
      <c r="BD2220" s="256">
        <v>0</v>
      </c>
      <c r="BE2220" s="256">
        <v>0</v>
      </c>
      <c r="BF2220" s="256">
        <v>0</v>
      </c>
      <c r="BG2220" s="256">
        <v>0</v>
      </c>
      <c r="BH2220" s="256">
        <v>0</v>
      </c>
      <c r="BI2220" s="256">
        <v>0</v>
      </c>
      <c r="BJ2220" s="256">
        <v>0</v>
      </c>
      <c r="BK2220" s="256">
        <v>0</v>
      </c>
      <c r="BL2220" s="256">
        <v>0</v>
      </c>
      <c r="BM2220" s="256">
        <v>0</v>
      </c>
      <c r="BN2220" s="256">
        <v>0</v>
      </c>
      <c r="BO2220" s="256">
        <v>0</v>
      </c>
      <c r="BP2220" s="256">
        <v>0</v>
      </c>
      <c r="BQ2220" s="256">
        <v>0</v>
      </c>
      <c r="BR2220" s="256">
        <v>0</v>
      </c>
      <c r="BS2220" s="256">
        <v>0</v>
      </c>
      <c r="BT2220" s="256">
        <v>0</v>
      </c>
      <c r="BU2220" s="256">
        <v>0</v>
      </c>
      <c r="BV2220" s="256">
        <v>0</v>
      </c>
    </row>
    <row r="2221" spans="1:74">
      <c r="B2221" s="256" t="s">
        <v>3369</v>
      </c>
    </row>
    <row r="2222" spans="1:74">
      <c r="B2222" s="256" t="s">
        <v>3360</v>
      </c>
    </row>
    <row r="2223" spans="1:74">
      <c r="B2223" s="256" t="s">
        <v>65</v>
      </c>
    </row>
    <row r="2224" spans="1:74">
      <c r="B2224" s="256" t="s">
        <v>3367</v>
      </c>
    </row>
    <row r="2225" spans="1:74">
      <c r="B2225" s="256">
        <v>134</v>
      </c>
    </row>
    <row r="2226" spans="1:74">
      <c r="B2226" s="256" t="s">
        <v>3368</v>
      </c>
    </row>
    <row r="2228" spans="1:74">
      <c r="B2228" s="256">
        <v>73</v>
      </c>
    </row>
    <row r="2229" spans="1:74">
      <c r="B2229" s="256">
        <v>73</v>
      </c>
    </row>
    <row r="2230" spans="1:74">
      <c r="B2230" s="256">
        <v>0</v>
      </c>
      <c r="C2230" s="256">
        <v>2.5</v>
      </c>
      <c r="D2230" s="256">
        <v>5</v>
      </c>
      <c r="E2230" s="256">
        <v>7.5</v>
      </c>
      <c r="F2230" s="256">
        <v>10</v>
      </c>
      <c r="G2230" s="256">
        <v>12.5</v>
      </c>
      <c r="H2230" s="256">
        <v>15</v>
      </c>
      <c r="I2230" s="256">
        <v>17.5</v>
      </c>
      <c r="J2230" s="256">
        <v>20</v>
      </c>
      <c r="K2230" s="256">
        <v>22.5</v>
      </c>
      <c r="L2230" s="256">
        <v>25</v>
      </c>
      <c r="M2230" s="256">
        <v>27.5</v>
      </c>
      <c r="N2230" s="256">
        <v>30</v>
      </c>
      <c r="O2230" s="256">
        <v>32.5</v>
      </c>
      <c r="P2230" s="256">
        <v>35</v>
      </c>
      <c r="Q2230" s="256">
        <v>37.5</v>
      </c>
      <c r="R2230" s="256">
        <v>40</v>
      </c>
      <c r="S2230" s="256">
        <v>42.5</v>
      </c>
      <c r="T2230" s="256">
        <v>45</v>
      </c>
      <c r="U2230" s="256">
        <v>47.5</v>
      </c>
      <c r="V2230" s="256">
        <v>50</v>
      </c>
      <c r="W2230" s="256">
        <v>52.5</v>
      </c>
      <c r="X2230" s="256">
        <v>55</v>
      </c>
      <c r="Y2230" s="256">
        <v>57.5</v>
      </c>
      <c r="Z2230" s="256">
        <v>60</v>
      </c>
      <c r="AA2230" s="256">
        <v>62.5</v>
      </c>
      <c r="AB2230" s="256">
        <v>65</v>
      </c>
      <c r="AC2230" s="256">
        <v>67.5</v>
      </c>
      <c r="AD2230" s="256">
        <v>70</v>
      </c>
      <c r="AE2230" s="256">
        <v>72.5</v>
      </c>
      <c r="AF2230" s="256">
        <v>75</v>
      </c>
      <c r="AG2230" s="256">
        <v>77.5</v>
      </c>
      <c r="AH2230" s="256">
        <v>80</v>
      </c>
      <c r="AI2230" s="256">
        <v>82.5</v>
      </c>
      <c r="AJ2230" s="256">
        <v>85</v>
      </c>
      <c r="AK2230" s="256">
        <v>87.5</v>
      </c>
      <c r="AL2230" s="256">
        <v>90</v>
      </c>
      <c r="AM2230" s="256">
        <v>92.5</v>
      </c>
      <c r="AN2230" s="256">
        <v>95</v>
      </c>
      <c r="AO2230" s="256">
        <v>97.5</v>
      </c>
      <c r="AP2230" s="256">
        <v>100</v>
      </c>
      <c r="AQ2230" s="256">
        <v>102.5</v>
      </c>
      <c r="AR2230" s="256">
        <v>105</v>
      </c>
      <c r="AS2230" s="256">
        <v>107.5</v>
      </c>
      <c r="AT2230" s="256">
        <v>110</v>
      </c>
      <c r="AU2230" s="256">
        <v>112.5</v>
      </c>
      <c r="AV2230" s="256">
        <v>115</v>
      </c>
      <c r="AW2230" s="256">
        <v>117.5</v>
      </c>
      <c r="AX2230" s="256">
        <v>120</v>
      </c>
      <c r="AY2230" s="256">
        <v>122.5</v>
      </c>
      <c r="AZ2230" s="256">
        <v>125</v>
      </c>
      <c r="BA2230" s="256">
        <v>127.5</v>
      </c>
      <c r="BB2230" s="256">
        <v>130</v>
      </c>
      <c r="BC2230" s="256">
        <v>132.5</v>
      </c>
      <c r="BD2230" s="256">
        <v>135</v>
      </c>
      <c r="BE2230" s="256">
        <v>137.5</v>
      </c>
      <c r="BF2230" s="256">
        <v>140</v>
      </c>
      <c r="BG2230" s="256">
        <v>142.5</v>
      </c>
      <c r="BH2230" s="256">
        <v>145</v>
      </c>
      <c r="BI2230" s="256">
        <v>147.5</v>
      </c>
      <c r="BJ2230" s="256">
        <v>150</v>
      </c>
      <c r="BK2230" s="256">
        <v>152.5</v>
      </c>
      <c r="BL2230" s="256">
        <v>155</v>
      </c>
      <c r="BM2230" s="256">
        <v>157.5</v>
      </c>
      <c r="BN2230" s="256">
        <v>160</v>
      </c>
      <c r="BO2230" s="256">
        <v>162.5</v>
      </c>
      <c r="BP2230" s="256">
        <v>165</v>
      </c>
      <c r="BQ2230" s="256">
        <v>167.5</v>
      </c>
      <c r="BR2230" s="256">
        <v>170</v>
      </c>
      <c r="BS2230" s="256">
        <v>172.5</v>
      </c>
      <c r="BT2230" s="256">
        <v>175</v>
      </c>
      <c r="BU2230" s="256">
        <v>177.5</v>
      </c>
      <c r="BV2230" s="256">
        <v>180</v>
      </c>
    </row>
    <row r="2231" spans="1:74">
      <c r="A2231" s="256">
        <v>0</v>
      </c>
      <c r="B2231" s="256">
        <v>2656</v>
      </c>
      <c r="C2231" s="256">
        <v>2599</v>
      </c>
      <c r="D2231" s="256">
        <v>2578</v>
      </c>
      <c r="E2231" s="256">
        <v>2623</v>
      </c>
      <c r="F2231" s="256">
        <v>2662</v>
      </c>
      <c r="G2231" s="256">
        <v>2644</v>
      </c>
      <c r="H2231" s="256">
        <v>2609</v>
      </c>
      <c r="I2231" s="256">
        <v>2572</v>
      </c>
      <c r="J2231" s="256">
        <v>2588</v>
      </c>
      <c r="K2231" s="256">
        <v>2683</v>
      </c>
      <c r="L2231" s="256">
        <v>2833</v>
      </c>
      <c r="M2231" s="256">
        <v>3009</v>
      </c>
      <c r="N2231" s="256">
        <v>3187</v>
      </c>
      <c r="O2231" s="256">
        <v>3358</v>
      </c>
      <c r="P2231" s="256">
        <v>3437</v>
      </c>
      <c r="Q2231" s="256">
        <v>3510</v>
      </c>
      <c r="R2231" s="256">
        <v>3565</v>
      </c>
      <c r="S2231" s="256">
        <v>3612</v>
      </c>
      <c r="T2231" s="256">
        <v>3598</v>
      </c>
      <c r="U2231" s="256">
        <v>3518</v>
      </c>
      <c r="V2231" s="256">
        <v>3475</v>
      </c>
      <c r="W2231" s="256">
        <v>3513</v>
      </c>
      <c r="X2231" s="256">
        <v>3569</v>
      </c>
      <c r="Y2231" s="256">
        <v>3508</v>
      </c>
      <c r="Z2231" s="256">
        <v>3227</v>
      </c>
      <c r="AA2231" s="256">
        <v>2546</v>
      </c>
      <c r="AB2231" s="256">
        <v>1523</v>
      </c>
      <c r="AC2231" s="256">
        <v>808</v>
      </c>
      <c r="AD2231" s="256">
        <v>561</v>
      </c>
      <c r="AE2231" s="256">
        <v>446</v>
      </c>
      <c r="AF2231" s="256">
        <v>367</v>
      </c>
      <c r="AG2231" s="256">
        <v>286</v>
      </c>
      <c r="AH2231" s="256">
        <v>244</v>
      </c>
      <c r="AI2231" s="256">
        <v>205</v>
      </c>
      <c r="AJ2231" s="256">
        <v>163</v>
      </c>
      <c r="AK2231" s="256">
        <v>89</v>
      </c>
      <c r="AL2231" s="256">
        <v>0</v>
      </c>
      <c r="AM2231" s="256">
        <v>0</v>
      </c>
      <c r="AN2231" s="256">
        <v>0</v>
      </c>
      <c r="AO2231" s="256">
        <v>0</v>
      </c>
      <c r="AP2231" s="256">
        <v>0</v>
      </c>
      <c r="AQ2231" s="256">
        <v>0</v>
      </c>
      <c r="AR2231" s="256">
        <v>0</v>
      </c>
      <c r="AS2231" s="256">
        <v>0</v>
      </c>
      <c r="AT2231" s="256">
        <v>0</v>
      </c>
      <c r="AU2231" s="256">
        <v>0</v>
      </c>
      <c r="AV2231" s="256">
        <v>0</v>
      </c>
      <c r="AW2231" s="256">
        <v>0</v>
      </c>
      <c r="AX2231" s="256">
        <v>0</v>
      </c>
      <c r="AY2231" s="256">
        <v>0</v>
      </c>
      <c r="AZ2231" s="256">
        <v>0</v>
      </c>
      <c r="BA2231" s="256">
        <v>0</v>
      </c>
      <c r="BB2231" s="256">
        <v>0</v>
      </c>
      <c r="BC2231" s="256">
        <v>0</v>
      </c>
      <c r="BD2231" s="256">
        <v>0</v>
      </c>
      <c r="BE2231" s="256">
        <v>0</v>
      </c>
      <c r="BF2231" s="256">
        <v>0</v>
      </c>
      <c r="BG2231" s="256">
        <v>0</v>
      </c>
      <c r="BH2231" s="256">
        <v>0</v>
      </c>
      <c r="BI2231" s="256">
        <v>0</v>
      </c>
      <c r="BJ2231" s="256">
        <v>0</v>
      </c>
      <c r="BK2231" s="256">
        <v>0</v>
      </c>
      <c r="BL2231" s="256">
        <v>0</v>
      </c>
      <c r="BM2231" s="256">
        <v>0</v>
      </c>
      <c r="BN2231" s="256">
        <v>0</v>
      </c>
      <c r="BO2231" s="256">
        <v>0</v>
      </c>
      <c r="BP2231" s="256">
        <v>0</v>
      </c>
      <c r="BQ2231" s="256">
        <v>0</v>
      </c>
      <c r="BR2231" s="256">
        <v>0</v>
      </c>
      <c r="BS2231" s="256">
        <v>0</v>
      </c>
      <c r="BT2231" s="256">
        <v>0</v>
      </c>
      <c r="BU2231" s="256">
        <v>0</v>
      </c>
      <c r="BV2231" s="256">
        <v>0</v>
      </c>
    </row>
    <row r="2232" spans="1:74">
      <c r="A2232" s="256">
        <v>2.5</v>
      </c>
      <c r="B2232" s="256">
        <v>2656</v>
      </c>
      <c r="C2232" s="256">
        <v>2602</v>
      </c>
      <c r="D2232" s="256">
        <v>2598</v>
      </c>
      <c r="E2232" s="256">
        <v>2653</v>
      </c>
      <c r="F2232" s="256">
        <v>2674</v>
      </c>
      <c r="G2232" s="256">
        <v>2649</v>
      </c>
      <c r="H2232" s="256">
        <v>2608</v>
      </c>
      <c r="I2232" s="256">
        <v>2586</v>
      </c>
      <c r="J2232" s="256">
        <v>2623</v>
      </c>
      <c r="K2232" s="256">
        <v>2740</v>
      </c>
      <c r="L2232" s="256">
        <v>2898</v>
      </c>
      <c r="M2232" s="256">
        <v>3069</v>
      </c>
      <c r="N2232" s="256">
        <v>3253</v>
      </c>
      <c r="O2232" s="256">
        <v>3392</v>
      </c>
      <c r="P2232" s="256">
        <v>3465</v>
      </c>
      <c r="Q2232" s="256">
        <v>3531</v>
      </c>
      <c r="R2232" s="256">
        <v>3586</v>
      </c>
      <c r="S2232" s="256">
        <v>3618</v>
      </c>
      <c r="T2232" s="256">
        <v>3588</v>
      </c>
      <c r="U2232" s="256">
        <v>3502</v>
      </c>
      <c r="V2232" s="256">
        <v>3476</v>
      </c>
      <c r="W2232" s="256">
        <v>3522</v>
      </c>
      <c r="X2232" s="256">
        <v>3546</v>
      </c>
      <c r="Y2232" s="256">
        <v>3434</v>
      </c>
      <c r="Z2232" s="256">
        <v>3055</v>
      </c>
      <c r="AA2232" s="256">
        <v>2257</v>
      </c>
      <c r="AB2232" s="256">
        <v>1282</v>
      </c>
      <c r="AC2232" s="256">
        <v>710</v>
      </c>
      <c r="AD2232" s="256">
        <v>516</v>
      </c>
      <c r="AE2232" s="256">
        <v>424</v>
      </c>
      <c r="AF2232" s="256">
        <v>340</v>
      </c>
      <c r="AG2232" s="256">
        <v>275</v>
      </c>
      <c r="AH2232" s="256">
        <v>232</v>
      </c>
      <c r="AI2232" s="256">
        <v>196</v>
      </c>
      <c r="AJ2232" s="256">
        <v>140</v>
      </c>
      <c r="AK2232" s="256">
        <v>69</v>
      </c>
      <c r="AL2232" s="256">
        <v>0</v>
      </c>
      <c r="AM2232" s="256">
        <v>0</v>
      </c>
      <c r="AN2232" s="256">
        <v>0</v>
      </c>
      <c r="AO2232" s="256">
        <v>0</v>
      </c>
      <c r="AP2232" s="256">
        <v>0</v>
      </c>
      <c r="AQ2232" s="256">
        <v>0</v>
      </c>
      <c r="AR2232" s="256">
        <v>0</v>
      </c>
      <c r="AS2232" s="256">
        <v>0</v>
      </c>
      <c r="AT2232" s="256">
        <v>0</v>
      </c>
      <c r="AU2232" s="256">
        <v>0</v>
      </c>
      <c r="AV2232" s="256">
        <v>0</v>
      </c>
      <c r="AW2232" s="256">
        <v>0</v>
      </c>
      <c r="AX2232" s="256">
        <v>0</v>
      </c>
      <c r="AY2232" s="256">
        <v>0</v>
      </c>
      <c r="AZ2232" s="256">
        <v>0</v>
      </c>
      <c r="BA2232" s="256">
        <v>0</v>
      </c>
      <c r="BB2232" s="256">
        <v>0</v>
      </c>
      <c r="BC2232" s="256">
        <v>0</v>
      </c>
      <c r="BD2232" s="256">
        <v>0</v>
      </c>
      <c r="BE2232" s="256">
        <v>0</v>
      </c>
      <c r="BF2232" s="256">
        <v>0</v>
      </c>
      <c r="BG2232" s="256">
        <v>0</v>
      </c>
      <c r="BH2232" s="256">
        <v>0</v>
      </c>
      <c r="BI2232" s="256">
        <v>0</v>
      </c>
      <c r="BJ2232" s="256">
        <v>0</v>
      </c>
      <c r="BK2232" s="256">
        <v>0</v>
      </c>
      <c r="BL2232" s="256">
        <v>0</v>
      </c>
      <c r="BM2232" s="256">
        <v>0</v>
      </c>
      <c r="BN2232" s="256">
        <v>0</v>
      </c>
      <c r="BO2232" s="256">
        <v>0</v>
      </c>
      <c r="BP2232" s="256">
        <v>0</v>
      </c>
      <c r="BQ2232" s="256">
        <v>0</v>
      </c>
      <c r="BR2232" s="256">
        <v>0</v>
      </c>
      <c r="BS2232" s="256">
        <v>0</v>
      </c>
      <c r="BT2232" s="256">
        <v>0</v>
      </c>
      <c r="BU2232" s="256">
        <v>0</v>
      </c>
      <c r="BV2232" s="256">
        <v>0</v>
      </c>
    </row>
    <row r="2233" spans="1:74">
      <c r="A2233" s="256">
        <v>5</v>
      </c>
      <c r="B2233" s="256">
        <v>2656</v>
      </c>
      <c r="C2233" s="256">
        <v>2595</v>
      </c>
      <c r="D2233" s="256">
        <v>2590</v>
      </c>
      <c r="E2233" s="256">
        <v>2646</v>
      </c>
      <c r="F2233" s="256">
        <v>2667</v>
      </c>
      <c r="G2233" s="256">
        <v>2644</v>
      </c>
      <c r="H2233" s="256">
        <v>2602</v>
      </c>
      <c r="I2233" s="256">
        <v>2580</v>
      </c>
      <c r="J2233" s="256">
        <v>2614</v>
      </c>
      <c r="K2233" s="256">
        <v>2728</v>
      </c>
      <c r="L2233" s="256">
        <v>2883</v>
      </c>
      <c r="M2233" s="256">
        <v>3050</v>
      </c>
      <c r="N2233" s="256">
        <v>3230</v>
      </c>
      <c r="O2233" s="256">
        <v>3372</v>
      </c>
      <c r="P2233" s="256">
        <v>3447</v>
      </c>
      <c r="Q2233" s="256">
        <v>3510</v>
      </c>
      <c r="R2233" s="256">
        <v>3564</v>
      </c>
      <c r="S2233" s="256">
        <v>3593</v>
      </c>
      <c r="T2233" s="256">
        <v>3564</v>
      </c>
      <c r="U2233" s="256">
        <v>3478</v>
      </c>
      <c r="V2233" s="256">
        <v>3442</v>
      </c>
      <c r="W2233" s="256">
        <v>3472</v>
      </c>
      <c r="X2233" s="256">
        <v>3488</v>
      </c>
      <c r="Y2233" s="256">
        <v>3380</v>
      </c>
      <c r="Z2233" s="256">
        <v>3027</v>
      </c>
      <c r="AA2233" s="256">
        <v>2260</v>
      </c>
      <c r="AB2233" s="256">
        <v>1282</v>
      </c>
      <c r="AC2233" s="256">
        <v>697</v>
      </c>
      <c r="AD2233" s="256">
        <v>509</v>
      </c>
      <c r="AE2233" s="256">
        <v>428</v>
      </c>
      <c r="AF2233" s="256">
        <v>347</v>
      </c>
      <c r="AG2233" s="256">
        <v>281</v>
      </c>
      <c r="AH2233" s="256">
        <v>238</v>
      </c>
      <c r="AI2233" s="256">
        <v>202</v>
      </c>
      <c r="AJ2233" s="256">
        <v>147</v>
      </c>
      <c r="AK2233" s="256">
        <v>70</v>
      </c>
      <c r="AL2233" s="256">
        <v>0</v>
      </c>
      <c r="AM2233" s="256">
        <v>0</v>
      </c>
      <c r="AN2233" s="256">
        <v>0</v>
      </c>
      <c r="AO2233" s="256">
        <v>0</v>
      </c>
      <c r="AP2233" s="256">
        <v>0</v>
      </c>
      <c r="AQ2233" s="256">
        <v>0</v>
      </c>
      <c r="AR2233" s="256">
        <v>0</v>
      </c>
      <c r="AS2233" s="256">
        <v>0</v>
      </c>
      <c r="AT2233" s="256">
        <v>0</v>
      </c>
      <c r="AU2233" s="256">
        <v>0</v>
      </c>
      <c r="AV2233" s="256">
        <v>0</v>
      </c>
      <c r="AW2233" s="256">
        <v>0</v>
      </c>
      <c r="AX2233" s="256">
        <v>0</v>
      </c>
      <c r="AY2233" s="256">
        <v>0</v>
      </c>
      <c r="AZ2233" s="256">
        <v>0</v>
      </c>
      <c r="BA2233" s="256">
        <v>0</v>
      </c>
      <c r="BB2233" s="256">
        <v>0</v>
      </c>
      <c r="BC2233" s="256">
        <v>0</v>
      </c>
      <c r="BD2233" s="256">
        <v>0</v>
      </c>
      <c r="BE2233" s="256">
        <v>0</v>
      </c>
      <c r="BF2233" s="256">
        <v>0</v>
      </c>
      <c r="BG2233" s="256">
        <v>0</v>
      </c>
      <c r="BH2233" s="256">
        <v>0</v>
      </c>
      <c r="BI2233" s="256">
        <v>0</v>
      </c>
      <c r="BJ2233" s="256">
        <v>0</v>
      </c>
      <c r="BK2233" s="256">
        <v>0</v>
      </c>
      <c r="BL2233" s="256">
        <v>0</v>
      </c>
      <c r="BM2233" s="256">
        <v>0</v>
      </c>
      <c r="BN2233" s="256">
        <v>0</v>
      </c>
      <c r="BO2233" s="256">
        <v>0</v>
      </c>
      <c r="BP2233" s="256">
        <v>0</v>
      </c>
      <c r="BQ2233" s="256">
        <v>0</v>
      </c>
      <c r="BR2233" s="256">
        <v>0</v>
      </c>
      <c r="BS2233" s="256">
        <v>0</v>
      </c>
      <c r="BT2233" s="256">
        <v>0</v>
      </c>
      <c r="BU2233" s="256">
        <v>0</v>
      </c>
      <c r="BV2233" s="256">
        <v>0</v>
      </c>
    </row>
    <row r="2234" spans="1:74">
      <c r="A2234" s="256">
        <v>7.5</v>
      </c>
      <c r="B2234" s="256">
        <v>2656</v>
      </c>
      <c r="C2234" s="256">
        <v>2592</v>
      </c>
      <c r="D2234" s="256">
        <v>2587</v>
      </c>
      <c r="E2234" s="256">
        <v>2642</v>
      </c>
      <c r="F2234" s="256">
        <v>2668</v>
      </c>
      <c r="G2234" s="256">
        <v>2646</v>
      </c>
      <c r="H2234" s="256">
        <v>2608</v>
      </c>
      <c r="I2234" s="256">
        <v>2582</v>
      </c>
      <c r="J2234" s="256">
        <v>2610</v>
      </c>
      <c r="K2234" s="256">
        <v>2720</v>
      </c>
      <c r="L2234" s="256">
        <v>2872</v>
      </c>
      <c r="M2234" s="256">
        <v>3037</v>
      </c>
      <c r="N2234" s="256">
        <v>3214</v>
      </c>
      <c r="O2234" s="256">
        <v>3356</v>
      </c>
      <c r="P2234" s="256">
        <v>3430</v>
      </c>
      <c r="Q2234" s="256">
        <v>3486</v>
      </c>
      <c r="R2234" s="256">
        <v>3538</v>
      </c>
      <c r="S2234" s="256">
        <v>3568</v>
      </c>
      <c r="T2234" s="256">
        <v>3543</v>
      </c>
      <c r="U2234" s="256">
        <v>3462</v>
      </c>
      <c r="V2234" s="256">
        <v>3412</v>
      </c>
      <c r="W2234" s="256">
        <v>3430</v>
      </c>
      <c r="X2234" s="256">
        <v>3444</v>
      </c>
      <c r="Y2234" s="256">
        <v>3344</v>
      </c>
      <c r="Z2234" s="256">
        <v>3010</v>
      </c>
      <c r="AA2234" s="256">
        <v>2260</v>
      </c>
      <c r="AB2234" s="256">
        <v>1314</v>
      </c>
      <c r="AC2234" s="256">
        <v>702</v>
      </c>
      <c r="AD2234" s="256">
        <v>514</v>
      </c>
      <c r="AE2234" s="256">
        <v>436</v>
      </c>
      <c r="AF2234" s="256">
        <v>360</v>
      </c>
      <c r="AG2234" s="256">
        <v>294</v>
      </c>
      <c r="AH2234" s="256">
        <v>248</v>
      </c>
      <c r="AI2234" s="256">
        <v>211</v>
      </c>
      <c r="AJ2234" s="256">
        <v>151</v>
      </c>
      <c r="AK2234" s="256">
        <v>76</v>
      </c>
      <c r="AL2234" s="256">
        <v>0</v>
      </c>
      <c r="AM2234" s="256">
        <v>0</v>
      </c>
      <c r="AN2234" s="256">
        <v>0</v>
      </c>
      <c r="AO2234" s="256">
        <v>0</v>
      </c>
      <c r="AP2234" s="256">
        <v>0</v>
      </c>
      <c r="AQ2234" s="256">
        <v>0</v>
      </c>
      <c r="AR2234" s="256">
        <v>0</v>
      </c>
      <c r="AS2234" s="256">
        <v>0</v>
      </c>
      <c r="AT2234" s="256">
        <v>0</v>
      </c>
      <c r="AU2234" s="256">
        <v>0</v>
      </c>
      <c r="AV2234" s="256">
        <v>0</v>
      </c>
      <c r="AW2234" s="256">
        <v>0</v>
      </c>
      <c r="AX2234" s="256">
        <v>0</v>
      </c>
      <c r="AY2234" s="256">
        <v>0</v>
      </c>
      <c r="AZ2234" s="256">
        <v>0</v>
      </c>
      <c r="BA2234" s="256">
        <v>0</v>
      </c>
      <c r="BB2234" s="256">
        <v>0</v>
      </c>
      <c r="BC2234" s="256">
        <v>0</v>
      </c>
      <c r="BD2234" s="256">
        <v>0</v>
      </c>
      <c r="BE2234" s="256">
        <v>0</v>
      </c>
      <c r="BF2234" s="256">
        <v>0</v>
      </c>
      <c r="BG2234" s="256">
        <v>0</v>
      </c>
      <c r="BH2234" s="256">
        <v>0</v>
      </c>
      <c r="BI2234" s="256">
        <v>0</v>
      </c>
      <c r="BJ2234" s="256">
        <v>0</v>
      </c>
      <c r="BK2234" s="256">
        <v>0</v>
      </c>
      <c r="BL2234" s="256">
        <v>0</v>
      </c>
      <c r="BM2234" s="256">
        <v>0</v>
      </c>
      <c r="BN2234" s="256">
        <v>0</v>
      </c>
      <c r="BO2234" s="256">
        <v>0</v>
      </c>
      <c r="BP2234" s="256">
        <v>0</v>
      </c>
      <c r="BQ2234" s="256">
        <v>0</v>
      </c>
      <c r="BR2234" s="256">
        <v>0</v>
      </c>
      <c r="BS2234" s="256">
        <v>0</v>
      </c>
      <c r="BT2234" s="256">
        <v>0</v>
      </c>
      <c r="BU2234" s="256">
        <v>0</v>
      </c>
      <c r="BV2234" s="256">
        <v>0</v>
      </c>
    </row>
    <row r="2235" spans="1:74">
      <c r="A2235" s="256">
        <v>10</v>
      </c>
      <c r="B2235" s="256">
        <v>2656</v>
      </c>
      <c r="C2235" s="256">
        <v>2591</v>
      </c>
      <c r="D2235" s="256">
        <v>2586</v>
      </c>
      <c r="E2235" s="256">
        <v>2640</v>
      </c>
      <c r="F2235" s="256">
        <v>2668</v>
      </c>
      <c r="G2235" s="256">
        <v>2648</v>
      </c>
      <c r="H2235" s="256">
        <v>2614</v>
      </c>
      <c r="I2235" s="256">
        <v>2586</v>
      </c>
      <c r="J2235" s="256">
        <v>2610</v>
      </c>
      <c r="K2235" s="256">
        <v>2714</v>
      </c>
      <c r="L2235" s="256">
        <v>2860</v>
      </c>
      <c r="M2235" s="256">
        <v>3020</v>
      </c>
      <c r="N2235" s="256">
        <v>3192</v>
      </c>
      <c r="O2235" s="256">
        <v>3336</v>
      </c>
      <c r="P2235" s="256">
        <v>3413</v>
      </c>
      <c r="Q2235" s="256">
        <v>3472</v>
      </c>
      <c r="R2235" s="256">
        <v>3520</v>
      </c>
      <c r="S2235" s="256">
        <v>3554</v>
      </c>
      <c r="T2235" s="256">
        <v>3538</v>
      </c>
      <c r="U2235" s="256">
        <v>3466</v>
      </c>
      <c r="V2235" s="256">
        <v>3408</v>
      </c>
      <c r="W2235" s="256">
        <v>3413</v>
      </c>
      <c r="X2235" s="256">
        <v>3425</v>
      </c>
      <c r="Y2235" s="256">
        <v>3328</v>
      </c>
      <c r="Z2235" s="256">
        <v>2994</v>
      </c>
      <c r="AA2235" s="256">
        <v>2276</v>
      </c>
      <c r="AB2235" s="256">
        <v>1324</v>
      </c>
      <c r="AC2235" s="256">
        <v>713</v>
      </c>
      <c r="AD2235" s="256">
        <v>520</v>
      </c>
      <c r="AE2235" s="256">
        <v>450</v>
      </c>
      <c r="AF2235" s="256">
        <v>377</v>
      </c>
      <c r="AG2235" s="256">
        <v>306</v>
      </c>
      <c r="AH2235" s="256">
        <v>260</v>
      </c>
      <c r="AI2235" s="256">
        <v>222</v>
      </c>
      <c r="AJ2235" s="256">
        <v>156</v>
      </c>
      <c r="AK2235" s="256">
        <v>81</v>
      </c>
      <c r="AL2235" s="256">
        <v>0</v>
      </c>
      <c r="AM2235" s="256">
        <v>0</v>
      </c>
      <c r="AN2235" s="256">
        <v>0</v>
      </c>
      <c r="AO2235" s="256">
        <v>0</v>
      </c>
      <c r="AP2235" s="256">
        <v>0</v>
      </c>
      <c r="AQ2235" s="256">
        <v>0</v>
      </c>
      <c r="AR2235" s="256">
        <v>0</v>
      </c>
      <c r="AS2235" s="256">
        <v>0</v>
      </c>
      <c r="AT2235" s="256">
        <v>0</v>
      </c>
      <c r="AU2235" s="256">
        <v>0</v>
      </c>
      <c r="AV2235" s="256">
        <v>0</v>
      </c>
      <c r="AW2235" s="256">
        <v>0</v>
      </c>
      <c r="AX2235" s="256">
        <v>0</v>
      </c>
      <c r="AY2235" s="256">
        <v>0</v>
      </c>
      <c r="AZ2235" s="256">
        <v>0</v>
      </c>
      <c r="BA2235" s="256">
        <v>0</v>
      </c>
      <c r="BB2235" s="256">
        <v>0</v>
      </c>
      <c r="BC2235" s="256">
        <v>0</v>
      </c>
      <c r="BD2235" s="256">
        <v>0</v>
      </c>
      <c r="BE2235" s="256">
        <v>0</v>
      </c>
      <c r="BF2235" s="256">
        <v>0</v>
      </c>
      <c r="BG2235" s="256">
        <v>0</v>
      </c>
      <c r="BH2235" s="256">
        <v>0</v>
      </c>
      <c r="BI2235" s="256">
        <v>0</v>
      </c>
      <c r="BJ2235" s="256">
        <v>0</v>
      </c>
      <c r="BK2235" s="256">
        <v>0</v>
      </c>
      <c r="BL2235" s="256">
        <v>0</v>
      </c>
      <c r="BM2235" s="256">
        <v>0</v>
      </c>
      <c r="BN2235" s="256">
        <v>0</v>
      </c>
      <c r="BO2235" s="256">
        <v>0</v>
      </c>
      <c r="BP2235" s="256">
        <v>0</v>
      </c>
      <c r="BQ2235" s="256">
        <v>0</v>
      </c>
      <c r="BR2235" s="256">
        <v>0</v>
      </c>
      <c r="BS2235" s="256">
        <v>0</v>
      </c>
      <c r="BT2235" s="256">
        <v>0</v>
      </c>
      <c r="BU2235" s="256">
        <v>0</v>
      </c>
      <c r="BV2235" s="256">
        <v>0</v>
      </c>
    </row>
    <row r="2236" spans="1:74">
      <c r="A2236" s="256">
        <v>12.5</v>
      </c>
      <c r="B2236" s="256">
        <v>2656</v>
      </c>
      <c r="C2236" s="256">
        <v>2592</v>
      </c>
      <c r="D2236" s="256">
        <v>2584</v>
      </c>
      <c r="E2236" s="256">
        <v>2638</v>
      </c>
      <c r="F2236" s="256">
        <v>2671</v>
      </c>
      <c r="G2236" s="256">
        <v>2653</v>
      </c>
      <c r="H2236" s="256">
        <v>2622</v>
      </c>
      <c r="I2236" s="256">
        <v>2592</v>
      </c>
      <c r="J2236" s="256">
        <v>2608</v>
      </c>
      <c r="K2236" s="256">
        <v>2701</v>
      </c>
      <c r="L2236" s="256">
        <v>2844</v>
      </c>
      <c r="M2236" s="256">
        <v>2999</v>
      </c>
      <c r="N2236" s="256">
        <v>3166</v>
      </c>
      <c r="O2236" s="256">
        <v>3308</v>
      </c>
      <c r="P2236" s="256">
        <v>3388</v>
      </c>
      <c r="Q2236" s="256">
        <v>3446</v>
      </c>
      <c r="R2236" s="256">
        <v>3492</v>
      </c>
      <c r="S2236" s="256">
        <v>3536</v>
      </c>
      <c r="T2236" s="256">
        <v>3531</v>
      </c>
      <c r="U2236" s="256">
        <v>3468</v>
      </c>
      <c r="V2236" s="256">
        <v>3402</v>
      </c>
      <c r="W2236" s="256">
        <v>3394</v>
      </c>
      <c r="X2236" s="256">
        <v>3401</v>
      </c>
      <c r="Y2236" s="256">
        <v>3310</v>
      </c>
      <c r="Z2236" s="256">
        <v>3003</v>
      </c>
      <c r="AA2236" s="256">
        <v>2322</v>
      </c>
      <c r="AB2236" s="256">
        <v>1377</v>
      </c>
      <c r="AC2236" s="256">
        <v>739</v>
      </c>
      <c r="AD2236" s="256">
        <v>536</v>
      </c>
      <c r="AE2236" s="256">
        <v>468</v>
      </c>
      <c r="AF2236" s="256">
        <v>400</v>
      </c>
      <c r="AG2236" s="256">
        <v>326</v>
      </c>
      <c r="AH2236" s="256">
        <v>278</v>
      </c>
      <c r="AI2236" s="256">
        <v>236</v>
      </c>
      <c r="AJ2236" s="256">
        <v>172</v>
      </c>
      <c r="AK2236" s="256">
        <v>88</v>
      </c>
      <c r="AL2236" s="256">
        <v>0</v>
      </c>
      <c r="AM2236" s="256">
        <v>0</v>
      </c>
      <c r="AN2236" s="256">
        <v>0</v>
      </c>
      <c r="AO2236" s="256">
        <v>0</v>
      </c>
      <c r="AP2236" s="256">
        <v>0</v>
      </c>
      <c r="AQ2236" s="256">
        <v>0</v>
      </c>
      <c r="AR2236" s="256">
        <v>0</v>
      </c>
      <c r="AS2236" s="256">
        <v>0</v>
      </c>
      <c r="AT2236" s="256">
        <v>0</v>
      </c>
      <c r="AU2236" s="256">
        <v>0</v>
      </c>
      <c r="AV2236" s="256">
        <v>0</v>
      </c>
      <c r="AW2236" s="256">
        <v>0</v>
      </c>
      <c r="AX2236" s="256">
        <v>0</v>
      </c>
      <c r="AY2236" s="256">
        <v>0</v>
      </c>
      <c r="AZ2236" s="256">
        <v>0</v>
      </c>
      <c r="BA2236" s="256">
        <v>0</v>
      </c>
      <c r="BB2236" s="256">
        <v>0</v>
      </c>
      <c r="BC2236" s="256">
        <v>0</v>
      </c>
      <c r="BD2236" s="256">
        <v>0</v>
      </c>
      <c r="BE2236" s="256">
        <v>0</v>
      </c>
      <c r="BF2236" s="256">
        <v>0</v>
      </c>
      <c r="BG2236" s="256">
        <v>0</v>
      </c>
      <c r="BH2236" s="256">
        <v>0</v>
      </c>
      <c r="BI2236" s="256">
        <v>0</v>
      </c>
      <c r="BJ2236" s="256">
        <v>0</v>
      </c>
      <c r="BK2236" s="256">
        <v>0</v>
      </c>
      <c r="BL2236" s="256">
        <v>0</v>
      </c>
      <c r="BM2236" s="256">
        <v>0</v>
      </c>
      <c r="BN2236" s="256">
        <v>0</v>
      </c>
      <c r="BO2236" s="256">
        <v>0</v>
      </c>
      <c r="BP2236" s="256">
        <v>0</v>
      </c>
      <c r="BQ2236" s="256">
        <v>0</v>
      </c>
      <c r="BR2236" s="256">
        <v>0</v>
      </c>
      <c r="BS2236" s="256">
        <v>0</v>
      </c>
      <c r="BT2236" s="256">
        <v>0</v>
      </c>
      <c r="BU2236" s="256">
        <v>0</v>
      </c>
      <c r="BV2236" s="256">
        <v>0</v>
      </c>
    </row>
    <row r="2237" spans="1:74">
      <c r="A2237" s="256">
        <v>15</v>
      </c>
      <c r="B2237" s="256">
        <v>2656</v>
      </c>
      <c r="C2237" s="256">
        <v>2594</v>
      </c>
      <c r="D2237" s="256">
        <v>2586</v>
      </c>
      <c r="E2237" s="256">
        <v>2640</v>
      </c>
      <c r="F2237" s="256">
        <v>2674</v>
      </c>
      <c r="G2237" s="256">
        <v>2659</v>
      </c>
      <c r="H2237" s="256">
        <v>2630</v>
      </c>
      <c r="I2237" s="256">
        <v>2600</v>
      </c>
      <c r="J2237" s="256">
        <v>2608</v>
      </c>
      <c r="K2237" s="256">
        <v>2690</v>
      </c>
      <c r="L2237" s="256">
        <v>2826</v>
      </c>
      <c r="M2237" s="256">
        <v>2978</v>
      </c>
      <c r="N2237" s="256">
        <v>3136</v>
      </c>
      <c r="O2237" s="256">
        <v>3286</v>
      </c>
      <c r="P2237" s="256">
        <v>3369</v>
      </c>
      <c r="Q2237" s="256">
        <v>3430</v>
      </c>
      <c r="R2237" s="256">
        <v>3475</v>
      </c>
      <c r="S2237" s="256">
        <v>3520</v>
      </c>
      <c r="T2237" s="256">
        <v>3528</v>
      </c>
      <c r="U2237" s="256">
        <v>3467</v>
      </c>
      <c r="V2237" s="256">
        <v>3388</v>
      </c>
      <c r="W2237" s="256">
        <v>3356</v>
      </c>
      <c r="X2237" s="256">
        <v>3352</v>
      </c>
      <c r="Y2237" s="256">
        <v>3269</v>
      </c>
      <c r="Z2237" s="256">
        <v>2987</v>
      </c>
      <c r="AA2237" s="256">
        <v>2356</v>
      </c>
      <c r="AB2237" s="256">
        <v>1416</v>
      </c>
      <c r="AC2237" s="256">
        <v>760</v>
      </c>
      <c r="AD2237" s="256">
        <v>556</v>
      </c>
      <c r="AE2237" s="256">
        <v>490</v>
      </c>
      <c r="AF2237" s="256">
        <v>431</v>
      </c>
      <c r="AG2237" s="256">
        <v>352</v>
      </c>
      <c r="AH2237" s="256">
        <v>303</v>
      </c>
      <c r="AI2237" s="256">
        <v>262</v>
      </c>
      <c r="AJ2237" s="256">
        <v>210</v>
      </c>
      <c r="AK2237" s="256">
        <v>140</v>
      </c>
      <c r="AL2237" s="256">
        <v>0</v>
      </c>
      <c r="AM2237" s="256">
        <v>0</v>
      </c>
      <c r="AN2237" s="256">
        <v>0</v>
      </c>
      <c r="AO2237" s="256">
        <v>0</v>
      </c>
      <c r="AP2237" s="256">
        <v>0</v>
      </c>
      <c r="AQ2237" s="256">
        <v>0</v>
      </c>
      <c r="AR2237" s="256">
        <v>0</v>
      </c>
      <c r="AS2237" s="256">
        <v>0</v>
      </c>
      <c r="AT2237" s="256">
        <v>0</v>
      </c>
      <c r="AU2237" s="256">
        <v>0</v>
      </c>
      <c r="AV2237" s="256">
        <v>0</v>
      </c>
      <c r="AW2237" s="256">
        <v>0</v>
      </c>
      <c r="AX2237" s="256">
        <v>0</v>
      </c>
      <c r="AY2237" s="256">
        <v>0</v>
      </c>
      <c r="AZ2237" s="256">
        <v>0</v>
      </c>
      <c r="BA2237" s="256">
        <v>0</v>
      </c>
      <c r="BB2237" s="256">
        <v>0</v>
      </c>
      <c r="BC2237" s="256">
        <v>0</v>
      </c>
      <c r="BD2237" s="256">
        <v>0</v>
      </c>
      <c r="BE2237" s="256">
        <v>0</v>
      </c>
      <c r="BF2237" s="256">
        <v>0</v>
      </c>
      <c r="BG2237" s="256">
        <v>0</v>
      </c>
      <c r="BH2237" s="256">
        <v>0</v>
      </c>
      <c r="BI2237" s="256">
        <v>0</v>
      </c>
      <c r="BJ2237" s="256">
        <v>0</v>
      </c>
      <c r="BK2237" s="256">
        <v>0</v>
      </c>
      <c r="BL2237" s="256">
        <v>0</v>
      </c>
      <c r="BM2237" s="256">
        <v>0</v>
      </c>
      <c r="BN2237" s="256">
        <v>0</v>
      </c>
      <c r="BO2237" s="256">
        <v>0</v>
      </c>
      <c r="BP2237" s="256">
        <v>0</v>
      </c>
      <c r="BQ2237" s="256">
        <v>0</v>
      </c>
      <c r="BR2237" s="256">
        <v>0</v>
      </c>
      <c r="BS2237" s="256">
        <v>0</v>
      </c>
      <c r="BT2237" s="256">
        <v>0</v>
      </c>
      <c r="BU2237" s="256">
        <v>0</v>
      </c>
      <c r="BV2237" s="256">
        <v>0</v>
      </c>
    </row>
    <row r="2238" spans="1:74">
      <c r="A2238" s="256">
        <v>17.5</v>
      </c>
      <c r="B2238" s="256">
        <v>2656</v>
      </c>
      <c r="C2238" s="256">
        <v>2594</v>
      </c>
      <c r="D2238" s="256">
        <v>2586</v>
      </c>
      <c r="E2238" s="256">
        <v>2637</v>
      </c>
      <c r="F2238" s="256">
        <v>2676</v>
      </c>
      <c r="G2238" s="256">
        <v>2664</v>
      </c>
      <c r="H2238" s="256">
        <v>2640</v>
      </c>
      <c r="I2238" s="256">
        <v>2605</v>
      </c>
      <c r="J2238" s="256">
        <v>2606</v>
      </c>
      <c r="K2238" s="256">
        <v>2674</v>
      </c>
      <c r="L2238" s="256">
        <v>2802</v>
      </c>
      <c r="M2238" s="256">
        <v>2947</v>
      </c>
      <c r="N2238" s="256">
        <v>3098</v>
      </c>
      <c r="O2238" s="256">
        <v>3248</v>
      </c>
      <c r="P2238" s="256">
        <v>3340</v>
      </c>
      <c r="Q2238" s="256">
        <v>3408</v>
      </c>
      <c r="R2238" s="256">
        <v>3452</v>
      </c>
      <c r="S2238" s="256">
        <v>3496</v>
      </c>
      <c r="T2238" s="256">
        <v>3511</v>
      </c>
      <c r="U2238" s="256">
        <v>3466</v>
      </c>
      <c r="V2238" s="256">
        <v>3381</v>
      </c>
      <c r="W2238" s="256">
        <v>3327</v>
      </c>
      <c r="X2238" s="256">
        <v>3306</v>
      </c>
      <c r="Y2238" s="256">
        <v>3224</v>
      </c>
      <c r="Z2238" s="256">
        <v>2964</v>
      </c>
      <c r="AA2238" s="256">
        <v>2372</v>
      </c>
      <c r="AB2238" s="256">
        <v>1478</v>
      </c>
      <c r="AC2238" s="256">
        <v>794</v>
      </c>
      <c r="AD2238" s="256">
        <v>579</v>
      </c>
      <c r="AE2238" s="256">
        <v>518</v>
      </c>
      <c r="AF2238" s="256">
        <v>472</v>
      </c>
      <c r="AG2238" s="256">
        <v>398</v>
      </c>
      <c r="AH2238" s="256">
        <v>342</v>
      </c>
      <c r="AI2238" s="256">
        <v>300</v>
      </c>
      <c r="AJ2238" s="256">
        <v>242</v>
      </c>
      <c r="AK2238" s="256">
        <v>159</v>
      </c>
      <c r="AL2238" s="256">
        <v>0</v>
      </c>
      <c r="AM2238" s="256">
        <v>0</v>
      </c>
      <c r="AN2238" s="256">
        <v>0</v>
      </c>
      <c r="AO2238" s="256">
        <v>0</v>
      </c>
      <c r="AP2238" s="256">
        <v>0</v>
      </c>
      <c r="AQ2238" s="256">
        <v>0</v>
      </c>
      <c r="AR2238" s="256">
        <v>0</v>
      </c>
      <c r="AS2238" s="256">
        <v>0</v>
      </c>
      <c r="AT2238" s="256">
        <v>0</v>
      </c>
      <c r="AU2238" s="256">
        <v>0</v>
      </c>
      <c r="AV2238" s="256">
        <v>0</v>
      </c>
      <c r="AW2238" s="256">
        <v>0</v>
      </c>
      <c r="AX2238" s="256">
        <v>0</v>
      </c>
      <c r="AY2238" s="256">
        <v>0</v>
      </c>
      <c r="AZ2238" s="256">
        <v>0</v>
      </c>
      <c r="BA2238" s="256">
        <v>0</v>
      </c>
      <c r="BB2238" s="256">
        <v>0</v>
      </c>
      <c r="BC2238" s="256">
        <v>0</v>
      </c>
      <c r="BD2238" s="256">
        <v>0</v>
      </c>
      <c r="BE2238" s="256">
        <v>0</v>
      </c>
      <c r="BF2238" s="256">
        <v>0</v>
      </c>
      <c r="BG2238" s="256">
        <v>0</v>
      </c>
      <c r="BH2238" s="256">
        <v>0</v>
      </c>
      <c r="BI2238" s="256">
        <v>0</v>
      </c>
      <c r="BJ2238" s="256">
        <v>0</v>
      </c>
      <c r="BK2238" s="256">
        <v>0</v>
      </c>
      <c r="BL2238" s="256">
        <v>0</v>
      </c>
      <c r="BM2238" s="256">
        <v>0</v>
      </c>
      <c r="BN2238" s="256">
        <v>0</v>
      </c>
      <c r="BO2238" s="256">
        <v>0</v>
      </c>
      <c r="BP2238" s="256">
        <v>0</v>
      </c>
      <c r="BQ2238" s="256">
        <v>0</v>
      </c>
      <c r="BR2238" s="256">
        <v>0</v>
      </c>
      <c r="BS2238" s="256">
        <v>0</v>
      </c>
      <c r="BT2238" s="256">
        <v>0</v>
      </c>
      <c r="BU2238" s="256">
        <v>0</v>
      </c>
      <c r="BV2238" s="256">
        <v>0</v>
      </c>
    </row>
    <row r="2239" spans="1:74">
      <c r="A2239" s="256">
        <v>20</v>
      </c>
      <c r="B2239" s="256">
        <v>2656</v>
      </c>
      <c r="C2239" s="256">
        <v>2594</v>
      </c>
      <c r="D2239" s="256">
        <v>2586</v>
      </c>
      <c r="E2239" s="256">
        <v>2637</v>
      </c>
      <c r="F2239" s="256">
        <v>2678</v>
      </c>
      <c r="G2239" s="256">
        <v>2673</v>
      </c>
      <c r="H2239" s="256">
        <v>2651</v>
      </c>
      <c r="I2239" s="256">
        <v>2616</v>
      </c>
      <c r="J2239" s="256">
        <v>2608</v>
      </c>
      <c r="K2239" s="256">
        <v>2664</v>
      </c>
      <c r="L2239" s="256">
        <v>2782</v>
      </c>
      <c r="M2239" s="256">
        <v>2922</v>
      </c>
      <c r="N2239" s="256">
        <v>3068</v>
      </c>
      <c r="O2239" s="256">
        <v>3220</v>
      </c>
      <c r="P2239" s="256">
        <v>3320</v>
      </c>
      <c r="Q2239" s="256">
        <v>3384</v>
      </c>
      <c r="R2239" s="256">
        <v>3425</v>
      </c>
      <c r="S2239" s="256">
        <v>3468</v>
      </c>
      <c r="T2239" s="256">
        <v>3490</v>
      </c>
      <c r="U2239" s="256">
        <v>3455</v>
      </c>
      <c r="V2239" s="256">
        <v>3372</v>
      </c>
      <c r="W2239" s="256">
        <v>3300</v>
      </c>
      <c r="X2239" s="256">
        <v>3266</v>
      </c>
      <c r="Y2239" s="256">
        <v>3186</v>
      </c>
      <c r="Z2239" s="256">
        <v>2957</v>
      </c>
      <c r="AA2239" s="256">
        <v>2426</v>
      </c>
      <c r="AB2239" s="256">
        <v>1551</v>
      </c>
      <c r="AC2239" s="256">
        <v>845</v>
      </c>
      <c r="AD2239" s="256">
        <v>614</v>
      </c>
      <c r="AE2239" s="256">
        <v>558</v>
      </c>
      <c r="AF2239" s="256">
        <v>513</v>
      </c>
      <c r="AG2239" s="256">
        <v>445</v>
      </c>
      <c r="AH2239" s="256">
        <v>388</v>
      </c>
      <c r="AI2239" s="256">
        <v>346</v>
      </c>
      <c r="AJ2239" s="256">
        <v>259</v>
      </c>
      <c r="AK2239" s="256">
        <v>132</v>
      </c>
      <c r="AL2239" s="256">
        <v>0</v>
      </c>
      <c r="AM2239" s="256">
        <v>0</v>
      </c>
      <c r="AN2239" s="256">
        <v>0</v>
      </c>
      <c r="AO2239" s="256">
        <v>0</v>
      </c>
      <c r="AP2239" s="256">
        <v>0</v>
      </c>
      <c r="AQ2239" s="256">
        <v>0</v>
      </c>
      <c r="AR2239" s="256">
        <v>0</v>
      </c>
      <c r="AS2239" s="256">
        <v>0</v>
      </c>
      <c r="AT2239" s="256">
        <v>0</v>
      </c>
      <c r="AU2239" s="256">
        <v>0</v>
      </c>
      <c r="AV2239" s="256">
        <v>0</v>
      </c>
      <c r="AW2239" s="256">
        <v>0</v>
      </c>
      <c r="AX2239" s="256">
        <v>0</v>
      </c>
      <c r="AY2239" s="256">
        <v>0</v>
      </c>
      <c r="AZ2239" s="256">
        <v>0</v>
      </c>
      <c r="BA2239" s="256">
        <v>0</v>
      </c>
      <c r="BB2239" s="256">
        <v>0</v>
      </c>
      <c r="BC2239" s="256">
        <v>0</v>
      </c>
      <c r="BD2239" s="256">
        <v>0</v>
      </c>
      <c r="BE2239" s="256">
        <v>0</v>
      </c>
      <c r="BF2239" s="256">
        <v>0</v>
      </c>
      <c r="BG2239" s="256">
        <v>0</v>
      </c>
      <c r="BH2239" s="256">
        <v>0</v>
      </c>
      <c r="BI2239" s="256">
        <v>0</v>
      </c>
      <c r="BJ2239" s="256">
        <v>0</v>
      </c>
      <c r="BK2239" s="256">
        <v>0</v>
      </c>
      <c r="BL2239" s="256">
        <v>0</v>
      </c>
      <c r="BM2239" s="256">
        <v>0</v>
      </c>
      <c r="BN2239" s="256">
        <v>0</v>
      </c>
      <c r="BO2239" s="256">
        <v>0</v>
      </c>
      <c r="BP2239" s="256">
        <v>0</v>
      </c>
      <c r="BQ2239" s="256">
        <v>0</v>
      </c>
      <c r="BR2239" s="256">
        <v>0</v>
      </c>
      <c r="BS2239" s="256">
        <v>0</v>
      </c>
      <c r="BT2239" s="256">
        <v>0</v>
      </c>
      <c r="BU2239" s="256">
        <v>0</v>
      </c>
      <c r="BV2239" s="256">
        <v>0</v>
      </c>
    </row>
    <row r="2240" spans="1:74">
      <c r="A2240" s="256">
        <v>22.5</v>
      </c>
      <c r="B2240" s="256">
        <v>2656</v>
      </c>
      <c r="C2240" s="256">
        <v>2595</v>
      </c>
      <c r="D2240" s="256">
        <v>2584</v>
      </c>
      <c r="E2240" s="256">
        <v>2632</v>
      </c>
      <c r="F2240" s="256">
        <v>2680</v>
      </c>
      <c r="G2240" s="256">
        <v>2678</v>
      </c>
      <c r="H2240" s="256">
        <v>2662</v>
      </c>
      <c r="I2240" s="256">
        <v>2627</v>
      </c>
      <c r="J2240" s="256">
        <v>2614</v>
      </c>
      <c r="K2240" s="256">
        <v>2654</v>
      </c>
      <c r="L2240" s="256">
        <v>2762</v>
      </c>
      <c r="M2240" s="256">
        <v>2896</v>
      </c>
      <c r="N2240" s="256">
        <v>3034</v>
      </c>
      <c r="O2240" s="256">
        <v>3183</v>
      </c>
      <c r="P2240" s="256">
        <v>3288</v>
      </c>
      <c r="Q2240" s="256">
        <v>3353</v>
      </c>
      <c r="R2240" s="256">
        <v>3396</v>
      </c>
      <c r="S2240" s="256">
        <v>3436</v>
      </c>
      <c r="T2240" s="256">
        <v>3463</v>
      </c>
      <c r="U2240" s="256">
        <v>3445</v>
      </c>
      <c r="V2240" s="256">
        <v>3376</v>
      </c>
      <c r="W2240" s="256">
        <v>3290</v>
      </c>
      <c r="X2240" s="256">
        <v>3245</v>
      </c>
      <c r="Y2240" s="256">
        <v>3172</v>
      </c>
      <c r="Z2240" s="256">
        <v>2968</v>
      </c>
      <c r="AA2240" s="256">
        <v>2488</v>
      </c>
      <c r="AB2240" s="256">
        <v>1652</v>
      </c>
      <c r="AC2240" s="256">
        <v>926</v>
      </c>
      <c r="AD2240" s="256">
        <v>664</v>
      </c>
      <c r="AE2240" s="256">
        <v>608</v>
      </c>
      <c r="AF2240" s="256">
        <v>573</v>
      </c>
      <c r="AG2240" s="256">
        <v>504</v>
      </c>
      <c r="AH2240" s="256">
        <v>441</v>
      </c>
      <c r="AI2240" s="256">
        <v>402</v>
      </c>
      <c r="AJ2240" s="256">
        <v>302</v>
      </c>
      <c r="AK2240" s="256">
        <v>151</v>
      </c>
      <c r="AL2240" s="256">
        <v>0</v>
      </c>
      <c r="AM2240" s="256">
        <v>0</v>
      </c>
      <c r="AN2240" s="256">
        <v>0</v>
      </c>
      <c r="AO2240" s="256">
        <v>0</v>
      </c>
      <c r="AP2240" s="256">
        <v>0</v>
      </c>
      <c r="AQ2240" s="256">
        <v>0</v>
      </c>
      <c r="AR2240" s="256">
        <v>0</v>
      </c>
      <c r="AS2240" s="256">
        <v>0</v>
      </c>
      <c r="AT2240" s="256">
        <v>0</v>
      </c>
      <c r="AU2240" s="256">
        <v>0</v>
      </c>
      <c r="AV2240" s="256">
        <v>0</v>
      </c>
      <c r="AW2240" s="256">
        <v>0</v>
      </c>
      <c r="AX2240" s="256">
        <v>0</v>
      </c>
      <c r="AY2240" s="256">
        <v>0</v>
      </c>
      <c r="AZ2240" s="256">
        <v>0</v>
      </c>
      <c r="BA2240" s="256">
        <v>0</v>
      </c>
      <c r="BB2240" s="256">
        <v>0</v>
      </c>
      <c r="BC2240" s="256">
        <v>0</v>
      </c>
      <c r="BD2240" s="256">
        <v>0</v>
      </c>
      <c r="BE2240" s="256">
        <v>0</v>
      </c>
      <c r="BF2240" s="256">
        <v>0</v>
      </c>
      <c r="BG2240" s="256">
        <v>0</v>
      </c>
      <c r="BH2240" s="256">
        <v>0</v>
      </c>
      <c r="BI2240" s="256">
        <v>0</v>
      </c>
      <c r="BJ2240" s="256">
        <v>0</v>
      </c>
      <c r="BK2240" s="256">
        <v>0</v>
      </c>
      <c r="BL2240" s="256">
        <v>0</v>
      </c>
      <c r="BM2240" s="256">
        <v>0</v>
      </c>
      <c r="BN2240" s="256">
        <v>0</v>
      </c>
      <c r="BO2240" s="256">
        <v>0</v>
      </c>
      <c r="BP2240" s="256">
        <v>0</v>
      </c>
      <c r="BQ2240" s="256">
        <v>0</v>
      </c>
      <c r="BR2240" s="256">
        <v>0</v>
      </c>
      <c r="BS2240" s="256">
        <v>0</v>
      </c>
      <c r="BT2240" s="256">
        <v>0</v>
      </c>
      <c r="BU2240" s="256">
        <v>0</v>
      </c>
      <c r="BV2240" s="256">
        <v>0</v>
      </c>
    </row>
    <row r="2241" spans="1:74">
      <c r="A2241" s="256">
        <v>25</v>
      </c>
      <c r="B2241" s="256">
        <v>2656</v>
      </c>
      <c r="C2241" s="256">
        <v>2596</v>
      </c>
      <c r="D2241" s="256">
        <v>2583</v>
      </c>
      <c r="E2241" s="256">
        <v>2630</v>
      </c>
      <c r="F2241" s="256">
        <v>2682</v>
      </c>
      <c r="G2241" s="256">
        <v>2686</v>
      </c>
      <c r="H2241" s="256">
        <v>2674</v>
      </c>
      <c r="I2241" s="256">
        <v>2638</v>
      </c>
      <c r="J2241" s="256">
        <v>2619</v>
      </c>
      <c r="K2241" s="256">
        <v>2647</v>
      </c>
      <c r="L2241" s="256">
        <v>2744</v>
      </c>
      <c r="M2241" s="256">
        <v>2870</v>
      </c>
      <c r="N2241" s="256">
        <v>3003</v>
      </c>
      <c r="O2241" s="256">
        <v>3144</v>
      </c>
      <c r="P2241" s="256">
        <v>3254</v>
      </c>
      <c r="Q2241" s="256">
        <v>3318</v>
      </c>
      <c r="R2241" s="256">
        <v>3364</v>
      </c>
      <c r="S2241" s="256">
        <v>3399</v>
      </c>
      <c r="T2241" s="256">
        <v>3432</v>
      </c>
      <c r="U2241" s="256">
        <v>3430</v>
      </c>
      <c r="V2241" s="256">
        <v>3386</v>
      </c>
      <c r="W2241" s="256">
        <v>3302</v>
      </c>
      <c r="X2241" s="256">
        <v>3248</v>
      </c>
      <c r="Y2241" s="256">
        <v>3182</v>
      </c>
      <c r="Z2241" s="256">
        <v>2998</v>
      </c>
      <c r="AA2241" s="256">
        <v>2557</v>
      </c>
      <c r="AB2241" s="256">
        <v>1762</v>
      </c>
      <c r="AC2241" s="256">
        <v>1009</v>
      </c>
      <c r="AD2241" s="256">
        <v>721</v>
      </c>
      <c r="AE2241" s="256">
        <v>670</v>
      </c>
      <c r="AF2241" s="256">
        <v>644</v>
      </c>
      <c r="AG2241" s="256">
        <v>574</v>
      </c>
      <c r="AH2241" s="256">
        <v>503</v>
      </c>
      <c r="AI2241" s="256">
        <v>464</v>
      </c>
      <c r="AJ2241" s="256">
        <v>360</v>
      </c>
      <c r="AK2241" s="256">
        <v>174</v>
      </c>
      <c r="AL2241" s="256">
        <v>0</v>
      </c>
      <c r="AM2241" s="256">
        <v>0</v>
      </c>
      <c r="AN2241" s="256">
        <v>0</v>
      </c>
      <c r="AO2241" s="256">
        <v>0</v>
      </c>
      <c r="AP2241" s="256">
        <v>0</v>
      </c>
      <c r="AQ2241" s="256">
        <v>0</v>
      </c>
      <c r="AR2241" s="256">
        <v>0</v>
      </c>
      <c r="AS2241" s="256">
        <v>0</v>
      </c>
      <c r="AT2241" s="256">
        <v>0</v>
      </c>
      <c r="AU2241" s="256">
        <v>0</v>
      </c>
      <c r="AV2241" s="256">
        <v>0</v>
      </c>
      <c r="AW2241" s="256">
        <v>0</v>
      </c>
      <c r="AX2241" s="256">
        <v>0</v>
      </c>
      <c r="AY2241" s="256">
        <v>0</v>
      </c>
      <c r="AZ2241" s="256">
        <v>0</v>
      </c>
      <c r="BA2241" s="256">
        <v>0</v>
      </c>
      <c r="BB2241" s="256">
        <v>0</v>
      </c>
      <c r="BC2241" s="256">
        <v>0</v>
      </c>
      <c r="BD2241" s="256">
        <v>0</v>
      </c>
      <c r="BE2241" s="256">
        <v>0</v>
      </c>
      <c r="BF2241" s="256">
        <v>0</v>
      </c>
      <c r="BG2241" s="256">
        <v>0</v>
      </c>
      <c r="BH2241" s="256">
        <v>0</v>
      </c>
      <c r="BI2241" s="256">
        <v>0</v>
      </c>
      <c r="BJ2241" s="256">
        <v>0</v>
      </c>
      <c r="BK2241" s="256">
        <v>0</v>
      </c>
      <c r="BL2241" s="256">
        <v>0</v>
      </c>
      <c r="BM2241" s="256">
        <v>0</v>
      </c>
      <c r="BN2241" s="256">
        <v>0</v>
      </c>
      <c r="BO2241" s="256">
        <v>0</v>
      </c>
      <c r="BP2241" s="256">
        <v>0</v>
      </c>
      <c r="BQ2241" s="256">
        <v>0</v>
      </c>
      <c r="BR2241" s="256">
        <v>0</v>
      </c>
      <c r="BS2241" s="256">
        <v>0</v>
      </c>
      <c r="BT2241" s="256">
        <v>0</v>
      </c>
      <c r="BU2241" s="256">
        <v>0</v>
      </c>
      <c r="BV2241" s="256">
        <v>0</v>
      </c>
    </row>
    <row r="2242" spans="1:74">
      <c r="A2242" s="256">
        <v>27.5</v>
      </c>
      <c r="B2242" s="256">
        <v>2656</v>
      </c>
      <c r="C2242" s="256">
        <v>2601</v>
      </c>
      <c r="D2242" s="256">
        <v>2587</v>
      </c>
      <c r="E2242" s="256">
        <v>2630</v>
      </c>
      <c r="F2242" s="256">
        <v>2688</v>
      </c>
      <c r="G2242" s="256">
        <v>2696</v>
      </c>
      <c r="H2242" s="256">
        <v>2691</v>
      </c>
      <c r="I2242" s="256">
        <v>2658</v>
      </c>
      <c r="J2242" s="256">
        <v>2633</v>
      </c>
      <c r="K2242" s="256">
        <v>2648</v>
      </c>
      <c r="L2242" s="256">
        <v>2729</v>
      </c>
      <c r="M2242" s="256">
        <v>2847</v>
      </c>
      <c r="N2242" s="256">
        <v>2972</v>
      </c>
      <c r="O2242" s="256">
        <v>3100</v>
      </c>
      <c r="P2242" s="256">
        <v>3210</v>
      </c>
      <c r="Q2242" s="256">
        <v>3281</v>
      </c>
      <c r="R2242" s="256">
        <v>3324</v>
      </c>
      <c r="S2242" s="256">
        <v>3362</v>
      </c>
      <c r="T2242" s="256">
        <v>3402</v>
      </c>
      <c r="U2242" s="256">
        <v>3420</v>
      </c>
      <c r="V2242" s="256">
        <v>3406</v>
      </c>
      <c r="W2242" s="256">
        <v>3339</v>
      </c>
      <c r="X2242" s="256">
        <v>3266</v>
      </c>
      <c r="Y2242" s="256">
        <v>3196</v>
      </c>
      <c r="Z2242" s="256">
        <v>3028</v>
      </c>
      <c r="AA2242" s="256">
        <v>2634</v>
      </c>
      <c r="AB2242" s="256">
        <v>1903</v>
      </c>
      <c r="AC2242" s="256">
        <v>1119</v>
      </c>
      <c r="AD2242" s="256">
        <v>789</v>
      </c>
      <c r="AE2242" s="256">
        <v>736</v>
      </c>
      <c r="AF2242" s="256">
        <v>728</v>
      </c>
      <c r="AG2242" s="256">
        <v>676</v>
      </c>
      <c r="AH2242" s="256">
        <v>603</v>
      </c>
      <c r="AI2242" s="256">
        <v>553</v>
      </c>
      <c r="AJ2242" s="256">
        <v>425</v>
      </c>
      <c r="AK2242" s="256">
        <v>201</v>
      </c>
      <c r="AL2242" s="256">
        <v>0</v>
      </c>
      <c r="AM2242" s="256">
        <v>0</v>
      </c>
      <c r="AN2242" s="256">
        <v>0</v>
      </c>
      <c r="AO2242" s="256">
        <v>0</v>
      </c>
      <c r="AP2242" s="256">
        <v>0</v>
      </c>
      <c r="AQ2242" s="256">
        <v>0</v>
      </c>
      <c r="AR2242" s="256">
        <v>0</v>
      </c>
      <c r="AS2242" s="256">
        <v>0</v>
      </c>
      <c r="AT2242" s="256">
        <v>0</v>
      </c>
      <c r="AU2242" s="256">
        <v>0</v>
      </c>
      <c r="AV2242" s="256">
        <v>0</v>
      </c>
      <c r="AW2242" s="256">
        <v>0</v>
      </c>
      <c r="AX2242" s="256">
        <v>0</v>
      </c>
      <c r="AY2242" s="256">
        <v>0</v>
      </c>
      <c r="AZ2242" s="256">
        <v>0</v>
      </c>
      <c r="BA2242" s="256">
        <v>0</v>
      </c>
      <c r="BB2242" s="256">
        <v>0</v>
      </c>
      <c r="BC2242" s="256">
        <v>0</v>
      </c>
      <c r="BD2242" s="256">
        <v>0</v>
      </c>
      <c r="BE2242" s="256">
        <v>0</v>
      </c>
      <c r="BF2242" s="256">
        <v>0</v>
      </c>
      <c r="BG2242" s="256">
        <v>0</v>
      </c>
      <c r="BH2242" s="256">
        <v>0</v>
      </c>
      <c r="BI2242" s="256">
        <v>0</v>
      </c>
      <c r="BJ2242" s="256">
        <v>0</v>
      </c>
      <c r="BK2242" s="256">
        <v>0</v>
      </c>
      <c r="BL2242" s="256">
        <v>0</v>
      </c>
      <c r="BM2242" s="256">
        <v>0</v>
      </c>
      <c r="BN2242" s="256">
        <v>0</v>
      </c>
      <c r="BO2242" s="256">
        <v>0</v>
      </c>
      <c r="BP2242" s="256">
        <v>0</v>
      </c>
      <c r="BQ2242" s="256">
        <v>0</v>
      </c>
      <c r="BR2242" s="256">
        <v>0</v>
      </c>
      <c r="BS2242" s="256">
        <v>0</v>
      </c>
      <c r="BT2242" s="256">
        <v>0</v>
      </c>
      <c r="BU2242" s="256">
        <v>0</v>
      </c>
      <c r="BV2242" s="256">
        <v>0</v>
      </c>
    </row>
    <row r="2243" spans="1:74">
      <c r="A2243" s="256">
        <v>30</v>
      </c>
      <c r="B2243" s="256">
        <v>2656</v>
      </c>
      <c r="C2243" s="256">
        <v>2605</v>
      </c>
      <c r="D2243" s="256">
        <v>2588</v>
      </c>
      <c r="E2243" s="256">
        <v>2628</v>
      </c>
      <c r="F2243" s="256">
        <v>2688</v>
      </c>
      <c r="G2243" s="256">
        <v>2706</v>
      </c>
      <c r="H2243" s="256">
        <v>2707</v>
      </c>
      <c r="I2243" s="256">
        <v>2678</v>
      </c>
      <c r="J2243" s="256">
        <v>2650</v>
      </c>
      <c r="K2243" s="256">
        <v>2652</v>
      </c>
      <c r="L2243" s="256">
        <v>2714</v>
      </c>
      <c r="M2243" s="256">
        <v>2824</v>
      </c>
      <c r="N2243" s="256">
        <v>2940</v>
      </c>
      <c r="O2243" s="256">
        <v>3054</v>
      </c>
      <c r="P2243" s="256">
        <v>3166</v>
      </c>
      <c r="Q2243" s="256">
        <v>3241</v>
      </c>
      <c r="R2243" s="256">
        <v>3288</v>
      </c>
      <c r="S2243" s="256">
        <v>3326</v>
      </c>
      <c r="T2243" s="256">
        <v>3374</v>
      </c>
      <c r="U2243" s="256">
        <v>3408</v>
      </c>
      <c r="V2243" s="256">
        <v>3417</v>
      </c>
      <c r="W2243" s="256">
        <v>3377</v>
      </c>
      <c r="X2243" s="256">
        <v>3295</v>
      </c>
      <c r="Y2243" s="256">
        <v>3206</v>
      </c>
      <c r="Z2243" s="256">
        <v>3038</v>
      </c>
      <c r="AA2243" s="256">
        <v>2678</v>
      </c>
      <c r="AB2243" s="256">
        <v>2011</v>
      </c>
      <c r="AC2243" s="256">
        <v>1219</v>
      </c>
      <c r="AD2243" s="256">
        <v>838</v>
      </c>
      <c r="AE2243" s="256">
        <v>785</v>
      </c>
      <c r="AF2243" s="256">
        <v>808</v>
      </c>
      <c r="AG2243" s="256">
        <v>799</v>
      </c>
      <c r="AH2243" s="256">
        <v>733</v>
      </c>
      <c r="AI2243" s="256">
        <v>670</v>
      </c>
      <c r="AJ2243" s="256">
        <v>514</v>
      </c>
      <c r="AK2243" s="256">
        <v>236</v>
      </c>
      <c r="AL2243" s="256">
        <v>0</v>
      </c>
      <c r="AM2243" s="256">
        <v>0</v>
      </c>
      <c r="AN2243" s="256">
        <v>0</v>
      </c>
      <c r="AO2243" s="256">
        <v>0</v>
      </c>
      <c r="AP2243" s="256">
        <v>0</v>
      </c>
      <c r="AQ2243" s="256">
        <v>0</v>
      </c>
      <c r="AR2243" s="256">
        <v>0</v>
      </c>
      <c r="AS2243" s="256">
        <v>0</v>
      </c>
      <c r="AT2243" s="256">
        <v>0</v>
      </c>
      <c r="AU2243" s="256">
        <v>0</v>
      </c>
      <c r="AV2243" s="256">
        <v>0</v>
      </c>
      <c r="AW2243" s="256">
        <v>0</v>
      </c>
      <c r="AX2243" s="256">
        <v>0</v>
      </c>
      <c r="AY2243" s="256">
        <v>0</v>
      </c>
      <c r="AZ2243" s="256">
        <v>0</v>
      </c>
      <c r="BA2243" s="256">
        <v>0</v>
      </c>
      <c r="BB2243" s="256">
        <v>0</v>
      </c>
      <c r="BC2243" s="256">
        <v>0</v>
      </c>
      <c r="BD2243" s="256">
        <v>0</v>
      </c>
      <c r="BE2243" s="256">
        <v>0</v>
      </c>
      <c r="BF2243" s="256">
        <v>0</v>
      </c>
      <c r="BG2243" s="256">
        <v>0</v>
      </c>
      <c r="BH2243" s="256">
        <v>0</v>
      </c>
      <c r="BI2243" s="256">
        <v>0</v>
      </c>
      <c r="BJ2243" s="256">
        <v>0</v>
      </c>
      <c r="BK2243" s="256">
        <v>0</v>
      </c>
      <c r="BL2243" s="256">
        <v>0</v>
      </c>
      <c r="BM2243" s="256">
        <v>0</v>
      </c>
      <c r="BN2243" s="256">
        <v>0</v>
      </c>
      <c r="BO2243" s="256">
        <v>0</v>
      </c>
      <c r="BP2243" s="256">
        <v>0</v>
      </c>
      <c r="BQ2243" s="256">
        <v>0</v>
      </c>
      <c r="BR2243" s="256">
        <v>0</v>
      </c>
      <c r="BS2243" s="256">
        <v>0</v>
      </c>
      <c r="BT2243" s="256">
        <v>0</v>
      </c>
      <c r="BU2243" s="256">
        <v>0</v>
      </c>
      <c r="BV2243" s="256">
        <v>0</v>
      </c>
    </row>
    <row r="2244" spans="1:74">
      <c r="A2244" s="256">
        <v>32.5</v>
      </c>
      <c r="B2244" s="256">
        <v>2656</v>
      </c>
      <c r="C2244" s="256">
        <v>2610</v>
      </c>
      <c r="D2244" s="256">
        <v>2594</v>
      </c>
      <c r="E2244" s="256">
        <v>2629</v>
      </c>
      <c r="F2244" s="256">
        <v>2694</v>
      </c>
      <c r="G2244" s="256">
        <v>2721</v>
      </c>
      <c r="H2244" s="256">
        <v>2730</v>
      </c>
      <c r="I2244" s="256">
        <v>2710</v>
      </c>
      <c r="J2244" s="256">
        <v>2678</v>
      </c>
      <c r="K2244" s="256">
        <v>2668</v>
      </c>
      <c r="L2244" s="256">
        <v>2710</v>
      </c>
      <c r="M2244" s="256">
        <v>2810</v>
      </c>
      <c r="N2244" s="256">
        <v>2914</v>
      </c>
      <c r="O2244" s="256">
        <v>3016</v>
      </c>
      <c r="P2244" s="256">
        <v>3122</v>
      </c>
      <c r="Q2244" s="256">
        <v>3209</v>
      </c>
      <c r="R2244" s="256">
        <v>3267</v>
      </c>
      <c r="S2244" s="256">
        <v>3308</v>
      </c>
      <c r="T2244" s="256">
        <v>3355</v>
      </c>
      <c r="U2244" s="256">
        <v>3404</v>
      </c>
      <c r="V2244" s="256">
        <v>3431</v>
      </c>
      <c r="W2244" s="256">
        <v>3420</v>
      </c>
      <c r="X2244" s="256">
        <v>3350</v>
      </c>
      <c r="Y2244" s="256">
        <v>3236</v>
      </c>
      <c r="Z2244" s="256">
        <v>3059</v>
      </c>
      <c r="AA2244" s="256">
        <v>2723</v>
      </c>
      <c r="AB2244" s="256">
        <v>2114</v>
      </c>
      <c r="AC2244" s="256">
        <v>1327</v>
      </c>
      <c r="AD2244" s="256">
        <v>870</v>
      </c>
      <c r="AE2244" s="256">
        <v>810</v>
      </c>
      <c r="AF2244" s="256">
        <v>864</v>
      </c>
      <c r="AG2244" s="256">
        <v>895</v>
      </c>
      <c r="AH2244" s="256">
        <v>864</v>
      </c>
      <c r="AI2244" s="256">
        <v>794</v>
      </c>
      <c r="AJ2244" s="256">
        <v>587</v>
      </c>
      <c r="AK2244" s="256">
        <v>268</v>
      </c>
      <c r="AL2244" s="256">
        <v>0</v>
      </c>
      <c r="AM2244" s="256">
        <v>0</v>
      </c>
      <c r="AN2244" s="256">
        <v>0</v>
      </c>
      <c r="AO2244" s="256">
        <v>0</v>
      </c>
      <c r="AP2244" s="256">
        <v>0</v>
      </c>
      <c r="AQ2244" s="256">
        <v>0</v>
      </c>
      <c r="AR2244" s="256">
        <v>0</v>
      </c>
      <c r="AS2244" s="256">
        <v>0</v>
      </c>
      <c r="AT2244" s="256">
        <v>0</v>
      </c>
      <c r="AU2244" s="256">
        <v>0</v>
      </c>
      <c r="AV2244" s="256">
        <v>0</v>
      </c>
      <c r="AW2244" s="256">
        <v>0</v>
      </c>
      <c r="AX2244" s="256">
        <v>0</v>
      </c>
      <c r="AY2244" s="256">
        <v>0</v>
      </c>
      <c r="AZ2244" s="256">
        <v>0</v>
      </c>
      <c r="BA2244" s="256">
        <v>0</v>
      </c>
      <c r="BB2244" s="256">
        <v>0</v>
      </c>
      <c r="BC2244" s="256">
        <v>0</v>
      </c>
      <c r="BD2244" s="256">
        <v>0</v>
      </c>
      <c r="BE2244" s="256">
        <v>0</v>
      </c>
      <c r="BF2244" s="256">
        <v>0</v>
      </c>
      <c r="BG2244" s="256">
        <v>0</v>
      </c>
      <c r="BH2244" s="256">
        <v>0</v>
      </c>
      <c r="BI2244" s="256">
        <v>0</v>
      </c>
      <c r="BJ2244" s="256">
        <v>0</v>
      </c>
      <c r="BK2244" s="256">
        <v>0</v>
      </c>
      <c r="BL2244" s="256">
        <v>0</v>
      </c>
      <c r="BM2244" s="256">
        <v>0</v>
      </c>
      <c r="BN2244" s="256">
        <v>0</v>
      </c>
      <c r="BO2244" s="256">
        <v>0</v>
      </c>
      <c r="BP2244" s="256">
        <v>0</v>
      </c>
      <c r="BQ2244" s="256">
        <v>0</v>
      </c>
      <c r="BR2244" s="256">
        <v>0</v>
      </c>
      <c r="BS2244" s="256">
        <v>0</v>
      </c>
      <c r="BT2244" s="256">
        <v>0</v>
      </c>
      <c r="BU2244" s="256">
        <v>0</v>
      </c>
      <c r="BV2244" s="256">
        <v>0</v>
      </c>
    </row>
    <row r="2245" spans="1:74">
      <c r="A2245" s="256">
        <v>35</v>
      </c>
      <c r="B2245" s="256">
        <v>2656</v>
      </c>
      <c r="C2245" s="256">
        <v>2604</v>
      </c>
      <c r="D2245" s="256">
        <v>2588</v>
      </c>
      <c r="E2245" s="256">
        <v>2620</v>
      </c>
      <c r="F2245" s="256">
        <v>2688</v>
      </c>
      <c r="G2245" s="256">
        <v>2724</v>
      </c>
      <c r="H2245" s="256">
        <v>2739</v>
      </c>
      <c r="I2245" s="256">
        <v>2730</v>
      </c>
      <c r="J2245" s="256">
        <v>2696</v>
      </c>
      <c r="K2245" s="256">
        <v>2682</v>
      </c>
      <c r="L2245" s="256">
        <v>2704</v>
      </c>
      <c r="M2245" s="256">
        <v>2784</v>
      </c>
      <c r="N2245" s="256">
        <v>2882</v>
      </c>
      <c r="O2245" s="256">
        <v>2979</v>
      </c>
      <c r="P2245" s="256">
        <v>3075</v>
      </c>
      <c r="Q2245" s="256">
        <v>3176</v>
      </c>
      <c r="R2245" s="256">
        <v>3238</v>
      </c>
      <c r="S2245" s="256">
        <v>3284</v>
      </c>
      <c r="T2245" s="256">
        <v>3330</v>
      </c>
      <c r="U2245" s="256">
        <v>3388</v>
      </c>
      <c r="V2245" s="256">
        <v>3428</v>
      </c>
      <c r="W2245" s="256">
        <v>3428</v>
      </c>
      <c r="X2245" s="256">
        <v>3383</v>
      </c>
      <c r="Y2245" s="256">
        <v>3270</v>
      </c>
      <c r="Z2245" s="256">
        <v>3086</v>
      </c>
      <c r="AA2245" s="256">
        <v>2774</v>
      </c>
      <c r="AB2245" s="256">
        <v>2207</v>
      </c>
      <c r="AC2245" s="256">
        <v>1436</v>
      </c>
      <c r="AD2245" s="256">
        <v>908</v>
      </c>
      <c r="AE2245" s="256">
        <v>826</v>
      </c>
      <c r="AF2245" s="256">
        <v>895</v>
      </c>
      <c r="AG2245" s="256">
        <v>981</v>
      </c>
      <c r="AH2245" s="256">
        <v>1006</v>
      </c>
      <c r="AI2245" s="256">
        <v>954</v>
      </c>
      <c r="AJ2245" s="256">
        <v>820</v>
      </c>
      <c r="AK2245" s="256">
        <v>390</v>
      </c>
      <c r="AL2245" s="256">
        <v>0</v>
      </c>
      <c r="AM2245" s="256">
        <v>0</v>
      </c>
      <c r="AN2245" s="256">
        <v>0</v>
      </c>
      <c r="AO2245" s="256">
        <v>0</v>
      </c>
      <c r="AP2245" s="256">
        <v>0</v>
      </c>
      <c r="AQ2245" s="256">
        <v>0</v>
      </c>
      <c r="AR2245" s="256">
        <v>0</v>
      </c>
      <c r="AS2245" s="256">
        <v>0</v>
      </c>
      <c r="AT2245" s="256">
        <v>0</v>
      </c>
      <c r="AU2245" s="256">
        <v>0</v>
      </c>
      <c r="AV2245" s="256">
        <v>0</v>
      </c>
      <c r="AW2245" s="256">
        <v>0</v>
      </c>
      <c r="AX2245" s="256">
        <v>0</v>
      </c>
      <c r="AY2245" s="256">
        <v>0</v>
      </c>
      <c r="AZ2245" s="256">
        <v>0</v>
      </c>
      <c r="BA2245" s="256">
        <v>0</v>
      </c>
      <c r="BB2245" s="256">
        <v>0</v>
      </c>
      <c r="BC2245" s="256">
        <v>0</v>
      </c>
      <c r="BD2245" s="256">
        <v>0</v>
      </c>
      <c r="BE2245" s="256">
        <v>0</v>
      </c>
      <c r="BF2245" s="256">
        <v>0</v>
      </c>
      <c r="BG2245" s="256">
        <v>0</v>
      </c>
      <c r="BH2245" s="256">
        <v>0</v>
      </c>
      <c r="BI2245" s="256">
        <v>0</v>
      </c>
      <c r="BJ2245" s="256">
        <v>0</v>
      </c>
      <c r="BK2245" s="256">
        <v>0</v>
      </c>
      <c r="BL2245" s="256">
        <v>0</v>
      </c>
      <c r="BM2245" s="256">
        <v>0</v>
      </c>
      <c r="BN2245" s="256">
        <v>0</v>
      </c>
      <c r="BO2245" s="256">
        <v>0</v>
      </c>
      <c r="BP2245" s="256">
        <v>0</v>
      </c>
      <c r="BQ2245" s="256">
        <v>0</v>
      </c>
      <c r="BR2245" s="256">
        <v>0</v>
      </c>
      <c r="BS2245" s="256">
        <v>0</v>
      </c>
      <c r="BT2245" s="256">
        <v>0</v>
      </c>
      <c r="BU2245" s="256">
        <v>0</v>
      </c>
      <c r="BV2245" s="256">
        <v>0</v>
      </c>
    </row>
    <row r="2246" spans="1:74">
      <c r="A2246" s="256">
        <v>37.5</v>
      </c>
      <c r="B2246" s="256">
        <v>2656</v>
      </c>
      <c r="C2246" s="256">
        <v>2605</v>
      </c>
      <c r="D2246" s="256">
        <v>2588</v>
      </c>
      <c r="E2246" s="256">
        <v>2617</v>
      </c>
      <c r="F2246" s="256">
        <v>2685</v>
      </c>
      <c r="G2246" s="256">
        <v>2730</v>
      </c>
      <c r="H2246" s="256">
        <v>2754</v>
      </c>
      <c r="I2246" s="256">
        <v>2758</v>
      </c>
      <c r="J2246" s="256">
        <v>2723</v>
      </c>
      <c r="K2246" s="256">
        <v>2698</v>
      </c>
      <c r="L2246" s="256">
        <v>2700</v>
      </c>
      <c r="M2246" s="256">
        <v>2766</v>
      </c>
      <c r="N2246" s="256">
        <v>2854</v>
      </c>
      <c r="O2246" s="256">
        <v>2947</v>
      </c>
      <c r="P2246" s="256">
        <v>3034</v>
      </c>
      <c r="Q2246" s="256">
        <v>3134</v>
      </c>
      <c r="R2246" s="256">
        <v>3205</v>
      </c>
      <c r="S2246" s="256">
        <v>3261</v>
      </c>
      <c r="T2246" s="256">
        <v>3304</v>
      </c>
      <c r="U2246" s="256">
        <v>3358</v>
      </c>
      <c r="V2246" s="256">
        <v>3414</v>
      </c>
      <c r="W2246" s="256">
        <v>3434</v>
      </c>
      <c r="X2246" s="256">
        <v>3414</v>
      </c>
      <c r="Y2246" s="256">
        <v>3338</v>
      </c>
      <c r="Z2246" s="256">
        <v>3166</v>
      </c>
      <c r="AA2246" s="256">
        <v>2866</v>
      </c>
      <c r="AB2246" s="256">
        <v>2332</v>
      </c>
      <c r="AC2246" s="256">
        <v>1572</v>
      </c>
      <c r="AD2246" s="256">
        <v>980</v>
      </c>
      <c r="AE2246" s="256">
        <v>858</v>
      </c>
      <c r="AF2246" s="256">
        <v>935</v>
      </c>
      <c r="AG2246" s="256">
        <v>1058</v>
      </c>
      <c r="AH2246" s="256">
        <v>1124</v>
      </c>
      <c r="AI2246" s="256">
        <v>1104</v>
      </c>
      <c r="AJ2246" s="256">
        <v>840</v>
      </c>
      <c r="AK2246" s="256">
        <v>344</v>
      </c>
      <c r="AL2246" s="256">
        <v>0</v>
      </c>
      <c r="AM2246" s="256">
        <v>0</v>
      </c>
      <c r="AN2246" s="256">
        <v>0</v>
      </c>
      <c r="AO2246" s="256">
        <v>0</v>
      </c>
      <c r="AP2246" s="256">
        <v>0</v>
      </c>
      <c r="AQ2246" s="256">
        <v>0</v>
      </c>
      <c r="AR2246" s="256">
        <v>0</v>
      </c>
      <c r="AS2246" s="256">
        <v>0</v>
      </c>
      <c r="AT2246" s="256">
        <v>0</v>
      </c>
      <c r="AU2246" s="256">
        <v>0</v>
      </c>
      <c r="AV2246" s="256">
        <v>0</v>
      </c>
      <c r="AW2246" s="256">
        <v>0</v>
      </c>
      <c r="AX2246" s="256">
        <v>0</v>
      </c>
      <c r="AY2246" s="256">
        <v>0</v>
      </c>
      <c r="AZ2246" s="256">
        <v>0</v>
      </c>
      <c r="BA2246" s="256">
        <v>0</v>
      </c>
      <c r="BB2246" s="256">
        <v>0</v>
      </c>
      <c r="BC2246" s="256">
        <v>0</v>
      </c>
      <c r="BD2246" s="256">
        <v>0</v>
      </c>
      <c r="BE2246" s="256">
        <v>0</v>
      </c>
      <c r="BF2246" s="256">
        <v>0</v>
      </c>
      <c r="BG2246" s="256">
        <v>0</v>
      </c>
      <c r="BH2246" s="256">
        <v>0</v>
      </c>
      <c r="BI2246" s="256">
        <v>0</v>
      </c>
      <c r="BJ2246" s="256">
        <v>0</v>
      </c>
      <c r="BK2246" s="256">
        <v>0</v>
      </c>
      <c r="BL2246" s="256">
        <v>0</v>
      </c>
      <c r="BM2246" s="256">
        <v>0</v>
      </c>
      <c r="BN2246" s="256">
        <v>0</v>
      </c>
      <c r="BO2246" s="256">
        <v>0</v>
      </c>
      <c r="BP2246" s="256">
        <v>0</v>
      </c>
      <c r="BQ2246" s="256">
        <v>0</v>
      </c>
      <c r="BR2246" s="256">
        <v>0</v>
      </c>
      <c r="BS2246" s="256">
        <v>0</v>
      </c>
      <c r="BT2246" s="256">
        <v>0</v>
      </c>
      <c r="BU2246" s="256">
        <v>0</v>
      </c>
      <c r="BV2246" s="256">
        <v>0</v>
      </c>
    </row>
    <row r="2247" spans="1:74">
      <c r="A2247" s="256">
        <v>40</v>
      </c>
      <c r="B2247" s="256">
        <v>2656</v>
      </c>
      <c r="C2247" s="256">
        <v>2612</v>
      </c>
      <c r="D2247" s="256">
        <v>2593</v>
      </c>
      <c r="E2247" s="256">
        <v>2618</v>
      </c>
      <c r="F2247" s="256">
        <v>2688</v>
      </c>
      <c r="G2247" s="256">
        <v>2741</v>
      </c>
      <c r="H2247" s="256">
        <v>2774</v>
      </c>
      <c r="I2247" s="256">
        <v>2788</v>
      </c>
      <c r="J2247" s="256">
        <v>2759</v>
      </c>
      <c r="K2247" s="256">
        <v>2728</v>
      </c>
      <c r="L2247" s="256">
        <v>2714</v>
      </c>
      <c r="M2247" s="256">
        <v>2758</v>
      </c>
      <c r="N2247" s="256">
        <v>2842</v>
      </c>
      <c r="O2247" s="256">
        <v>2923</v>
      </c>
      <c r="P2247" s="256">
        <v>3004</v>
      </c>
      <c r="Q2247" s="256">
        <v>3096</v>
      </c>
      <c r="R2247" s="256">
        <v>3181</v>
      </c>
      <c r="S2247" s="256">
        <v>3242</v>
      </c>
      <c r="T2247" s="256">
        <v>3294</v>
      </c>
      <c r="U2247" s="256">
        <v>3336</v>
      </c>
      <c r="V2247" s="256">
        <v>3403</v>
      </c>
      <c r="W2247" s="256">
        <v>3440</v>
      </c>
      <c r="X2247" s="256">
        <v>3442</v>
      </c>
      <c r="Y2247" s="256">
        <v>3409</v>
      </c>
      <c r="Z2247" s="256">
        <v>3284</v>
      </c>
      <c r="AA2247" s="256">
        <v>3013</v>
      </c>
      <c r="AB2247" s="256">
        <v>2517</v>
      </c>
      <c r="AC2247" s="256">
        <v>1753</v>
      </c>
      <c r="AD2247" s="256">
        <v>1096</v>
      </c>
      <c r="AE2247" s="256">
        <v>915</v>
      </c>
      <c r="AF2247" s="256">
        <v>992</v>
      </c>
      <c r="AG2247" s="256">
        <v>1129</v>
      </c>
      <c r="AH2247" s="256">
        <v>1212</v>
      </c>
      <c r="AI2247" s="256">
        <v>1216</v>
      </c>
      <c r="AJ2247" s="256">
        <v>939</v>
      </c>
      <c r="AK2247" s="256">
        <v>378</v>
      </c>
      <c r="AL2247" s="256">
        <v>0</v>
      </c>
      <c r="AM2247" s="256">
        <v>0</v>
      </c>
      <c r="AN2247" s="256">
        <v>0</v>
      </c>
      <c r="AO2247" s="256">
        <v>0</v>
      </c>
      <c r="AP2247" s="256">
        <v>0</v>
      </c>
      <c r="AQ2247" s="256">
        <v>0</v>
      </c>
      <c r="AR2247" s="256">
        <v>0</v>
      </c>
      <c r="AS2247" s="256">
        <v>0</v>
      </c>
      <c r="AT2247" s="256">
        <v>0</v>
      </c>
      <c r="AU2247" s="256">
        <v>0</v>
      </c>
      <c r="AV2247" s="256">
        <v>0</v>
      </c>
      <c r="AW2247" s="256">
        <v>0</v>
      </c>
      <c r="AX2247" s="256">
        <v>0</v>
      </c>
      <c r="AY2247" s="256">
        <v>0</v>
      </c>
      <c r="AZ2247" s="256">
        <v>0</v>
      </c>
      <c r="BA2247" s="256">
        <v>0</v>
      </c>
      <c r="BB2247" s="256">
        <v>0</v>
      </c>
      <c r="BC2247" s="256">
        <v>0</v>
      </c>
      <c r="BD2247" s="256">
        <v>0</v>
      </c>
      <c r="BE2247" s="256">
        <v>0</v>
      </c>
      <c r="BF2247" s="256">
        <v>0</v>
      </c>
      <c r="BG2247" s="256">
        <v>0</v>
      </c>
      <c r="BH2247" s="256">
        <v>0</v>
      </c>
      <c r="BI2247" s="256">
        <v>0</v>
      </c>
      <c r="BJ2247" s="256">
        <v>0</v>
      </c>
      <c r="BK2247" s="256">
        <v>0</v>
      </c>
      <c r="BL2247" s="256">
        <v>0</v>
      </c>
      <c r="BM2247" s="256">
        <v>0</v>
      </c>
      <c r="BN2247" s="256">
        <v>0</v>
      </c>
      <c r="BO2247" s="256">
        <v>0</v>
      </c>
      <c r="BP2247" s="256">
        <v>0</v>
      </c>
      <c r="BQ2247" s="256">
        <v>0</v>
      </c>
      <c r="BR2247" s="256">
        <v>0</v>
      </c>
      <c r="BS2247" s="256">
        <v>0</v>
      </c>
      <c r="BT2247" s="256">
        <v>0</v>
      </c>
      <c r="BU2247" s="256">
        <v>0</v>
      </c>
      <c r="BV2247" s="256">
        <v>0</v>
      </c>
    </row>
    <row r="2248" spans="1:74">
      <c r="A2248" s="256">
        <v>42.5</v>
      </c>
      <c r="B2248" s="256">
        <v>2656</v>
      </c>
      <c r="C2248" s="256">
        <v>2610</v>
      </c>
      <c r="D2248" s="256">
        <v>2592</v>
      </c>
      <c r="E2248" s="256">
        <v>2612</v>
      </c>
      <c r="F2248" s="256">
        <v>2678</v>
      </c>
      <c r="G2248" s="256">
        <v>2742</v>
      </c>
      <c r="H2248" s="256">
        <v>2788</v>
      </c>
      <c r="I2248" s="256">
        <v>2814</v>
      </c>
      <c r="J2248" s="256">
        <v>2795</v>
      </c>
      <c r="K2248" s="256">
        <v>2756</v>
      </c>
      <c r="L2248" s="256">
        <v>2728</v>
      </c>
      <c r="M2248" s="256">
        <v>2750</v>
      </c>
      <c r="N2248" s="256">
        <v>2824</v>
      </c>
      <c r="O2248" s="256">
        <v>2904</v>
      </c>
      <c r="P2248" s="256">
        <v>2980</v>
      </c>
      <c r="Q2248" s="256">
        <v>3058</v>
      </c>
      <c r="R2248" s="256">
        <v>3152</v>
      </c>
      <c r="S2248" s="256">
        <v>3226</v>
      </c>
      <c r="T2248" s="256">
        <v>3286</v>
      </c>
      <c r="U2248" s="256">
        <v>3331</v>
      </c>
      <c r="V2248" s="256">
        <v>3392</v>
      </c>
      <c r="W2248" s="256">
        <v>3450</v>
      </c>
      <c r="X2248" s="256">
        <v>3473</v>
      </c>
      <c r="Y2248" s="256">
        <v>3474</v>
      </c>
      <c r="Z2248" s="256">
        <v>3412</v>
      </c>
      <c r="AA2248" s="256">
        <v>3198</v>
      </c>
      <c r="AB2248" s="256">
        <v>2724</v>
      </c>
      <c r="AC2248" s="256">
        <v>1958</v>
      </c>
      <c r="AD2248" s="256">
        <v>1236</v>
      </c>
      <c r="AE2248" s="256">
        <v>990</v>
      </c>
      <c r="AF2248" s="256">
        <v>1058</v>
      </c>
      <c r="AG2248" s="256">
        <v>1200</v>
      </c>
      <c r="AH2248" s="256">
        <v>1290</v>
      </c>
      <c r="AI2248" s="256">
        <v>1310</v>
      </c>
      <c r="AJ2248" s="256">
        <v>1096</v>
      </c>
      <c r="AK2248" s="256">
        <v>535</v>
      </c>
      <c r="AL2248" s="256">
        <v>0</v>
      </c>
      <c r="AM2248" s="256">
        <v>0</v>
      </c>
      <c r="AN2248" s="256">
        <v>0</v>
      </c>
      <c r="AO2248" s="256">
        <v>0</v>
      </c>
      <c r="AP2248" s="256">
        <v>0</v>
      </c>
      <c r="AQ2248" s="256">
        <v>0</v>
      </c>
      <c r="AR2248" s="256">
        <v>0</v>
      </c>
      <c r="AS2248" s="256">
        <v>0</v>
      </c>
      <c r="AT2248" s="256">
        <v>0</v>
      </c>
      <c r="AU2248" s="256">
        <v>0</v>
      </c>
      <c r="AV2248" s="256">
        <v>0</v>
      </c>
      <c r="AW2248" s="256">
        <v>0</v>
      </c>
      <c r="AX2248" s="256">
        <v>0</v>
      </c>
      <c r="AY2248" s="256">
        <v>0</v>
      </c>
      <c r="AZ2248" s="256">
        <v>0</v>
      </c>
      <c r="BA2248" s="256">
        <v>0</v>
      </c>
      <c r="BB2248" s="256">
        <v>0</v>
      </c>
      <c r="BC2248" s="256">
        <v>0</v>
      </c>
      <c r="BD2248" s="256">
        <v>0</v>
      </c>
      <c r="BE2248" s="256">
        <v>0</v>
      </c>
      <c r="BF2248" s="256">
        <v>0</v>
      </c>
      <c r="BG2248" s="256">
        <v>0</v>
      </c>
      <c r="BH2248" s="256">
        <v>0</v>
      </c>
      <c r="BI2248" s="256">
        <v>0</v>
      </c>
      <c r="BJ2248" s="256">
        <v>0</v>
      </c>
      <c r="BK2248" s="256">
        <v>0</v>
      </c>
      <c r="BL2248" s="256">
        <v>0</v>
      </c>
      <c r="BM2248" s="256">
        <v>0</v>
      </c>
      <c r="BN2248" s="256">
        <v>0</v>
      </c>
      <c r="BO2248" s="256">
        <v>0</v>
      </c>
      <c r="BP2248" s="256">
        <v>0</v>
      </c>
      <c r="BQ2248" s="256">
        <v>0</v>
      </c>
      <c r="BR2248" s="256">
        <v>0</v>
      </c>
      <c r="BS2248" s="256">
        <v>0</v>
      </c>
      <c r="BT2248" s="256">
        <v>0</v>
      </c>
      <c r="BU2248" s="256">
        <v>0</v>
      </c>
      <c r="BV2248" s="256">
        <v>0</v>
      </c>
    </row>
    <row r="2249" spans="1:74">
      <c r="A2249" s="256">
        <v>45</v>
      </c>
      <c r="B2249" s="256">
        <v>2656</v>
      </c>
      <c r="C2249" s="256">
        <v>2618</v>
      </c>
      <c r="D2249" s="256">
        <v>2599</v>
      </c>
      <c r="E2249" s="256">
        <v>2614</v>
      </c>
      <c r="F2249" s="256">
        <v>2678</v>
      </c>
      <c r="G2249" s="256">
        <v>2748</v>
      </c>
      <c r="H2249" s="256">
        <v>2805</v>
      </c>
      <c r="I2249" s="256">
        <v>2843</v>
      </c>
      <c r="J2249" s="256">
        <v>2838</v>
      </c>
      <c r="K2249" s="256">
        <v>2796</v>
      </c>
      <c r="L2249" s="256">
        <v>2762</v>
      </c>
      <c r="M2249" s="256">
        <v>2762</v>
      </c>
      <c r="N2249" s="256">
        <v>2825</v>
      </c>
      <c r="O2249" s="256">
        <v>2900</v>
      </c>
      <c r="P2249" s="256">
        <v>2968</v>
      </c>
      <c r="Q2249" s="256">
        <v>3043</v>
      </c>
      <c r="R2249" s="256">
        <v>3134</v>
      </c>
      <c r="S2249" s="256">
        <v>3230</v>
      </c>
      <c r="T2249" s="256">
        <v>3300</v>
      </c>
      <c r="U2249" s="256">
        <v>3360</v>
      </c>
      <c r="V2249" s="256">
        <v>3414</v>
      </c>
      <c r="W2249" s="256">
        <v>3480</v>
      </c>
      <c r="X2249" s="256">
        <v>3532</v>
      </c>
      <c r="Y2249" s="256">
        <v>3566</v>
      </c>
      <c r="Z2249" s="256">
        <v>3552</v>
      </c>
      <c r="AA2249" s="256">
        <v>3406</v>
      </c>
      <c r="AB2249" s="256">
        <v>3004</v>
      </c>
      <c r="AC2249" s="256">
        <v>2260</v>
      </c>
      <c r="AD2249" s="256">
        <v>1441</v>
      </c>
      <c r="AE2249" s="256">
        <v>1092</v>
      </c>
      <c r="AF2249" s="256">
        <v>1122</v>
      </c>
      <c r="AG2249" s="256">
        <v>1254</v>
      </c>
      <c r="AH2249" s="256">
        <v>1342</v>
      </c>
      <c r="AI2249" s="256">
        <v>1366</v>
      </c>
      <c r="AJ2249" s="256">
        <v>1189</v>
      </c>
      <c r="AK2249" s="256">
        <v>552</v>
      </c>
      <c r="AL2249" s="256">
        <v>0</v>
      </c>
      <c r="AM2249" s="256">
        <v>0</v>
      </c>
      <c r="AN2249" s="256">
        <v>0</v>
      </c>
      <c r="AO2249" s="256">
        <v>0</v>
      </c>
      <c r="AP2249" s="256">
        <v>0</v>
      </c>
      <c r="AQ2249" s="256">
        <v>0</v>
      </c>
      <c r="AR2249" s="256">
        <v>0</v>
      </c>
      <c r="AS2249" s="256">
        <v>0</v>
      </c>
      <c r="AT2249" s="256">
        <v>0</v>
      </c>
      <c r="AU2249" s="256">
        <v>0</v>
      </c>
      <c r="AV2249" s="256">
        <v>0</v>
      </c>
      <c r="AW2249" s="256">
        <v>0</v>
      </c>
      <c r="AX2249" s="256">
        <v>0</v>
      </c>
      <c r="AY2249" s="256">
        <v>0</v>
      </c>
      <c r="AZ2249" s="256">
        <v>0</v>
      </c>
      <c r="BA2249" s="256">
        <v>0</v>
      </c>
      <c r="BB2249" s="256">
        <v>0</v>
      </c>
      <c r="BC2249" s="256">
        <v>0</v>
      </c>
      <c r="BD2249" s="256">
        <v>0</v>
      </c>
      <c r="BE2249" s="256">
        <v>0</v>
      </c>
      <c r="BF2249" s="256">
        <v>0</v>
      </c>
      <c r="BG2249" s="256">
        <v>0</v>
      </c>
      <c r="BH2249" s="256">
        <v>0</v>
      </c>
      <c r="BI2249" s="256">
        <v>0</v>
      </c>
      <c r="BJ2249" s="256">
        <v>0</v>
      </c>
      <c r="BK2249" s="256">
        <v>0</v>
      </c>
      <c r="BL2249" s="256">
        <v>0</v>
      </c>
      <c r="BM2249" s="256">
        <v>0</v>
      </c>
      <c r="BN2249" s="256">
        <v>0</v>
      </c>
      <c r="BO2249" s="256">
        <v>0</v>
      </c>
      <c r="BP2249" s="256">
        <v>0</v>
      </c>
      <c r="BQ2249" s="256">
        <v>0</v>
      </c>
      <c r="BR2249" s="256">
        <v>0</v>
      </c>
      <c r="BS2249" s="256">
        <v>0</v>
      </c>
      <c r="BT2249" s="256">
        <v>0</v>
      </c>
      <c r="BU2249" s="256">
        <v>0</v>
      </c>
      <c r="BV2249" s="256">
        <v>0</v>
      </c>
    </row>
    <row r="2250" spans="1:74">
      <c r="A2250" s="256">
        <v>47.5</v>
      </c>
      <c r="B2250" s="256">
        <v>2656</v>
      </c>
      <c r="C2250" s="256">
        <v>2624</v>
      </c>
      <c r="D2250" s="256">
        <v>2604</v>
      </c>
      <c r="E2250" s="256">
        <v>2617</v>
      </c>
      <c r="F2250" s="256">
        <v>2679</v>
      </c>
      <c r="G2250" s="256">
        <v>2754</v>
      </c>
      <c r="H2250" s="256">
        <v>2822</v>
      </c>
      <c r="I2250" s="256">
        <v>2872</v>
      </c>
      <c r="J2250" s="256">
        <v>2881</v>
      </c>
      <c r="K2250" s="256">
        <v>2844</v>
      </c>
      <c r="L2250" s="256">
        <v>2802</v>
      </c>
      <c r="M2250" s="256">
        <v>2791</v>
      </c>
      <c r="N2250" s="256">
        <v>2831</v>
      </c>
      <c r="O2250" s="256">
        <v>2904</v>
      </c>
      <c r="P2250" s="256">
        <v>2968</v>
      </c>
      <c r="Q2250" s="256">
        <v>3041</v>
      </c>
      <c r="R2250" s="256">
        <v>3121</v>
      </c>
      <c r="S2250" s="256">
        <v>3226</v>
      </c>
      <c r="T2250" s="256">
        <v>3315</v>
      </c>
      <c r="U2250" s="256">
        <v>3390</v>
      </c>
      <c r="V2250" s="256">
        <v>3459</v>
      </c>
      <c r="W2250" s="256">
        <v>3527</v>
      </c>
      <c r="X2250" s="256">
        <v>3604</v>
      </c>
      <c r="Y2250" s="256">
        <v>3678</v>
      </c>
      <c r="Z2250" s="256">
        <v>3708</v>
      </c>
      <c r="AA2250" s="256">
        <v>3624</v>
      </c>
      <c r="AB2250" s="256">
        <v>3314</v>
      </c>
      <c r="AC2250" s="256">
        <v>2654</v>
      </c>
      <c r="AD2250" s="256">
        <v>1736</v>
      </c>
      <c r="AE2250" s="256">
        <v>1244</v>
      </c>
      <c r="AF2250" s="256">
        <v>1205</v>
      </c>
      <c r="AG2250" s="256">
        <v>1299</v>
      </c>
      <c r="AH2250" s="256">
        <v>1376</v>
      </c>
      <c r="AI2250" s="256">
        <v>1395</v>
      </c>
      <c r="AJ2250" s="256">
        <v>1284</v>
      </c>
      <c r="AK2250" s="256">
        <v>624</v>
      </c>
      <c r="AL2250" s="256">
        <v>0</v>
      </c>
      <c r="AM2250" s="256">
        <v>0</v>
      </c>
      <c r="AN2250" s="256">
        <v>0</v>
      </c>
      <c r="AO2250" s="256">
        <v>0</v>
      </c>
      <c r="AP2250" s="256">
        <v>0</v>
      </c>
      <c r="AQ2250" s="256">
        <v>0</v>
      </c>
      <c r="AR2250" s="256">
        <v>0</v>
      </c>
      <c r="AS2250" s="256">
        <v>0</v>
      </c>
      <c r="AT2250" s="256">
        <v>0</v>
      </c>
      <c r="AU2250" s="256">
        <v>0</v>
      </c>
      <c r="AV2250" s="256">
        <v>0</v>
      </c>
      <c r="AW2250" s="256">
        <v>0</v>
      </c>
      <c r="AX2250" s="256">
        <v>0</v>
      </c>
      <c r="AY2250" s="256">
        <v>0</v>
      </c>
      <c r="AZ2250" s="256">
        <v>0</v>
      </c>
      <c r="BA2250" s="256">
        <v>0</v>
      </c>
      <c r="BB2250" s="256">
        <v>0</v>
      </c>
      <c r="BC2250" s="256">
        <v>0</v>
      </c>
      <c r="BD2250" s="256">
        <v>0</v>
      </c>
      <c r="BE2250" s="256">
        <v>0</v>
      </c>
      <c r="BF2250" s="256">
        <v>0</v>
      </c>
      <c r="BG2250" s="256">
        <v>0</v>
      </c>
      <c r="BH2250" s="256">
        <v>0</v>
      </c>
      <c r="BI2250" s="256">
        <v>0</v>
      </c>
      <c r="BJ2250" s="256">
        <v>0</v>
      </c>
      <c r="BK2250" s="256">
        <v>0</v>
      </c>
      <c r="BL2250" s="256">
        <v>0</v>
      </c>
      <c r="BM2250" s="256">
        <v>0</v>
      </c>
      <c r="BN2250" s="256">
        <v>0</v>
      </c>
      <c r="BO2250" s="256">
        <v>0</v>
      </c>
      <c r="BP2250" s="256">
        <v>0</v>
      </c>
      <c r="BQ2250" s="256">
        <v>0</v>
      </c>
      <c r="BR2250" s="256">
        <v>0</v>
      </c>
      <c r="BS2250" s="256">
        <v>0</v>
      </c>
      <c r="BT2250" s="256">
        <v>0</v>
      </c>
      <c r="BU2250" s="256">
        <v>0</v>
      </c>
      <c r="BV2250" s="256">
        <v>0</v>
      </c>
    </row>
    <row r="2251" spans="1:74">
      <c r="A2251" s="256">
        <v>50</v>
      </c>
      <c r="B2251" s="256">
        <v>2656</v>
      </c>
      <c r="C2251" s="256">
        <v>2620</v>
      </c>
      <c r="D2251" s="256">
        <v>2600</v>
      </c>
      <c r="E2251" s="256">
        <v>2610</v>
      </c>
      <c r="F2251" s="256">
        <v>2667</v>
      </c>
      <c r="G2251" s="256">
        <v>2748</v>
      </c>
      <c r="H2251" s="256">
        <v>2827</v>
      </c>
      <c r="I2251" s="256">
        <v>2890</v>
      </c>
      <c r="J2251" s="256">
        <v>2918</v>
      </c>
      <c r="K2251" s="256">
        <v>2894</v>
      </c>
      <c r="L2251" s="256">
        <v>2843</v>
      </c>
      <c r="M2251" s="256">
        <v>2820</v>
      </c>
      <c r="N2251" s="256">
        <v>2841</v>
      </c>
      <c r="O2251" s="256">
        <v>2906</v>
      </c>
      <c r="P2251" s="256">
        <v>2974</v>
      </c>
      <c r="Q2251" s="256">
        <v>3050</v>
      </c>
      <c r="R2251" s="256">
        <v>3134</v>
      </c>
      <c r="S2251" s="256">
        <v>3226</v>
      </c>
      <c r="T2251" s="256">
        <v>3331</v>
      </c>
      <c r="U2251" s="256">
        <v>3425</v>
      </c>
      <c r="V2251" s="256">
        <v>3515</v>
      </c>
      <c r="W2251" s="256">
        <v>3604</v>
      </c>
      <c r="X2251" s="256">
        <v>3698</v>
      </c>
      <c r="Y2251" s="256">
        <v>3792</v>
      </c>
      <c r="Z2251" s="256">
        <v>3864</v>
      </c>
      <c r="AA2251" s="256">
        <v>3840</v>
      </c>
      <c r="AB2251" s="256">
        <v>3612</v>
      </c>
      <c r="AC2251" s="256">
        <v>3046</v>
      </c>
      <c r="AD2251" s="256">
        <v>2146</v>
      </c>
      <c r="AE2251" s="256">
        <v>1456</v>
      </c>
      <c r="AF2251" s="256">
        <v>1320</v>
      </c>
      <c r="AG2251" s="256">
        <v>1361</v>
      </c>
      <c r="AH2251" s="256">
        <v>1406</v>
      </c>
      <c r="AI2251" s="256">
        <v>1426</v>
      </c>
      <c r="AJ2251" s="256">
        <v>1362</v>
      </c>
      <c r="AK2251" s="256">
        <v>678</v>
      </c>
      <c r="AL2251" s="256">
        <v>0</v>
      </c>
      <c r="AM2251" s="256">
        <v>0</v>
      </c>
      <c r="AN2251" s="256">
        <v>0</v>
      </c>
      <c r="AO2251" s="256">
        <v>0</v>
      </c>
      <c r="AP2251" s="256">
        <v>0</v>
      </c>
      <c r="AQ2251" s="256">
        <v>0</v>
      </c>
      <c r="AR2251" s="256">
        <v>0</v>
      </c>
      <c r="AS2251" s="256">
        <v>0</v>
      </c>
      <c r="AT2251" s="256">
        <v>0</v>
      </c>
      <c r="AU2251" s="256">
        <v>0</v>
      </c>
      <c r="AV2251" s="256">
        <v>0</v>
      </c>
      <c r="AW2251" s="256">
        <v>0</v>
      </c>
      <c r="AX2251" s="256">
        <v>0</v>
      </c>
      <c r="AY2251" s="256">
        <v>0</v>
      </c>
      <c r="AZ2251" s="256">
        <v>0</v>
      </c>
      <c r="BA2251" s="256">
        <v>0</v>
      </c>
      <c r="BB2251" s="256">
        <v>0</v>
      </c>
      <c r="BC2251" s="256">
        <v>0</v>
      </c>
      <c r="BD2251" s="256">
        <v>0</v>
      </c>
      <c r="BE2251" s="256">
        <v>0</v>
      </c>
      <c r="BF2251" s="256">
        <v>0</v>
      </c>
      <c r="BG2251" s="256">
        <v>0</v>
      </c>
      <c r="BH2251" s="256">
        <v>0</v>
      </c>
      <c r="BI2251" s="256">
        <v>0</v>
      </c>
      <c r="BJ2251" s="256">
        <v>0</v>
      </c>
      <c r="BK2251" s="256">
        <v>0</v>
      </c>
      <c r="BL2251" s="256">
        <v>0</v>
      </c>
      <c r="BM2251" s="256">
        <v>0</v>
      </c>
      <c r="BN2251" s="256">
        <v>0</v>
      </c>
      <c r="BO2251" s="256">
        <v>0</v>
      </c>
      <c r="BP2251" s="256">
        <v>0</v>
      </c>
      <c r="BQ2251" s="256">
        <v>0</v>
      </c>
      <c r="BR2251" s="256">
        <v>0</v>
      </c>
      <c r="BS2251" s="256">
        <v>0</v>
      </c>
      <c r="BT2251" s="256">
        <v>0</v>
      </c>
      <c r="BU2251" s="256">
        <v>0</v>
      </c>
      <c r="BV2251" s="256">
        <v>0</v>
      </c>
    </row>
    <row r="2252" spans="1:74">
      <c r="A2252" s="256">
        <v>52.5</v>
      </c>
      <c r="B2252" s="256">
        <v>2656</v>
      </c>
      <c r="C2252" s="256">
        <v>2622</v>
      </c>
      <c r="D2252" s="256">
        <v>2604</v>
      </c>
      <c r="E2252" s="256">
        <v>2611</v>
      </c>
      <c r="F2252" s="256">
        <v>2662</v>
      </c>
      <c r="G2252" s="256">
        <v>2744</v>
      </c>
      <c r="H2252" s="256">
        <v>2831</v>
      </c>
      <c r="I2252" s="256">
        <v>2906</v>
      </c>
      <c r="J2252" s="256">
        <v>2952</v>
      </c>
      <c r="K2252" s="256">
        <v>2948</v>
      </c>
      <c r="L2252" s="256">
        <v>2900</v>
      </c>
      <c r="M2252" s="256">
        <v>2864</v>
      </c>
      <c r="N2252" s="256">
        <v>2872</v>
      </c>
      <c r="O2252" s="256">
        <v>2920</v>
      </c>
      <c r="P2252" s="256">
        <v>2992</v>
      </c>
      <c r="Q2252" s="256">
        <v>3071</v>
      </c>
      <c r="R2252" s="256">
        <v>3154</v>
      </c>
      <c r="S2252" s="256">
        <v>3250</v>
      </c>
      <c r="T2252" s="256">
        <v>3362</v>
      </c>
      <c r="U2252" s="256">
        <v>3479</v>
      </c>
      <c r="V2252" s="256">
        <v>3598</v>
      </c>
      <c r="W2252" s="256">
        <v>3724</v>
      </c>
      <c r="X2252" s="256">
        <v>3849</v>
      </c>
      <c r="Y2252" s="256">
        <v>3966</v>
      </c>
      <c r="Z2252" s="256">
        <v>4072</v>
      </c>
      <c r="AA2252" s="256">
        <v>4116</v>
      </c>
      <c r="AB2252" s="256">
        <v>3966</v>
      </c>
      <c r="AC2252" s="256">
        <v>3486</v>
      </c>
      <c r="AD2252" s="256">
        <v>2632</v>
      </c>
      <c r="AE2252" s="256">
        <v>1768</v>
      </c>
      <c r="AF2252" s="256">
        <v>1473</v>
      </c>
      <c r="AG2252" s="256">
        <v>1445</v>
      </c>
      <c r="AH2252" s="256">
        <v>1448</v>
      </c>
      <c r="AI2252" s="256">
        <v>1447</v>
      </c>
      <c r="AJ2252" s="256">
        <v>1344</v>
      </c>
      <c r="AK2252" s="256">
        <v>665</v>
      </c>
      <c r="AL2252" s="256">
        <v>0</v>
      </c>
      <c r="AM2252" s="256">
        <v>0</v>
      </c>
      <c r="AN2252" s="256">
        <v>0</v>
      </c>
      <c r="AO2252" s="256">
        <v>0</v>
      </c>
      <c r="AP2252" s="256">
        <v>0</v>
      </c>
      <c r="AQ2252" s="256">
        <v>0</v>
      </c>
      <c r="AR2252" s="256">
        <v>0</v>
      </c>
      <c r="AS2252" s="256">
        <v>0</v>
      </c>
      <c r="AT2252" s="256">
        <v>0</v>
      </c>
      <c r="AU2252" s="256">
        <v>0</v>
      </c>
      <c r="AV2252" s="256">
        <v>0</v>
      </c>
      <c r="AW2252" s="256">
        <v>0</v>
      </c>
      <c r="AX2252" s="256">
        <v>0</v>
      </c>
      <c r="AY2252" s="256">
        <v>0</v>
      </c>
      <c r="AZ2252" s="256">
        <v>0</v>
      </c>
      <c r="BA2252" s="256">
        <v>0</v>
      </c>
      <c r="BB2252" s="256">
        <v>0</v>
      </c>
      <c r="BC2252" s="256">
        <v>0</v>
      </c>
      <c r="BD2252" s="256">
        <v>0</v>
      </c>
      <c r="BE2252" s="256">
        <v>0</v>
      </c>
      <c r="BF2252" s="256">
        <v>0</v>
      </c>
      <c r="BG2252" s="256">
        <v>0</v>
      </c>
      <c r="BH2252" s="256">
        <v>0</v>
      </c>
      <c r="BI2252" s="256">
        <v>0</v>
      </c>
      <c r="BJ2252" s="256">
        <v>0</v>
      </c>
      <c r="BK2252" s="256">
        <v>0</v>
      </c>
      <c r="BL2252" s="256">
        <v>0</v>
      </c>
      <c r="BM2252" s="256">
        <v>0</v>
      </c>
      <c r="BN2252" s="256">
        <v>0</v>
      </c>
      <c r="BO2252" s="256">
        <v>0</v>
      </c>
      <c r="BP2252" s="256">
        <v>0</v>
      </c>
      <c r="BQ2252" s="256">
        <v>0</v>
      </c>
      <c r="BR2252" s="256">
        <v>0</v>
      </c>
      <c r="BS2252" s="256">
        <v>0</v>
      </c>
      <c r="BT2252" s="256">
        <v>0</v>
      </c>
      <c r="BU2252" s="256">
        <v>0</v>
      </c>
      <c r="BV2252" s="256">
        <v>0</v>
      </c>
    </row>
    <row r="2253" spans="1:74">
      <c r="A2253" s="256">
        <v>55</v>
      </c>
      <c r="B2253" s="256">
        <v>2656</v>
      </c>
      <c r="C2253" s="256">
        <v>2621</v>
      </c>
      <c r="D2253" s="256">
        <v>2602</v>
      </c>
      <c r="E2253" s="256">
        <v>2607</v>
      </c>
      <c r="F2253" s="256">
        <v>2653</v>
      </c>
      <c r="G2253" s="256">
        <v>2732</v>
      </c>
      <c r="H2253" s="256">
        <v>2828</v>
      </c>
      <c r="I2253" s="256">
        <v>2916</v>
      </c>
      <c r="J2253" s="256">
        <v>2977</v>
      </c>
      <c r="K2253" s="256">
        <v>2996</v>
      </c>
      <c r="L2253" s="256">
        <v>2962</v>
      </c>
      <c r="M2253" s="256">
        <v>2916</v>
      </c>
      <c r="N2253" s="256">
        <v>2910</v>
      </c>
      <c r="O2253" s="256">
        <v>2944</v>
      </c>
      <c r="P2253" s="256">
        <v>3010</v>
      </c>
      <c r="Q2253" s="256">
        <v>3100</v>
      </c>
      <c r="R2253" s="256">
        <v>3192</v>
      </c>
      <c r="S2253" s="256">
        <v>3298</v>
      </c>
      <c r="T2253" s="256">
        <v>3414</v>
      </c>
      <c r="U2253" s="256">
        <v>3548</v>
      </c>
      <c r="V2253" s="256">
        <v>3714</v>
      </c>
      <c r="W2253" s="256">
        <v>3892</v>
      </c>
      <c r="X2253" s="256">
        <v>4079</v>
      </c>
      <c r="Y2253" s="256">
        <v>4273</v>
      </c>
      <c r="Z2253" s="256">
        <v>4472</v>
      </c>
      <c r="AA2253" s="256">
        <v>4610</v>
      </c>
      <c r="AB2253" s="256">
        <v>4561</v>
      </c>
      <c r="AC2253" s="256">
        <v>4148</v>
      </c>
      <c r="AD2253" s="256">
        <v>3284</v>
      </c>
      <c r="AE2253" s="256">
        <v>2232</v>
      </c>
      <c r="AF2253" s="256">
        <v>1673</v>
      </c>
      <c r="AG2253" s="256">
        <v>1546</v>
      </c>
      <c r="AH2253" s="256">
        <v>1502</v>
      </c>
      <c r="AI2253" s="256">
        <v>1452</v>
      </c>
      <c r="AJ2253" s="256">
        <v>1322</v>
      </c>
      <c r="AK2253" s="256">
        <v>665</v>
      </c>
      <c r="AL2253" s="256">
        <v>0</v>
      </c>
      <c r="AM2253" s="256">
        <v>0</v>
      </c>
      <c r="AN2253" s="256">
        <v>0</v>
      </c>
      <c r="AO2253" s="256">
        <v>0</v>
      </c>
      <c r="AP2253" s="256">
        <v>0</v>
      </c>
      <c r="AQ2253" s="256">
        <v>0</v>
      </c>
      <c r="AR2253" s="256">
        <v>0</v>
      </c>
      <c r="AS2253" s="256">
        <v>0</v>
      </c>
      <c r="AT2253" s="256">
        <v>0</v>
      </c>
      <c r="AU2253" s="256">
        <v>0</v>
      </c>
      <c r="AV2253" s="256">
        <v>0</v>
      </c>
      <c r="AW2253" s="256">
        <v>0</v>
      </c>
      <c r="AX2253" s="256">
        <v>0</v>
      </c>
      <c r="AY2253" s="256">
        <v>0</v>
      </c>
      <c r="AZ2253" s="256">
        <v>0</v>
      </c>
      <c r="BA2253" s="256">
        <v>0</v>
      </c>
      <c r="BB2253" s="256">
        <v>0</v>
      </c>
      <c r="BC2253" s="256">
        <v>0</v>
      </c>
      <c r="BD2253" s="256">
        <v>0</v>
      </c>
      <c r="BE2253" s="256">
        <v>0</v>
      </c>
      <c r="BF2253" s="256">
        <v>0</v>
      </c>
      <c r="BG2253" s="256">
        <v>0</v>
      </c>
      <c r="BH2253" s="256">
        <v>0</v>
      </c>
      <c r="BI2253" s="256">
        <v>0</v>
      </c>
      <c r="BJ2253" s="256">
        <v>0</v>
      </c>
      <c r="BK2253" s="256">
        <v>0</v>
      </c>
      <c r="BL2253" s="256">
        <v>0</v>
      </c>
      <c r="BM2253" s="256">
        <v>0</v>
      </c>
      <c r="BN2253" s="256">
        <v>0</v>
      </c>
      <c r="BO2253" s="256">
        <v>0</v>
      </c>
      <c r="BP2253" s="256">
        <v>0</v>
      </c>
      <c r="BQ2253" s="256">
        <v>0</v>
      </c>
      <c r="BR2253" s="256">
        <v>0</v>
      </c>
      <c r="BS2253" s="256">
        <v>0</v>
      </c>
      <c r="BT2253" s="256">
        <v>0</v>
      </c>
      <c r="BU2253" s="256">
        <v>0</v>
      </c>
      <c r="BV2253" s="256">
        <v>0</v>
      </c>
    </row>
    <row r="2254" spans="1:74">
      <c r="A2254" s="256">
        <v>57.5</v>
      </c>
      <c r="B2254" s="256">
        <v>2656</v>
      </c>
      <c r="C2254" s="256">
        <v>2621</v>
      </c>
      <c r="D2254" s="256">
        <v>2602</v>
      </c>
      <c r="E2254" s="256">
        <v>2604</v>
      </c>
      <c r="F2254" s="256">
        <v>2642</v>
      </c>
      <c r="G2254" s="256">
        <v>2719</v>
      </c>
      <c r="H2254" s="256">
        <v>2816</v>
      </c>
      <c r="I2254" s="256">
        <v>2915</v>
      </c>
      <c r="J2254" s="256">
        <v>2992</v>
      </c>
      <c r="K2254" s="256">
        <v>3036</v>
      </c>
      <c r="L2254" s="256">
        <v>3028</v>
      </c>
      <c r="M2254" s="256">
        <v>2978</v>
      </c>
      <c r="N2254" s="256">
        <v>2952</v>
      </c>
      <c r="O2254" s="256">
        <v>2976</v>
      </c>
      <c r="P2254" s="256">
        <v>3032</v>
      </c>
      <c r="Q2254" s="256">
        <v>3124</v>
      </c>
      <c r="R2254" s="256">
        <v>3230</v>
      </c>
      <c r="S2254" s="256">
        <v>3348</v>
      </c>
      <c r="T2254" s="256">
        <v>3482</v>
      </c>
      <c r="U2254" s="256">
        <v>3642</v>
      </c>
      <c r="V2254" s="256">
        <v>3845</v>
      </c>
      <c r="W2254" s="256">
        <v>4084</v>
      </c>
      <c r="X2254" s="256">
        <v>4364</v>
      </c>
      <c r="Y2254" s="256">
        <v>4684</v>
      </c>
      <c r="Z2254" s="256">
        <v>5016</v>
      </c>
      <c r="AA2254" s="256">
        <v>5286</v>
      </c>
      <c r="AB2254" s="256">
        <v>5376</v>
      </c>
      <c r="AC2254" s="256">
        <v>5070</v>
      </c>
      <c r="AD2254" s="256">
        <v>4196</v>
      </c>
      <c r="AE2254" s="256">
        <v>2928</v>
      </c>
      <c r="AF2254" s="256">
        <v>2011</v>
      </c>
      <c r="AG2254" s="256">
        <v>1700</v>
      </c>
      <c r="AH2254" s="256">
        <v>1567</v>
      </c>
      <c r="AI2254" s="256">
        <v>1470</v>
      </c>
      <c r="AJ2254" s="256">
        <v>1290</v>
      </c>
      <c r="AK2254" s="256">
        <v>666</v>
      </c>
      <c r="AL2254" s="256">
        <v>0</v>
      </c>
      <c r="AM2254" s="256">
        <v>0</v>
      </c>
      <c r="AN2254" s="256">
        <v>0</v>
      </c>
      <c r="AO2254" s="256">
        <v>0</v>
      </c>
      <c r="AP2254" s="256">
        <v>0</v>
      </c>
      <c r="AQ2254" s="256">
        <v>0</v>
      </c>
      <c r="AR2254" s="256">
        <v>0</v>
      </c>
      <c r="AS2254" s="256">
        <v>0</v>
      </c>
      <c r="AT2254" s="256">
        <v>0</v>
      </c>
      <c r="AU2254" s="256">
        <v>0</v>
      </c>
      <c r="AV2254" s="256">
        <v>0</v>
      </c>
      <c r="AW2254" s="256">
        <v>0</v>
      </c>
      <c r="AX2254" s="256">
        <v>0</v>
      </c>
      <c r="AY2254" s="256">
        <v>0</v>
      </c>
      <c r="AZ2254" s="256">
        <v>0</v>
      </c>
      <c r="BA2254" s="256">
        <v>0</v>
      </c>
      <c r="BB2254" s="256">
        <v>0</v>
      </c>
      <c r="BC2254" s="256">
        <v>0</v>
      </c>
      <c r="BD2254" s="256">
        <v>0</v>
      </c>
      <c r="BE2254" s="256">
        <v>0</v>
      </c>
      <c r="BF2254" s="256">
        <v>0</v>
      </c>
      <c r="BG2254" s="256">
        <v>0</v>
      </c>
      <c r="BH2254" s="256">
        <v>0</v>
      </c>
      <c r="BI2254" s="256">
        <v>0</v>
      </c>
      <c r="BJ2254" s="256">
        <v>0</v>
      </c>
      <c r="BK2254" s="256">
        <v>0</v>
      </c>
      <c r="BL2254" s="256">
        <v>0</v>
      </c>
      <c r="BM2254" s="256">
        <v>0</v>
      </c>
      <c r="BN2254" s="256">
        <v>0</v>
      </c>
      <c r="BO2254" s="256">
        <v>0</v>
      </c>
      <c r="BP2254" s="256">
        <v>0</v>
      </c>
      <c r="BQ2254" s="256">
        <v>0</v>
      </c>
      <c r="BR2254" s="256">
        <v>0</v>
      </c>
      <c r="BS2254" s="256">
        <v>0</v>
      </c>
      <c r="BT2254" s="256">
        <v>0</v>
      </c>
      <c r="BU2254" s="256">
        <v>0</v>
      </c>
      <c r="BV2254" s="256">
        <v>0</v>
      </c>
    </row>
    <row r="2255" spans="1:74">
      <c r="A2255" s="256">
        <v>60</v>
      </c>
      <c r="B2255" s="256">
        <v>2656</v>
      </c>
      <c r="C2255" s="256">
        <v>2626</v>
      </c>
      <c r="D2255" s="256">
        <v>2608</v>
      </c>
      <c r="E2255" s="256">
        <v>2610</v>
      </c>
      <c r="F2255" s="256">
        <v>2645</v>
      </c>
      <c r="G2255" s="256">
        <v>2712</v>
      </c>
      <c r="H2255" s="256">
        <v>2810</v>
      </c>
      <c r="I2255" s="256">
        <v>2914</v>
      </c>
      <c r="J2255" s="256">
        <v>3008</v>
      </c>
      <c r="K2255" s="256">
        <v>3072</v>
      </c>
      <c r="L2255" s="256">
        <v>3092</v>
      </c>
      <c r="M2255" s="256">
        <v>3054</v>
      </c>
      <c r="N2255" s="256">
        <v>3014</v>
      </c>
      <c r="O2255" s="256">
        <v>3023</v>
      </c>
      <c r="P2255" s="256">
        <v>3076</v>
      </c>
      <c r="Q2255" s="256">
        <v>3159</v>
      </c>
      <c r="R2255" s="256">
        <v>3268</v>
      </c>
      <c r="S2255" s="256">
        <v>3400</v>
      </c>
      <c r="T2255" s="256">
        <v>3558</v>
      </c>
      <c r="U2255" s="256">
        <v>3748</v>
      </c>
      <c r="V2255" s="256">
        <v>3986</v>
      </c>
      <c r="W2255" s="256">
        <v>4285</v>
      </c>
      <c r="X2255" s="256">
        <v>4657</v>
      </c>
      <c r="Y2255" s="256">
        <v>5092</v>
      </c>
      <c r="Z2255" s="256">
        <v>5564</v>
      </c>
      <c r="AA2255" s="256">
        <v>6014</v>
      </c>
      <c r="AB2255" s="256">
        <v>6336</v>
      </c>
      <c r="AC2255" s="256">
        <v>6278</v>
      </c>
      <c r="AD2255" s="256">
        <v>5535</v>
      </c>
      <c r="AE2255" s="256">
        <v>4066</v>
      </c>
      <c r="AF2255" s="256">
        <v>2673</v>
      </c>
      <c r="AG2255" s="256">
        <v>1959</v>
      </c>
      <c r="AH2255" s="256">
        <v>1665</v>
      </c>
      <c r="AI2255" s="256">
        <v>1505</v>
      </c>
      <c r="AJ2255" s="256">
        <v>1280</v>
      </c>
      <c r="AK2255" s="256">
        <v>639</v>
      </c>
      <c r="AL2255" s="256">
        <v>0</v>
      </c>
      <c r="AM2255" s="256">
        <v>0</v>
      </c>
      <c r="AN2255" s="256">
        <v>0</v>
      </c>
      <c r="AO2255" s="256">
        <v>0</v>
      </c>
      <c r="AP2255" s="256">
        <v>0</v>
      </c>
      <c r="AQ2255" s="256">
        <v>0</v>
      </c>
      <c r="AR2255" s="256">
        <v>0</v>
      </c>
      <c r="AS2255" s="256">
        <v>0</v>
      </c>
      <c r="AT2255" s="256">
        <v>0</v>
      </c>
      <c r="AU2255" s="256">
        <v>0</v>
      </c>
      <c r="AV2255" s="256">
        <v>0</v>
      </c>
      <c r="AW2255" s="256">
        <v>0</v>
      </c>
      <c r="AX2255" s="256">
        <v>0</v>
      </c>
      <c r="AY2255" s="256">
        <v>0</v>
      </c>
      <c r="AZ2255" s="256">
        <v>0</v>
      </c>
      <c r="BA2255" s="256">
        <v>0</v>
      </c>
      <c r="BB2255" s="256">
        <v>0</v>
      </c>
      <c r="BC2255" s="256">
        <v>0</v>
      </c>
      <c r="BD2255" s="256">
        <v>0</v>
      </c>
      <c r="BE2255" s="256">
        <v>0</v>
      </c>
      <c r="BF2255" s="256">
        <v>0</v>
      </c>
      <c r="BG2255" s="256">
        <v>0</v>
      </c>
      <c r="BH2255" s="256">
        <v>0</v>
      </c>
      <c r="BI2255" s="256">
        <v>0</v>
      </c>
      <c r="BJ2255" s="256">
        <v>0</v>
      </c>
      <c r="BK2255" s="256">
        <v>0</v>
      </c>
      <c r="BL2255" s="256">
        <v>0</v>
      </c>
      <c r="BM2255" s="256">
        <v>0</v>
      </c>
      <c r="BN2255" s="256">
        <v>0</v>
      </c>
      <c r="BO2255" s="256">
        <v>0</v>
      </c>
      <c r="BP2255" s="256">
        <v>0</v>
      </c>
      <c r="BQ2255" s="256">
        <v>0</v>
      </c>
      <c r="BR2255" s="256">
        <v>0</v>
      </c>
      <c r="BS2255" s="256">
        <v>0</v>
      </c>
      <c r="BT2255" s="256">
        <v>0</v>
      </c>
      <c r="BU2255" s="256">
        <v>0</v>
      </c>
      <c r="BV2255" s="256">
        <v>0</v>
      </c>
    </row>
    <row r="2256" spans="1:74">
      <c r="A2256" s="256">
        <v>62.5</v>
      </c>
      <c r="B2256" s="256">
        <v>2656</v>
      </c>
      <c r="C2256" s="256">
        <v>2624</v>
      </c>
      <c r="D2256" s="256">
        <v>2606</v>
      </c>
      <c r="E2256" s="256">
        <v>2608</v>
      </c>
      <c r="F2256" s="256">
        <v>2640</v>
      </c>
      <c r="G2256" s="256">
        <v>2700</v>
      </c>
      <c r="H2256" s="256">
        <v>2794</v>
      </c>
      <c r="I2256" s="256">
        <v>2902</v>
      </c>
      <c r="J2256" s="256">
        <v>3006</v>
      </c>
      <c r="K2256" s="256">
        <v>3094</v>
      </c>
      <c r="L2256" s="256">
        <v>3140</v>
      </c>
      <c r="M2256" s="256">
        <v>3128</v>
      </c>
      <c r="N2256" s="256">
        <v>3088</v>
      </c>
      <c r="O2256" s="256">
        <v>3078</v>
      </c>
      <c r="P2256" s="256">
        <v>3120</v>
      </c>
      <c r="Q2256" s="256">
        <v>3202</v>
      </c>
      <c r="R2256" s="256">
        <v>3303</v>
      </c>
      <c r="S2256" s="256">
        <v>3444</v>
      </c>
      <c r="T2256" s="256">
        <v>3631</v>
      </c>
      <c r="U2256" s="256">
        <v>3858</v>
      </c>
      <c r="V2256" s="256">
        <v>4140</v>
      </c>
      <c r="W2256" s="256">
        <v>4496</v>
      </c>
      <c r="X2256" s="256">
        <v>4940</v>
      </c>
      <c r="Y2256" s="256">
        <v>5450</v>
      </c>
      <c r="Z2256" s="256">
        <v>6024</v>
      </c>
      <c r="AA2256" s="256">
        <v>6635</v>
      </c>
      <c r="AB2256" s="256">
        <v>7193</v>
      </c>
      <c r="AC2256" s="256">
        <v>7440</v>
      </c>
      <c r="AD2256" s="256">
        <v>7054</v>
      </c>
      <c r="AE2256" s="256">
        <v>5838</v>
      </c>
      <c r="AF2256" s="256">
        <v>3974</v>
      </c>
      <c r="AG2256" s="256">
        <v>2492</v>
      </c>
      <c r="AH2256" s="256">
        <v>1851</v>
      </c>
      <c r="AI2256" s="256">
        <v>1570</v>
      </c>
      <c r="AJ2256" s="256">
        <v>1273</v>
      </c>
      <c r="AK2256" s="256">
        <v>630</v>
      </c>
      <c r="AL2256" s="256">
        <v>0</v>
      </c>
      <c r="AM2256" s="256">
        <v>0</v>
      </c>
      <c r="AN2256" s="256">
        <v>0</v>
      </c>
      <c r="AO2256" s="256">
        <v>0</v>
      </c>
      <c r="AP2256" s="256">
        <v>0</v>
      </c>
      <c r="AQ2256" s="256">
        <v>0</v>
      </c>
      <c r="AR2256" s="256">
        <v>0</v>
      </c>
      <c r="AS2256" s="256">
        <v>0</v>
      </c>
      <c r="AT2256" s="256">
        <v>0</v>
      </c>
      <c r="AU2256" s="256">
        <v>0</v>
      </c>
      <c r="AV2256" s="256">
        <v>0</v>
      </c>
      <c r="AW2256" s="256">
        <v>0</v>
      </c>
      <c r="AX2256" s="256">
        <v>0</v>
      </c>
      <c r="AY2256" s="256">
        <v>0</v>
      </c>
      <c r="AZ2256" s="256">
        <v>0</v>
      </c>
      <c r="BA2256" s="256">
        <v>0</v>
      </c>
      <c r="BB2256" s="256">
        <v>0</v>
      </c>
      <c r="BC2256" s="256">
        <v>0</v>
      </c>
      <c r="BD2256" s="256">
        <v>0</v>
      </c>
      <c r="BE2256" s="256">
        <v>0</v>
      </c>
      <c r="BF2256" s="256">
        <v>0</v>
      </c>
      <c r="BG2256" s="256">
        <v>0</v>
      </c>
      <c r="BH2256" s="256">
        <v>0</v>
      </c>
      <c r="BI2256" s="256">
        <v>0</v>
      </c>
      <c r="BJ2256" s="256">
        <v>0</v>
      </c>
      <c r="BK2256" s="256">
        <v>0</v>
      </c>
      <c r="BL2256" s="256">
        <v>0</v>
      </c>
      <c r="BM2256" s="256">
        <v>0</v>
      </c>
      <c r="BN2256" s="256">
        <v>0</v>
      </c>
      <c r="BO2256" s="256">
        <v>0</v>
      </c>
      <c r="BP2256" s="256">
        <v>0</v>
      </c>
      <c r="BQ2256" s="256">
        <v>0</v>
      </c>
      <c r="BR2256" s="256">
        <v>0</v>
      </c>
      <c r="BS2256" s="256">
        <v>0</v>
      </c>
      <c r="BT2256" s="256">
        <v>0</v>
      </c>
      <c r="BU2256" s="256">
        <v>0</v>
      </c>
      <c r="BV2256" s="256">
        <v>0</v>
      </c>
    </row>
    <row r="2257" spans="1:74">
      <c r="A2257" s="256">
        <v>65</v>
      </c>
      <c r="B2257" s="256">
        <v>2656</v>
      </c>
      <c r="C2257" s="256">
        <v>2624</v>
      </c>
      <c r="D2257" s="256">
        <v>2605</v>
      </c>
      <c r="E2257" s="256">
        <v>2608</v>
      </c>
      <c r="F2257" s="256">
        <v>2634</v>
      </c>
      <c r="G2257" s="256">
        <v>2689</v>
      </c>
      <c r="H2257" s="256">
        <v>2776</v>
      </c>
      <c r="I2257" s="256">
        <v>2886</v>
      </c>
      <c r="J2257" s="256">
        <v>2996</v>
      </c>
      <c r="K2257" s="256">
        <v>3103</v>
      </c>
      <c r="L2257" s="256">
        <v>3174</v>
      </c>
      <c r="M2257" s="256">
        <v>3196</v>
      </c>
      <c r="N2257" s="256">
        <v>3174</v>
      </c>
      <c r="O2257" s="256">
        <v>3157</v>
      </c>
      <c r="P2257" s="256">
        <v>3184</v>
      </c>
      <c r="Q2257" s="256">
        <v>3263</v>
      </c>
      <c r="R2257" s="256">
        <v>3364</v>
      </c>
      <c r="S2257" s="256">
        <v>3506</v>
      </c>
      <c r="T2257" s="256">
        <v>3709</v>
      </c>
      <c r="U2257" s="256">
        <v>3968</v>
      </c>
      <c r="V2257" s="256">
        <v>4294</v>
      </c>
      <c r="W2257" s="256">
        <v>4702</v>
      </c>
      <c r="X2257" s="256">
        <v>5201</v>
      </c>
      <c r="Y2257" s="256">
        <v>5768</v>
      </c>
      <c r="Z2257" s="256">
        <v>6404</v>
      </c>
      <c r="AA2257" s="256">
        <v>7118</v>
      </c>
      <c r="AB2257" s="256">
        <v>7846</v>
      </c>
      <c r="AC2257" s="256">
        <v>8328</v>
      </c>
      <c r="AD2257" s="256">
        <v>8306</v>
      </c>
      <c r="AE2257" s="256">
        <v>7616</v>
      </c>
      <c r="AF2257" s="256">
        <v>5873</v>
      </c>
      <c r="AG2257" s="256">
        <v>3516</v>
      </c>
      <c r="AH2257" s="256">
        <v>2143</v>
      </c>
      <c r="AI2257" s="256">
        <v>1646</v>
      </c>
      <c r="AJ2257" s="256">
        <v>1242</v>
      </c>
      <c r="AK2257" s="256">
        <v>590</v>
      </c>
      <c r="AL2257" s="256">
        <v>0</v>
      </c>
      <c r="AM2257" s="256">
        <v>0</v>
      </c>
      <c r="AN2257" s="256">
        <v>0</v>
      </c>
      <c r="AO2257" s="256">
        <v>0</v>
      </c>
      <c r="AP2257" s="256">
        <v>0</v>
      </c>
      <c r="AQ2257" s="256">
        <v>0</v>
      </c>
      <c r="AR2257" s="256">
        <v>0</v>
      </c>
      <c r="AS2257" s="256">
        <v>0</v>
      </c>
      <c r="AT2257" s="256">
        <v>0</v>
      </c>
      <c r="AU2257" s="256">
        <v>0</v>
      </c>
      <c r="AV2257" s="256">
        <v>0</v>
      </c>
      <c r="AW2257" s="256">
        <v>0</v>
      </c>
      <c r="AX2257" s="256">
        <v>0</v>
      </c>
      <c r="AY2257" s="256">
        <v>0</v>
      </c>
      <c r="AZ2257" s="256">
        <v>0</v>
      </c>
      <c r="BA2257" s="256">
        <v>0</v>
      </c>
      <c r="BB2257" s="256">
        <v>0</v>
      </c>
      <c r="BC2257" s="256">
        <v>0</v>
      </c>
      <c r="BD2257" s="256">
        <v>0</v>
      </c>
      <c r="BE2257" s="256">
        <v>0</v>
      </c>
      <c r="BF2257" s="256">
        <v>0</v>
      </c>
      <c r="BG2257" s="256">
        <v>0</v>
      </c>
      <c r="BH2257" s="256">
        <v>0</v>
      </c>
      <c r="BI2257" s="256">
        <v>0</v>
      </c>
      <c r="BJ2257" s="256">
        <v>0</v>
      </c>
      <c r="BK2257" s="256">
        <v>0</v>
      </c>
      <c r="BL2257" s="256">
        <v>0</v>
      </c>
      <c r="BM2257" s="256">
        <v>0</v>
      </c>
      <c r="BN2257" s="256">
        <v>0</v>
      </c>
      <c r="BO2257" s="256">
        <v>0</v>
      </c>
      <c r="BP2257" s="256">
        <v>0</v>
      </c>
      <c r="BQ2257" s="256">
        <v>0</v>
      </c>
      <c r="BR2257" s="256">
        <v>0</v>
      </c>
      <c r="BS2257" s="256">
        <v>0</v>
      </c>
      <c r="BT2257" s="256">
        <v>0</v>
      </c>
      <c r="BU2257" s="256">
        <v>0</v>
      </c>
      <c r="BV2257" s="256">
        <v>0</v>
      </c>
    </row>
    <row r="2258" spans="1:74">
      <c r="A2258" s="256">
        <v>67.5</v>
      </c>
      <c r="B2258" s="256">
        <v>2656</v>
      </c>
      <c r="C2258" s="256">
        <v>2625</v>
      </c>
      <c r="D2258" s="256">
        <v>2606</v>
      </c>
      <c r="E2258" s="256">
        <v>2608</v>
      </c>
      <c r="F2258" s="256">
        <v>2633</v>
      </c>
      <c r="G2258" s="256">
        <v>2684</v>
      </c>
      <c r="H2258" s="256">
        <v>2762</v>
      </c>
      <c r="I2258" s="256">
        <v>2866</v>
      </c>
      <c r="J2258" s="256">
        <v>2982</v>
      </c>
      <c r="K2258" s="256">
        <v>3096</v>
      </c>
      <c r="L2258" s="256">
        <v>3193</v>
      </c>
      <c r="M2258" s="256">
        <v>3245</v>
      </c>
      <c r="N2258" s="256">
        <v>3255</v>
      </c>
      <c r="O2258" s="256">
        <v>3247</v>
      </c>
      <c r="P2258" s="256">
        <v>3265</v>
      </c>
      <c r="Q2258" s="256">
        <v>3326</v>
      </c>
      <c r="R2258" s="256">
        <v>3429</v>
      </c>
      <c r="S2258" s="256">
        <v>3580</v>
      </c>
      <c r="T2258" s="256">
        <v>3788</v>
      </c>
      <c r="U2258" s="256">
        <v>4058</v>
      </c>
      <c r="V2258" s="256">
        <v>4421</v>
      </c>
      <c r="W2258" s="256">
        <v>4886</v>
      </c>
      <c r="X2258" s="256">
        <v>5426</v>
      </c>
      <c r="Y2258" s="256">
        <v>6028</v>
      </c>
      <c r="Z2258" s="256">
        <v>6702</v>
      </c>
      <c r="AA2258" s="256">
        <v>7467</v>
      </c>
      <c r="AB2258" s="256">
        <v>8287</v>
      </c>
      <c r="AC2258" s="256">
        <v>8920</v>
      </c>
      <c r="AD2258" s="256">
        <v>9120</v>
      </c>
      <c r="AE2258" s="256">
        <v>8752</v>
      </c>
      <c r="AF2258" s="256">
        <v>7399</v>
      </c>
      <c r="AG2258" s="256">
        <v>4755</v>
      </c>
      <c r="AH2258" s="256">
        <v>2670</v>
      </c>
      <c r="AI2258" s="256">
        <v>1744</v>
      </c>
      <c r="AJ2258" s="256">
        <v>1236</v>
      </c>
      <c r="AK2258" s="256">
        <v>575</v>
      </c>
      <c r="AL2258" s="256">
        <v>0</v>
      </c>
      <c r="AM2258" s="256">
        <v>0</v>
      </c>
      <c r="AN2258" s="256">
        <v>0</v>
      </c>
      <c r="AO2258" s="256">
        <v>0</v>
      </c>
      <c r="AP2258" s="256">
        <v>0</v>
      </c>
      <c r="AQ2258" s="256">
        <v>0</v>
      </c>
      <c r="AR2258" s="256">
        <v>0</v>
      </c>
      <c r="AS2258" s="256">
        <v>0</v>
      </c>
      <c r="AT2258" s="256">
        <v>0</v>
      </c>
      <c r="AU2258" s="256">
        <v>0</v>
      </c>
      <c r="AV2258" s="256">
        <v>0</v>
      </c>
      <c r="AW2258" s="256">
        <v>0</v>
      </c>
      <c r="AX2258" s="256">
        <v>0</v>
      </c>
      <c r="AY2258" s="256">
        <v>0</v>
      </c>
      <c r="AZ2258" s="256">
        <v>0</v>
      </c>
      <c r="BA2258" s="256">
        <v>0</v>
      </c>
      <c r="BB2258" s="256">
        <v>0</v>
      </c>
      <c r="BC2258" s="256">
        <v>0</v>
      </c>
      <c r="BD2258" s="256">
        <v>0</v>
      </c>
      <c r="BE2258" s="256">
        <v>0</v>
      </c>
      <c r="BF2258" s="256">
        <v>0</v>
      </c>
      <c r="BG2258" s="256">
        <v>0</v>
      </c>
      <c r="BH2258" s="256">
        <v>0</v>
      </c>
      <c r="BI2258" s="256">
        <v>0</v>
      </c>
      <c r="BJ2258" s="256">
        <v>0</v>
      </c>
      <c r="BK2258" s="256">
        <v>0</v>
      </c>
      <c r="BL2258" s="256">
        <v>0</v>
      </c>
      <c r="BM2258" s="256">
        <v>0</v>
      </c>
      <c r="BN2258" s="256">
        <v>0</v>
      </c>
      <c r="BO2258" s="256">
        <v>0</v>
      </c>
      <c r="BP2258" s="256">
        <v>0</v>
      </c>
      <c r="BQ2258" s="256">
        <v>0</v>
      </c>
      <c r="BR2258" s="256">
        <v>0</v>
      </c>
      <c r="BS2258" s="256">
        <v>0</v>
      </c>
      <c r="BT2258" s="256">
        <v>0</v>
      </c>
      <c r="BU2258" s="256">
        <v>0</v>
      </c>
      <c r="BV2258" s="256">
        <v>0</v>
      </c>
    </row>
    <row r="2259" spans="1:74">
      <c r="A2259" s="256">
        <v>70</v>
      </c>
      <c r="B2259" s="256">
        <v>2656</v>
      </c>
      <c r="C2259" s="256">
        <v>2627</v>
      </c>
      <c r="D2259" s="256">
        <v>2609</v>
      </c>
      <c r="E2259" s="256">
        <v>2612</v>
      </c>
      <c r="F2259" s="256">
        <v>2636</v>
      </c>
      <c r="G2259" s="256">
        <v>2681</v>
      </c>
      <c r="H2259" s="256">
        <v>2752</v>
      </c>
      <c r="I2259" s="256">
        <v>2846</v>
      </c>
      <c r="J2259" s="256">
        <v>2958</v>
      </c>
      <c r="K2259" s="256">
        <v>3078</v>
      </c>
      <c r="L2259" s="256">
        <v>3190</v>
      </c>
      <c r="M2259" s="256">
        <v>3271</v>
      </c>
      <c r="N2259" s="256">
        <v>3314</v>
      </c>
      <c r="O2259" s="256">
        <v>3334</v>
      </c>
      <c r="P2259" s="256">
        <v>3357</v>
      </c>
      <c r="Q2259" s="256">
        <v>3409</v>
      </c>
      <c r="R2259" s="256">
        <v>3504</v>
      </c>
      <c r="S2259" s="256">
        <v>3659</v>
      </c>
      <c r="T2259" s="256">
        <v>3878</v>
      </c>
      <c r="U2259" s="256">
        <v>4165</v>
      </c>
      <c r="V2259" s="256">
        <v>4544</v>
      </c>
      <c r="W2259" s="256">
        <v>5028</v>
      </c>
      <c r="X2259" s="256">
        <v>5587</v>
      </c>
      <c r="Y2259" s="256">
        <v>6230</v>
      </c>
      <c r="Z2259" s="256">
        <v>6940</v>
      </c>
      <c r="AA2259" s="256">
        <v>7744</v>
      </c>
      <c r="AB2259" s="256">
        <v>8606</v>
      </c>
      <c r="AC2259" s="256">
        <v>9357</v>
      </c>
      <c r="AD2259" s="256">
        <v>9701</v>
      </c>
      <c r="AE2259" s="256">
        <v>9442</v>
      </c>
      <c r="AF2259" s="256">
        <v>8152</v>
      </c>
      <c r="AG2259" s="256">
        <v>5516</v>
      </c>
      <c r="AH2259" s="256">
        <v>3129</v>
      </c>
      <c r="AI2259" s="256">
        <v>1788</v>
      </c>
      <c r="AJ2259" s="256">
        <v>1220</v>
      </c>
      <c r="AK2259" s="256">
        <v>556</v>
      </c>
      <c r="AL2259" s="256">
        <v>0</v>
      </c>
      <c r="AM2259" s="256">
        <v>0</v>
      </c>
      <c r="AN2259" s="256">
        <v>0</v>
      </c>
      <c r="AO2259" s="256">
        <v>0</v>
      </c>
      <c r="AP2259" s="256">
        <v>0</v>
      </c>
      <c r="AQ2259" s="256">
        <v>0</v>
      </c>
      <c r="AR2259" s="256">
        <v>0</v>
      </c>
      <c r="AS2259" s="256">
        <v>0</v>
      </c>
      <c r="AT2259" s="256">
        <v>0</v>
      </c>
      <c r="AU2259" s="256">
        <v>0</v>
      </c>
      <c r="AV2259" s="256">
        <v>0</v>
      </c>
      <c r="AW2259" s="256">
        <v>0</v>
      </c>
      <c r="AX2259" s="256">
        <v>0</v>
      </c>
      <c r="AY2259" s="256">
        <v>0</v>
      </c>
      <c r="AZ2259" s="256">
        <v>0</v>
      </c>
      <c r="BA2259" s="256">
        <v>0</v>
      </c>
      <c r="BB2259" s="256">
        <v>0</v>
      </c>
      <c r="BC2259" s="256">
        <v>0</v>
      </c>
      <c r="BD2259" s="256">
        <v>0</v>
      </c>
      <c r="BE2259" s="256">
        <v>0</v>
      </c>
      <c r="BF2259" s="256">
        <v>0</v>
      </c>
      <c r="BG2259" s="256">
        <v>0</v>
      </c>
      <c r="BH2259" s="256">
        <v>0</v>
      </c>
      <c r="BI2259" s="256">
        <v>0</v>
      </c>
      <c r="BJ2259" s="256">
        <v>0</v>
      </c>
      <c r="BK2259" s="256">
        <v>0</v>
      </c>
      <c r="BL2259" s="256">
        <v>0</v>
      </c>
      <c r="BM2259" s="256">
        <v>0</v>
      </c>
      <c r="BN2259" s="256">
        <v>0</v>
      </c>
      <c r="BO2259" s="256">
        <v>0</v>
      </c>
      <c r="BP2259" s="256">
        <v>0</v>
      </c>
      <c r="BQ2259" s="256">
        <v>0</v>
      </c>
      <c r="BR2259" s="256">
        <v>0</v>
      </c>
      <c r="BS2259" s="256">
        <v>0</v>
      </c>
      <c r="BT2259" s="256">
        <v>0</v>
      </c>
      <c r="BU2259" s="256">
        <v>0</v>
      </c>
      <c r="BV2259" s="256">
        <v>0</v>
      </c>
    </row>
    <row r="2260" spans="1:74">
      <c r="A2260" s="256">
        <v>72.5</v>
      </c>
      <c r="B2260" s="256">
        <v>2656</v>
      </c>
      <c r="C2260" s="256">
        <v>2630</v>
      </c>
      <c r="D2260" s="256">
        <v>2612</v>
      </c>
      <c r="E2260" s="256">
        <v>2616</v>
      </c>
      <c r="F2260" s="256">
        <v>2642</v>
      </c>
      <c r="G2260" s="256">
        <v>2680</v>
      </c>
      <c r="H2260" s="256">
        <v>2746</v>
      </c>
      <c r="I2260" s="256">
        <v>2833</v>
      </c>
      <c r="J2260" s="256">
        <v>2936</v>
      </c>
      <c r="K2260" s="256">
        <v>3055</v>
      </c>
      <c r="L2260" s="256">
        <v>3171</v>
      </c>
      <c r="M2260" s="256">
        <v>3272</v>
      </c>
      <c r="N2260" s="256">
        <v>3350</v>
      </c>
      <c r="O2260" s="256">
        <v>3400</v>
      </c>
      <c r="P2260" s="256">
        <v>3440</v>
      </c>
      <c r="Q2260" s="256">
        <v>3497</v>
      </c>
      <c r="R2260" s="256">
        <v>3583</v>
      </c>
      <c r="S2260" s="256">
        <v>3729</v>
      </c>
      <c r="T2260" s="256">
        <v>3940</v>
      </c>
      <c r="U2260" s="256">
        <v>4227</v>
      </c>
      <c r="V2260" s="256">
        <v>4612</v>
      </c>
      <c r="W2260" s="256">
        <v>5091</v>
      </c>
      <c r="X2260" s="256">
        <v>5636</v>
      </c>
      <c r="Y2260" s="256">
        <v>6276</v>
      </c>
      <c r="Z2260" s="256">
        <v>7006</v>
      </c>
      <c r="AA2260" s="256">
        <v>7840</v>
      </c>
      <c r="AB2260" s="256">
        <v>8776</v>
      </c>
      <c r="AC2260" s="256">
        <v>9602</v>
      </c>
      <c r="AD2260" s="256">
        <v>10076</v>
      </c>
      <c r="AE2260" s="256">
        <v>9872</v>
      </c>
      <c r="AF2260" s="256">
        <v>8456</v>
      </c>
      <c r="AG2260" s="256">
        <v>5715</v>
      </c>
      <c r="AH2260" s="256">
        <v>3137</v>
      </c>
      <c r="AI2260" s="256">
        <v>1711</v>
      </c>
      <c r="AJ2260" s="256">
        <v>1176</v>
      </c>
      <c r="AK2260" s="256">
        <v>545</v>
      </c>
      <c r="AL2260" s="256">
        <v>0</v>
      </c>
      <c r="AM2260" s="256">
        <v>0</v>
      </c>
      <c r="AN2260" s="256">
        <v>0</v>
      </c>
      <c r="AO2260" s="256">
        <v>0</v>
      </c>
      <c r="AP2260" s="256">
        <v>0</v>
      </c>
      <c r="AQ2260" s="256">
        <v>0</v>
      </c>
      <c r="AR2260" s="256">
        <v>0</v>
      </c>
      <c r="AS2260" s="256">
        <v>0</v>
      </c>
      <c r="AT2260" s="256">
        <v>0</v>
      </c>
      <c r="AU2260" s="256">
        <v>0</v>
      </c>
      <c r="AV2260" s="256">
        <v>0</v>
      </c>
      <c r="AW2260" s="256">
        <v>0</v>
      </c>
      <c r="AX2260" s="256">
        <v>0</v>
      </c>
      <c r="AY2260" s="256">
        <v>0</v>
      </c>
      <c r="AZ2260" s="256">
        <v>0</v>
      </c>
      <c r="BA2260" s="256">
        <v>0</v>
      </c>
      <c r="BB2260" s="256">
        <v>0</v>
      </c>
      <c r="BC2260" s="256">
        <v>0</v>
      </c>
      <c r="BD2260" s="256">
        <v>0</v>
      </c>
      <c r="BE2260" s="256">
        <v>0</v>
      </c>
      <c r="BF2260" s="256">
        <v>0</v>
      </c>
      <c r="BG2260" s="256">
        <v>0</v>
      </c>
      <c r="BH2260" s="256">
        <v>0</v>
      </c>
      <c r="BI2260" s="256">
        <v>0</v>
      </c>
      <c r="BJ2260" s="256">
        <v>0</v>
      </c>
      <c r="BK2260" s="256">
        <v>0</v>
      </c>
      <c r="BL2260" s="256">
        <v>0</v>
      </c>
      <c r="BM2260" s="256">
        <v>0</v>
      </c>
      <c r="BN2260" s="256">
        <v>0</v>
      </c>
      <c r="BO2260" s="256">
        <v>0</v>
      </c>
      <c r="BP2260" s="256">
        <v>0</v>
      </c>
      <c r="BQ2260" s="256">
        <v>0</v>
      </c>
      <c r="BR2260" s="256">
        <v>0</v>
      </c>
      <c r="BS2260" s="256">
        <v>0</v>
      </c>
      <c r="BT2260" s="256">
        <v>0</v>
      </c>
      <c r="BU2260" s="256">
        <v>0</v>
      </c>
      <c r="BV2260" s="256">
        <v>0</v>
      </c>
    </row>
    <row r="2261" spans="1:74">
      <c r="A2261" s="256">
        <v>75</v>
      </c>
      <c r="B2261" s="256">
        <v>2656</v>
      </c>
      <c r="C2261" s="256">
        <v>2630</v>
      </c>
      <c r="D2261" s="256">
        <v>2615</v>
      </c>
      <c r="E2261" s="256">
        <v>2616</v>
      </c>
      <c r="F2261" s="256">
        <v>2642</v>
      </c>
      <c r="G2261" s="256">
        <v>2679</v>
      </c>
      <c r="H2261" s="256">
        <v>2739</v>
      </c>
      <c r="I2261" s="256">
        <v>2818</v>
      </c>
      <c r="J2261" s="256">
        <v>2912</v>
      </c>
      <c r="K2261" s="256">
        <v>3022</v>
      </c>
      <c r="L2261" s="256">
        <v>3136</v>
      </c>
      <c r="M2261" s="256">
        <v>3246</v>
      </c>
      <c r="N2261" s="256">
        <v>3347</v>
      </c>
      <c r="O2261" s="256">
        <v>3432</v>
      </c>
      <c r="P2261" s="256">
        <v>3498</v>
      </c>
      <c r="Q2261" s="256">
        <v>3566</v>
      </c>
      <c r="R2261" s="256">
        <v>3651</v>
      </c>
      <c r="S2261" s="256">
        <v>3787</v>
      </c>
      <c r="T2261" s="256">
        <v>3983</v>
      </c>
      <c r="U2261" s="256">
        <v>4252</v>
      </c>
      <c r="V2261" s="256">
        <v>4618</v>
      </c>
      <c r="W2261" s="256">
        <v>5074</v>
      </c>
      <c r="X2261" s="256">
        <v>5588</v>
      </c>
      <c r="Y2261" s="256">
        <v>6194</v>
      </c>
      <c r="Z2261" s="256">
        <v>6896</v>
      </c>
      <c r="AA2261" s="256">
        <v>7736</v>
      </c>
      <c r="AB2261" s="256">
        <v>8728</v>
      </c>
      <c r="AC2261" s="256">
        <v>9692</v>
      </c>
      <c r="AD2261" s="256">
        <v>10289</v>
      </c>
      <c r="AE2261" s="256">
        <v>10135</v>
      </c>
      <c r="AF2261" s="256">
        <v>8584</v>
      </c>
      <c r="AG2261" s="256">
        <v>5726</v>
      </c>
      <c r="AH2261" s="256">
        <v>2936</v>
      </c>
      <c r="AI2261" s="256">
        <v>1575</v>
      </c>
      <c r="AJ2261" s="256">
        <v>1088</v>
      </c>
      <c r="AK2261" s="256">
        <v>520</v>
      </c>
      <c r="AL2261" s="256">
        <v>0</v>
      </c>
      <c r="AM2261" s="256">
        <v>0</v>
      </c>
      <c r="AN2261" s="256">
        <v>0</v>
      </c>
      <c r="AO2261" s="256">
        <v>0</v>
      </c>
      <c r="AP2261" s="256">
        <v>0</v>
      </c>
      <c r="AQ2261" s="256">
        <v>0</v>
      </c>
      <c r="AR2261" s="256">
        <v>0</v>
      </c>
      <c r="AS2261" s="256">
        <v>0</v>
      </c>
      <c r="AT2261" s="256">
        <v>0</v>
      </c>
      <c r="AU2261" s="256">
        <v>0</v>
      </c>
      <c r="AV2261" s="256">
        <v>0</v>
      </c>
      <c r="AW2261" s="256">
        <v>0</v>
      </c>
      <c r="AX2261" s="256">
        <v>0</v>
      </c>
      <c r="AY2261" s="256">
        <v>0</v>
      </c>
      <c r="AZ2261" s="256">
        <v>0</v>
      </c>
      <c r="BA2261" s="256">
        <v>0</v>
      </c>
      <c r="BB2261" s="256">
        <v>0</v>
      </c>
      <c r="BC2261" s="256">
        <v>0</v>
      </c>
      <c r="BD2261" s="256">
        <v>0</v>
      </c>
      <c r="BE2261" s="256">
        <v>0</v>
      </c>
      <c r="BF2261" s="256">
        <v>0</v>
      </c>
      <c r="BG2261" s="256">
        <v>0</v>
      </c>
      <c r="BH2261" s="256">
        <v>0</v>
      </c>
      <c r="BI2261" s="256">
        <v>0</v>
      </c>
      <c r="BJ2261" s="256">
        <v>0</v>
      </c>
      <c r="BK2261" s="256">
        <v>0</v>
      </c>
      <c r="BL2261" s="256">
        <v>0</v>
      </c>
      <c r="BM2261" s="256">
        <v>0</v>
      </c>
      <c r="BN2261" s="256">
        <v>0</v>
      </c>
      <c r="BO2261" s="256">
        <v>0</v>
      </c>
      <c r="BP2261" s="256">
        <v>0</v>
      </c>
      <c r="BQ2261" s="256">
        <v>0</v>
      </c>
      <c r="BR2261" s="256">
        <v>0</v>
      </c>
      <c r="BS2261" s="256">
        <v>0</v>
      </c>
      <c r="BT2261" s="256">
        <v>0</v>
      </c>
      <c r="BU2261" s="256">
        <v>0</v>
      </c>
      <c r="BV2261" s="256">
        <v>0</v>
      </c>
    </row>
    <row r="2262" spans="1:74">
      <c r="A2262" s="256">
        <v>77.5</v>
      </c>
      <c r="B2262" s="256">
        <v>2656</v>
      </c>
      <c r="C2262" s="256">
        <v>2636</v>
      </c>
      <c r="D2262" s="256">
        <v>2622</v>
      </c>
      <c r="E2262" s="256">
        <v>2626</v>
      </c>
      <c r="F2262" s="256">
        <v>2650</v>
      </c>
      <c r="G2262" s="256">
        <v>2686</v>
      </c>
      <c r="H2262" s="256">
        <v>2742</v>
      </c>
      <c r="I2262" s="256">
        <v>2814</v>
      </c>
      <c r="J2262" s="256">
        <v>2900</v>
      </c>
      <c r="K2262" s="256">
        <v>2998</v>
      </c>
      <c r="L2262" s="256">
        <v>3101</v>
      </c>
      <c r="M2262" s="256">
        <v>3210</v>
      </c>
      <c r="N2262" s="256">
        <v>3322</v>
      </c>
      <c r="O2262" s="256">
        <v>3432</v>
      </c>
      <c r="P2262" s="256">
        <v>3523</v>
      </c>
      <c r="Q2262" s="256">
        <v>3609</v>
      </c>
      <c r="R2262" s="256">
        <v>3700</v>
      </c>
      <c r="S2262" s="256">
        <v>3826</v>
      </c>
      <c r="T2262" s="256">
        <v>4004</v>
      </c>
      <c r="U2262" s="256">
        <v>4250</v>
      </c>
      <c r="V2262" s="256">
        <v>4588</v>
      </c>
      <c r="W2262" s="256">
        <v>4994</v>
      </c>
      <c r="X2262" s="256">
        <v>5457</v>
      </c>
      <c r="Y2262" s="256">
        <v>6007</v>
      </c>
      <c r="Z2262" s="256">
        <v>6634</v>
      </c>
      <c r="AA2262" s="256">
        <v>7406</v>
      </c>
      <c r="AB2262" s="256">
        <v>8386</v>
      </c>
      <c r="AC2262" s="256">
        <v>9460</v>
      </c>
      <c r="AD2262" s="256">
        <v>10222</v>
      </c>
      <c r="AE2262" s="256">
        <v>10138</v>
      </c>
      <c r="AF2262" s="256">
        <v>8458</v>
      </c>
      <c r="AG2262" s="256">
        <v>5492</v>
      </c>
      <c r="AH2262" s="256">
        <v>2545</v>
      </c>
      <c r="AI2262" s="256">
        <v>1356</v>
      </c>
      <c r="AJ2262" s="256">
        <v>954</v>
      </c>
      <c r="AK2262" s="256">
        <v>488</v>
      </c>
      <c r="AL2262" s="256">
        <v>0</v>
      </c>
      <c r="AM2262" s="256">
        <v>0</v>
      </c>
      <c r="AN2262" s="256">
        <v>0</v>
      </c>
      <c r="AO2262" s="256">
        <v>0</v>
      </c>
      <c r="AP2262" s="256">
        <v>0</v>
      </c>
      <c r="AQ2262" s="256">
        <v>0</v>
      </c>
      <c r="AR2262" s="256">
        <v>0</v>
      </c>
      <c r="AS2262" s="256">
        <v>0</v>
      </c>
      <c r="AT2262" s="256">
        <v>0</v>
      </c>
      <c r="AU2262" s="256">
        <v>0</v>
      </c>
      <c r="AV2262" s="256">
        <v>0</v>
      </c>
      <c r="AW2262" s="256">
        <v>0</v>
      </c>
      <c r="AX2262" s="256">
        <v>0</v>
      </c>
      <c r="AY2262" s="256">
        <v>0</v>
      </c>
      <c r="AZ2262" s="256">
        <v>0</v>
      </c>
      <c r="BA2262" s="256">
        <v>0</v>
      </c>
      <c r="BB2262" s="256">
        <v>0</v>
      </c>
      <c r="BC2262" s="256">
        <v>0</v>
      </c>
      <c r="BD2262" s="256">
        <v>0</v>
      </c>
      <c r="BE2262" s="256">
        <v>0</v>
      </c>
      <c r="BF2262" s="256">
        <v>0</v>
      </c>
      <c r="BG2262" s="256">
        <v>0</v>
      </c>
      <c r="BH2262" s="256">
        <v>0</v>
      </c>
      <c r="BI2262" s="256">
        <v>0</v>
      </c>
      <c r="BJ2262" s="256">
        <v>0</v>
      </c>
      <c r="BK2262" s="256">
        <v>0</v>
      </c>
      <c r="BL2262" s="256">
        <v>0</v>
      </c>
      <c r="BM2262" s="256">
        <v>0</v>
      </c>
      <c r="BN2262" s="256">
        <v>0</v>
      </c>
      <c r="BO2262" s="256">
        <v>0</v>
      </c>
      <c r="BP2262" s="256">
        <v>0</v>
      </c>
      <c r="BQ2262" s="256">
        <v>0</v>
      </c>
      <c r="BR2262" s="256">
        <v>0</v>
      </c>
      <c r="BS2262" s="256">
        <v>0</v>
      </c>
      <c r="BT2262" s="256">
        <v>0</v>
      </c>
      <c r="BU2262" s="256">
        <v>0</v>
      </c>
      <c r="BV2262" s="256">
        <v>0</v>
      </c>
    </row>
    <row r="2263" spans="1:74">
      <c r="A2263" s="256">
        <v>80</v>
      </c>
      <c r="B2263" s="256">
        <v>2656</v>
      </c>
      <c r="C2263" s="256">
        <v>2643</v>
      </c>
      <c r="D2263" s="256">
        <v>2633</v>
      </c>
      <c r="E2263" s="256">
        <v>2638</v>
      </c>
      <c r="F2263" s="256">
        <v>2660</v>
      </c>
      <c r="G2263" s="256">
        <v>2695</v>
      </c>
      <c r="H2263" s="256">
        <v>2748</v>
      </c>
      <c r="I2263" s="256">
        <v>2816</v>
      </c>
      <c r="J2263" s="256">
        <v>2898</v>
      </c>
      <c r="K2263" s="256">
        <v>2988</v>
      </c>
      <c r="L2263" s="256">
        <v>3078</v>
      </c>
      <c r="M2263" s="256">
        <v>3173</v>
      </c>
      <c r="N2263" s="256">
        <v>3280</v>
      </c>
      <c r="O2263" s="256">
        <v>3396</v>
      </c>
      <c r="P2263" s="256">
        <v>3504</v>
      </c>
      <c r="Q2263" s="256">
        <v>3600</v>
      </c>
      <c r="R2263" s="256">
        <v>3700</v>
      </c>
      <c r="S2263" s="256">
        <v>3820</v>
      </c>
      <c r="T2263" s="256">
        <v>3976</v>
      </c>
      <c r="U2263" s="256">
        <v>4194</v>
      </c>
      <c r="V2263" s="256">
        <v>4502</v>
      </c>
      <c r="W2263" s="256">
        <v>4873</v>
      </c>
      <c r="X2263" s="256">
        <v>5300</v>
      </c>
      <c r="Y2263" s="256">
        <v>5795</v>
      </c>
      <c r="Z2263" s="256">
        <v>6356</v>
      </c>
      <c r="AA2263" s="256">
        <v>7020</v>
      </c>
      <c r="AB2263" s="256">
        <v>7834</v>
      </c>
      <c r="AC2263" s="256">
        <v>8790</v>
      </c>
      <c r="AD2263" s="256">
        <v>9638</v>
      </c>
      <c r="AE2263" s="256">
        <v>9772</v>
      </c>
      <c r="AF2263" s="256">
        <v>8112</v>
      </c>
      <c r="AG2263" s="256">
        <v>5134</v>
      </c>
      <c r="AH2263" s="256">
        <v>2176</v>
      </c>
      <c r="AI2263" s="256">
        <v>1136</v>
      </c>
      <c r="AJ2263" s="256">
        <v>790</v>
      </c>
      <c r="AK2263" s="256">
        <v>420</v>
      </c>
      <c r="AL2263" s="256">
        <v>0</v>
      </c>
      <c r="AM2263" s="256">
        <v>0</v>
      </c>
      <c r="AN2263" s="256">
        <v>0</v>
      </c>
      <c r="AO2263" s="256">
        <v>0</v>
      </c>
      <c r="AP2263" s="256">
        <v>0</v>
      </c>
      <c r="AQ2263" s="256">
        <v>0</v>
      </c>
      <c r="AR2263" s="256">
        <v>0</v>
      </c>
      <c r="AS2263" s="256">
        <v>0</v>
      </c>
      <c r="AT2263" s="256">
        <v>0</v>
      </c>
      <c r="AU2263" s="256">
        <v>0</v>
      </c>
      <c r="AV2263" s="256">
        <v>0</v>
      </c>
      <c r="AW2263" s="256">
        <v>0</v>
      </c>
      <c r="AX2263" s="256">
        <v>0</v>
      </c>
      <c r="AY2263" s="256">
        <v>0</v>
      </c>
      <c r="AZ2263" s="256">
        <v>0</v>
      </c>
      <c r="BA2263" s="256">
        <v>0</v>
      </c>
      <c r="BB2263" s="256">
        <v>0</v>
      </c>
      <c r="BC2263" s="256">
        <v>0</v>
      </c>
      <c r="BD2263" s="256">
        <v>0</v>
      </c>
      <c r="BE2263" s="256">
        <v>0</v>
      </c>
      <c r="BF2263" s="256">
        <v>0</v>
      </c>
      <c r="BG2263" s="256">
        <v>0</v>
      </c>
      <c r="BH2263" s="256">
        <v>0</v>
      </c>
      <c r="BI2263" s="256">
        <v>0</v>
      </c>
      <c r="BJ2263" s="256">
        <v>0</v>
      </c>
      <c r="BK2263" s="256">
        <v>0</v>
      </c>
      <c r="BL2263" s="256">
        <v>0</v>
      </c>
      <c r="BM2263" s="256">
        <v>0</v>
      </c>
      <c r="BN2263" s="256">
        <v>0</v>
      </c>
      <c r="BO2263" s="256">
        <v>0</v>
      </c>
      <c r="BP2263" s="256">
        <v>0</v>
      </c>
      <c r="BQ2263" s="256">
        <v>0</v>
      </c>
      <c r="BR2263" s="256">
        <v>0</v>
      </c>
      <c r="BS2263" s="256">
        <v>0</v>
      </c>
      <c r="BT2263" s="256">
        <v>0</v>
      </c>
      <c r="BU2263" s="256">
        <v>0</v>
      </c>
      <c r="BV2263" s="256">
        <v>0</v>
      </c>
    </row>
    <row r="2264" spans="1:74">
      <c r="A2264" s="256">
        <v>82.5</v>
      </c>
      <c r="B2264" s="256">
        <v>2656</v>
      </c>
      <c r="C2264" s="256">
        <v>2648</v>
      </c>
      <c r="D2264" s="256">
        <v>2640</v>
      </c>
      <c r="E2264" s="256">
        <v>2646</v>
      </c>
      <c r="F2264" s="256">
        <v>2666</v>
      </c>
      <c r="G2264" s="256">
        <v>2699</v>
      </c>
      <c r="H2264" s="256">
        <v>2751</v>
      </c>
      <c r="I2264" s="256">
        <v>2820</v>
      </c>
      <c r="J2264" s="256">
        <v>2894</v>
      </c>
      <c r="K2264" s="256">
        <v>2976</v>
      </c>
      <c r="L2264" s="256">
        <v>3060</v>
      </c>
      <c r="M2264" s="256">
        <v>3147</v>
      </c>
      <c r="N2264" s="256">
        <v>3243</v>
      </c>
      <c r="O2264" s="256">
        <v>3348</v>
      </c>
      <c r="P2264" s="256">
        <v>3452</v>
      </c>
      <c r="Q2264" s="256">
        <v>3554</v>
      </c>
      <c r="R2264" s="256">
        <v>3657</v>
      </c>
      <c r="S2264" s="256">
        <v>3776</v>
      </c>
      <c r="T2264" s="256">
        <v>3930</v>
      </c>
      <c r="U2264" s="256">
        <v>4132</v>
      </c>
      <c r="V2264" s="256">
        <v>4412</v>
      </c>
      <c r="W2264" s="256">
        <v>4744</v>
      </c>
      <c r="X2264" s="256">
        <v>5138</v>
      </c>
      <c r="Y2264" s="256">
        <v>5608</v>
      </c>
      <c r="Z2264" s="256">
        <v>6124</v>
      </c>
      <c r="AA2264" s="256">
        <v>6694</v>
      </c>
      <c r="AB2264" s="256">
        <v>7348</v>
      </c>
      <c r="AC2264" s="256">
        <v>8022</v>
      </c>
      <c r="AD2264" s="256">
        <v>8726</v>
      </c>
      <c r="AE2264" s="256">
        <v>9010</v>
      </c>
      <c r="AF2264" s="256">
        <v>7442</v>
      </c>
      <c r="AG2264" s="256">
        <v>4600</v>
      </c>
      <c r="AH2264" s="256">
        <v>1793</v>
      </c>
      <c r="AI2264" s="256">
        <v>920</v>
      </c>
      <c r="AJ2264" s="256">
        <v>638</v>
      </c>
      <c r="AK2264" s="256">
        <v>346</v>
      </c>
      <c r="AL2264" s="256">
        <v>0</v>
      </c>
      <c r="AM2264" s="256">
        <v>0</v>
      </c>
      <c r="AN2264" s="256">
        <v>0</v>
      </c>
      <c r="AO2264" s="256">
        <v>0</v>
      </c>
      <c r="AP2264" s="256">
        <v>0</v>
      </c>
      <c r="AQ2264" s="256">
        <v>0</v>
      </c>
      <c r="AR2264" s="256">
        <v>0</v>
      </c>
      <c r="AS2264" s="256">
        <v>0</v>
      </c>
      <c r="AT2264" s="256">
        <v>0</v>
      </c>
      <c r="AU2264" s="256">
        <v>0</v>
      </c>
      <c r="AV2264" s="256">
        <v>0</v>
      </c>
      <c r="AW2264" s="256">
        <v>0</v>
      </c>
      <c r="AX2264" s="256">
        <v>0</v>
      </c>
      <c r="AY2264" s="256">
        <v>0</v>
      </c>
      <c r="AZ2264" s="256">
        <v>0</v>
      </c>
      <c r="BA2264" s="256">
        <v>0</v>
      </c>
      <c r="BB2264" s="256">
        <v>0</v>
      </c>
      <c r="BC2264" s="256">
        <v>0</v>
      </c>
      <c r="BD2264" s="256">
        <v>0</v>
      </c>
      <c r="BE2264" s="256">
        <v>0</v>
      </c>
      <c r="BF2264" s="256">
        <v>0</v>
      </c>
      <c r="BG2264" s="256">
        <v>0</v>
      </c>
      <c r="BH2264" s="256">
        <v>0</v>
      </c>
      <c r="BI2264" s="256">
        <v>0</v>
      </c>
      <c r="BJ2264" s="256">
        <v>0</v>
      </c>
      <c r="BK2264" s="256">
        <v>0</v>
      </c>
      <c r="BL2264" s="256">
        <v>0</v>
      </c>
      <c r="BM2264" s="256">
        <v>0</v>
      </c>
      <c r="BN2264" s="256">
        <v>0</v>
      </c>
      <c r="BO2264" s="256">
        <v>0</v>
      </c>
      <c r="BP2264" s="256">
        <v>0</v>
      </c>
      <c r="BQ2264" s="256">
        <v>0</v>
      </c>
      <c r="BR2264" s="256">
        <v>0</v>
      </c>
      <c r="BS2264" s="256">
        <v>0</v>
      </c>
      <c r="BT2264" s="256">
        <v>0</v>
      </c>
      <c r="BU2264" s="256">
        <v>0</v>
      </c>
      <c r="BV2264" s="256">
        <v>0</v>
      </c>
    </row>
    <row r="2265" spans="1:74">
      <c r="A2265" s="256">
        <v>85</v>
      </c>
      <c r="B2265" s="256">
        <v>2656</v>
      </c>
      <c r="C2265" s="256">
        <v>2654</v>
      </c>
      <c r="D2265" s="256">
        <v>2649</v>
      </c>
      <c r="E2265" s="256">
        <v>2657</v>
      </c>
      <c r="F2265" s="256">
        <v>2679</v>
      </c>
      <c r="G2265" s="256">
        <v>2712</v>
      </c>
      <c r="H2265" s="256">
        <v>2758</v>
      </c>
      <c r="I2265" s="256">
        <v>2819</v>
      </c>
      <c r="J2265" s="256">
        <v>2891</v>
      </c>
      <c r="K2265" s="256">
        <v>2968</v>
      </c>
      <c r="L2265" s="256">
        <v>3043</v>
      </c>
      <c r="M2265" s="256">
        <v>3120</v>
      </c>
      <c r="N2265" s="256">
        <v>3207</v>
      </c>
      <c r="O2265" s="256">
        <v>3300</v>
      </c>
      <c r="P2265" s="256">
        <v>3397</v>
      </c>
      <c r="Q2265" s="256">
        <v>3494</v>
      </c>
      <c r="R2265" s="256">
        <v>3598</v>
      </c>
      <c r="S2265" s="256">
        <v>3722</v>
      </c>
      <c r="T2265" s="256">
        <v>3875</v>
      </c>
      <c r="U2265" s="256">
        <v>4077</v>
      </c>
      <c r="V2265" s="256">
        <v>4351</v>
      </c>
      <c r="W2265" s="256">
        <v>4666</v>
      </c>
      <c r="X2265" s="256">
        <v>5012</v>
      </c>
      <c r="Y2265" s="256">
        <v>5432</v>
      </c>
      <c r="Z2265" s="256">
        <v>5884</v>
      </c>
      <c r="AA2265" s="256">
        <v>6380</v>
      </c>
      <c r="AB2265" s="256">
        <v>6922</v>
      </c>
      <c r="AC2265" s="256">
        <v>7426</v>
      </c>
      <c r="AD2265" s="256">
        <v>7882</v>
      </c>
      <c r="AE2265" s="256">
        <v>8054</v>
      </c>
      <c r="AF2265" s="256">
        <v>6508</v>
      </c>
      <c r="AG2265" s="256">
        <v>3825</v>
      </c>
      <c r="AH2265" s="256">
        <v>1358</v>
      </c>
      <c r="AI2265" s="256">
        <v>703</v>
      </c>
      <c r="AJ2265" s="256">
        <v>486</v>
      </c>
      <c r="AK2265" s="256">
        <v>255</v>
      </c>
      <c r="AL2265" s="256">
        <v>0</v>
      </c>
      <c r="AM2265" s="256">
        <v>0</v>
      </c>
      <c r="AN2265" s="256">
        <v>0</v>
      </c>
      <c r="AO2265" s="256">
        <v>0</v>
      </c>
      <c r="AP2265" s="256">
        <v>0</v>
      </c>
      <c r="AQ2265" s="256">
        <v>0</v>
      </c>
      <c r="AR2265" s="256">
        <v>0</v>
      </c>
      <c r="AS2265" s="256">
        <v>0</v>
      </c>
      <c r="AT2265" s="256">
        <v>0</v>
      </c>
      <c r="AU2265" s="256">
        <v>0</v>
      </c>
      <c r="AV2265" s="256">
        <v>0</v>
      </c>
      <c r="AW2265" s="256">
        <v>0</v>
      </c>
      <c r="AX2265" s="256">
        <v>0</v>
      </c>
      <c r="AY2265" s="256">
        <v>0</v>
      </c>
      <c r="AZ2265" s="256">
        <v>0</v>
      </c>
      <c r="BA2265" s="256">
        <v>0</v>
      </c>
      <c r="BB2265" s="256">
        <v>0</v>
      </c>
      <c r="BC2265" s="256">
        <v>0</v>
      </c>
      <c r="BD2265" s="256">
        <v>0</v>
      </c>
      <c r="BE2265" s="256">
        <v>0</v>
      </c>
      <c r="BF2265" s="256">
        <v>0</v>
      </c>
      <c r="BG2265" s="256">
        <v>0</v>
      </c>
      <c r="BH2265" s="256">
        <v>0</v>
      </c>
      <c r="BI2265" s="256">
        <v>0</v>
      </c>
      <c r="BJ2265" s="256">
        <v>0</v>
      </c>
      <c r="BK2265" s="256">
        <v>0</v>
      </c>
      <c r="BL2265" s="256">
        <v>0</v>
      </c>
      <c r="BM2265" s="256">
        <v>0</v>
      </c>
      <c r="BN2265" s="256">
        <v>0</v>
      </c>
      <c r="BO2265" s="256">
        <v>0</v>
      </c>
      <c r="BP2265" s="256">
        <v>0</v>
      </c>
      <c r="BQ2265" s="256">
        <v>0</v>
      </c>
      <c r="BR2265" s="256">
        <v>0</v>
      </c>
      <c r="BS2265" s="256">
        <v>0</v>
      </c>
      <c r="BT2265" s="256">
        <v>0</v>
      </c>
      <c r="BU2265" s="256">
        <v>0</v>
      </c>
      <c r="BV2265" s="256">
        <v>0</v>
      </c>
    </row>
    <row r="2266" spans="1:74">
      <c r="A2266" s="256">
        <v>87.5</v>
      </c>
      <c r="B2266" s="256">
        <v>2656</v>
      </c>
      <c r="C2266" s="256">
        <v>2669</v>
      </c>
      <c r="D2266" s="256">
        <v>2666</v>
      </c>
      <c r="E2266" s="256">
        <v>2677</v>
      </c>
      <c r="F2266" s="256">
        <v>2700</v>
      </c>
      <c r="G2266" s="256">
        <v>2732</v>
      </c>
      <c r="H2266" s="256">
        <v>2778</v>
      </c>
      <c r="I2266" s="256">
        <v>2835</v>
      </c>
      <c r="J2266" s="256">
        <v>2898</v>
      </c>
      <c r="K2266" s="256">
        <v>2966</v>
      </c>
      <c r="L2266" s="256">
        <v>3030</v>
      </c>
      <c r="M2266" s="256">
        <v>3098</v>
      </c>
      <c r="N2266" s="256">
        <v>3174</v>
      </c>
      <c r="O2266" s="256">
        <v>3256</v>
      </c>
      <c r="P2266" s="256">
        <v>3340</v>
      </c>
      <c r="Q2266" s="256">
        <v>3431</v>
      </c>
      <c r="R2266" s="256">
        <v>3528</v>
      </c>
      <c r="S2266" s="256">
        <v>3649</v>
      </c>
      <c r="T2266" s="256">
        <v>3797</v>
      </c>
      <c r="U2266" s="256">
        <v>3996</v>
      </c>
      <c r="V2266" s="256">
        <v>4258</v>
      </c>
      <c r="W2266" s="256">
        <v>4552</v>
      </c>
      <c r="X2266" s="256">
        <v>4868</v>
      </c>
      <c r="Y2266" s="256">
        <v>5220</v>
      </c>
      <c r="Z2266" s="256">
        <v>5588</v>
      </c>
      <c r="AA2266" s="256">
        <v>6006</v>
      </c>
      <c r="AB2266" s="256">
        <v>6462</v>
      </c>
      <c r="AC2266" s="256">
        <v>6874</v>
      </c>
      <c r="AD2266" s="256">
        <v>7181</v>
      </c>
      <c r="AE2266" s="256">
        <v>7148</v>
      </c>
      <c r="AF2266" s="256">
        <v>5523</v>
      </c>
      <c r="AG2266" s="256">
        <v>3082</v>
      </c>
      <c r="AH2266" s="256">
        <v>1020</v>
      </c>
      <c r="AI2266" s="256">
        <v>520</v>
      </c>
      <c r="AJ2266" s="256">
        <v>331</v>
      </c>
      <c r="AK2266" s="256">
        <v>164</v>
      </c>
      <c r="AL2266" s="256">
        <v>0</v>
      </c>
      <c r="AM2266" s="256">
        <v>0</v>
      </c>
      <c r="AN2266" s="256">
        <v>0</v>
      </c>
      <c r="AO2266" s="256">
        <v>0</v>
      </c>
      <c r="AP2266" s="256">
        <v>0</v>
      </c>
      <c r="AQ2266" s="256">
        <v>0</v>
      </c>
      <c r="AR2266" s="256">
        <v>0</v>
      </c>
      <c r="AS2266" s="256">
        <v>0</v>
      </c>
      <c r="AT2266" s="256">
        <v>0</v>
      </c>
      <c r="AU2266" s="256">
        <v>0</v>
      </c>
      <c r="AV2266" s="256">
        <v>0</v>
      </c>
      <c r="AW2266" s="256">
        <v>0</v>
      </c>
      <c r="AX2266" s="256">
        <v>0</v>
      </c>
      <c r="AY2266" s="256">
        <v>0</v>
      </c>
      <c r="AZ2266" s="256">
        <v>0</v>
      </c>
      <c r="BA2266" s="256">
        <v>0</v>
      </c>
      <c r="BB2266" s="256">
        <v>0</v>
      </c>
      <c r="BC2266" s="256">
        <v>0</v>
      </c>
      <c r="BD2266" s="256">
        <v>0</v>
      </c>
      <c r="BE2266" s="256">
        <v>0</v>
      </c>
      <c r="BF2266" s="256">
        <v>0</v>
      </c>
      <c r="BG2266" s="256">
        <v>0</v>
      </c>
      <c r="BH2266" s="256">
        <v>0</v>
      </c>
      <c r="BI2266" s="256">
        <v>0</v>
      </c>
      <c r="BJ2266" s="256">
        <v>0</v>
      </c>
      <c r="BK2266" s="256">
        <v>0</v>
      </c>
      <c r="BL2266" s="256">
        <v>0</v>
      </c>
      <c r="BM2266" s="256">
        <v>0</v>
      </c>
      <c r="BN2266" s="256">
        <v>0</v>
      </c>
      <c r="BO2266" s="256">
        <v>0</v>
      </c>
      <c r="BP2266" s="256">
        <v>0</v>
      </c>
      <c r="BQ2266" s="256">
        <v>0</v>
      </c>
      <c r="BR2266" s="256">
        <v>0</v>
      </c>
      <c r="BS2266" s="256">
        <v>0</v>
      </c>
      <c r="BT2266" s="256">
        <v>0</v>
      </c>
      <c r="BU2266" s="256">
        <v>0</v>
      </c>
      <c r="BV2266" s="256">
        <v>0</v>
      </c>
    </row>
    <row r="2267" spans="1:74">
      <c r="A2267" s="256">
        <v>90</v>
      </c>
      <c r="B2267" s="256">
        <v>2656</v>
      </c>
      <c r="C2267" s="256">
        <v>2693</v>
      </c>
      <c r="D2267" s="256">
        <v>2694</v>
      </c>
      <c r="E2267" s="256">
        <v>2706</v>
      </c>
      <c r="F2267" s="256">
        <v>2730</v>
      </c>
      <c r="G2267" s="256">
        <v>2765</v>
      </c>
      <c r="H2267" s="256">
        <v>2810</v>
      </c>
      <c r="I2267" s="256">
        <v>2868</v>
      </c>
      <c r="J2267" s="256">
        <v>2926</v>
      </c>
      <c r="K2267" s="256">
        <v>2986</v>
      </c>
      <c r="L2267" s="256">
        <v>3042</v>
      </c>
      <c r="M2267" s="256">
        <v>3094</v>
      </c>
      <c r="N2267" s="256">
        <v>3152</v>
      </c>
      <c r="O2267" s="256">
        <v>3214</v>
      </c>
      <c r="P2267" s="256">
        <v>3281</v>
      </c>
      <c r="Q2267" s="256">
        <v>3354</v>
      </c>
      <c r="R2267" s="256">
        <v>3440</v>
      </c>
      <c r="S2267" s="256">
        <v>3548</v>
      </c>
      <c r="T2267" s="256">
        <v>3692</v>
      </c>
      <c r="U2267" s="256">
        <v>3885</v>
      </c>
      <c r="V2267" s="256">
        <v>4132</v>
      </c>
      <c r="W2267" s="256">
        <v>4400</v>
      </c>
      <c r="X2267" s="256">
        <v>4668</v>
      </c>
      <c r="Y2267" s="256">
        <v>4953</v>
      </c>
      <c r="Z2267" s="256">
        <v>5254</v>
      </c>
      <c r="AA2267" s="256">
        <v>5596</v>
      </c>
      <c r="AB2267" s="256">
        <v>5974</v>
      </c>
      <c r="AC2267" s="256">
        <v>6288</v>
      </c>
      <c r="AD2267" s="256">
        <v>6472</v>
      </c>
      <c r="AE2267" s="256">
        <v>6288</v>
      </c>
      <c r="AF2267" s="256">
        <v>4706</v>
      </c>
      <c r="AG2267" s="256">
        <v>2573</v>
      </c>
      <c r="AH2267" s="256">
        <v>841</v>
      </c>
      <c r="AI2267" s="256">
        <v>398</v>
      </c>
      <c r="AJ2267" s="256">
        <v>230</v>
      </c>
      <c r="AK2267" s="256">
        <v>103</v>
      </c>
      <c r="AL2267" s="256">
        <v>0</v>
      </c>
      <c r="AM2267" s="256">
        <v>0</v>
      </c>
      <c r="AN2267" s="256">
        <v>0</v>
      </c>
      <c r="AO2267" s="256">
        <v>0</v>
      </c>
      <c r="AP2267" s="256">
        <v>0</v>
      </c>
      <c r="AQ2267" s="256">
        <v>0</v>
      </c>
      <c r="AR2267" s="256">
        <v>0</v>
      </c>
      <c r="AS2267" s="256">
        <v>0</v>
      </c>
      <c r="AT2267" s="256">
        <v>0</v>
      </c>
      <c r="AU2267" s="256">
        <v>0</v>
      </c>
      <c r="AV2267" s="256">
        <v>0</v>
      </c>
      <c r="AW2267" s="256">
        <v>0</v>
      </c>
      <c r="AX2267" s="256">
        <v>0</v>
      </c>
      <c r="AY2267" s="256">
        <v>0</v>
      </c>
      <c r="AZ2267" s="256">
        <v>0</v>
      </c>
      <c r="BA2267" s="256">
        <v>0</v>
      </c>
      <c r="BB2267" s="256">
        <v>0</v>
      </c>
      <c r="BC2267" s="256">
        <v>0</v>
      </c>
      <c r="BD2267" s="256">
        <v>0</v>
      </c>
      <c r="BE2267" s="256">
        <v>0</v>
      </c>
      <c r="BF2267" s="256">
        <v>0</v>
      </c>
      <c r="BG2267" s="256">
        <v>0</v>
      </c>
      <c r="BH2267" s="256">
        <v>0</v>
      </c>
      <c r="BI2267" s="256">
        <v>0</v>
      </c>
      <c r="BJ2267" s="256">
        <v>0</v>
      </c>
      <c r="BK2267" s="256">
        <v>0</v>
      </c>
      <c r="BL2267" s="256">
        <v>0</v>
      </c>
      <c r="BM2267" s="256">
        <v>0</v>
      </c>
      <c r="BN2267" s="256">
        <v>0</v>
      </c>
      <c r="BO2267" s="256">
        <v>0</v>
      </c>
      <c r="BP2267" s="256">
        <v>0</v>
      </c>
      <c r="BQ2267" s="256">
        <v>0</v>
      </c>
      <c r="BR2267" s="256">
        <v>0</v>
      </c>
      <c r="BS2267" s="256">
        <v>0</v>
      </c>
      <c r="BT2267" s="256">
        <v>0</v>
      </c>
      <c r="BU2267" s="256">
        <v>0</v>
      </c>
      <c r="BV2267" s="256">
        <v>0</v>
      </c>
    </row>
    <row r="2268" spans="1:74">
      <c r="A2268" s="256">
        <v>92.5</v>
      </c>
      <c r="B2268" s="256">
        <v>2656</v>
      </c>
      <c r="C2268" s="256">
        <v>2673</v>
      </c>
      <c r="D2268" s="256">
        <v>2676</v>
      </c>
      <c r="E2268" s="256">
        <v>2693</v>
      </c>
      <c r="F2268" s="256">
        <v>2722</v>
      </c>
      <c r="G2268" s="256">
        <v>2755</v>
      </c>
      <c r="H2268" s="256">
        <v>2798</v>
      </c>
      <c r="I2268" s="256">
        <v>2853</v>
      </c>
      <c r="J2268" s="256">
        <v>2908</v>
      </c>
      <c r="K2268" s="256">
        <v>2960</v>
      </c>
      <c r="L2268" s="256">
        <v>3006</v>
      </c>
      <c r="M2268" s="256">
        <v>3050</v>
      </c>
      <c r="N2268" s="256">
        <v>3095</v>
      </c>
      <c r="O2268" s="256">
        <v>3142</v>
      </c>
      <c r="P2268" s="256">
        <v>3194</v>
      </c>
      <c r="Q2268" s="256">
        <v>3254</v>
      </c>
      <c r="R2268" s="256">
        <v>3327</v>
      </c>
      <c r="S2268" s="256">
        <v>3420</v>
      </c>
      <c r="T2268" s="256">
        <v>3548</v>
      </c>
      <c r="U2268" s="256">
        <v>3726</v>
      </c>
      <c r="V2268" s="256">
        <v>3953</v>
      </c>
      <c r="W2268" s="256">
        <v>4185</v>
      </c>
      <c r="X2268" s="256">
        <v>4412</v>
      </c>
      <c r="Y2268" s="256">
        <v>4640</v>
      </c>
      <c r="Z2268" s="256">
        <v>4871</v>
      </c>
      <c r="AA2268" s="256">
        <v>5118</v>
      </c>
      <c r="AB2268" s="256">
        <v>5374</v>
      </c>
      <c r="AC2268" s="256">
        <v>5530</v>
      </c>
      <c r="AD2268" s="256">
        <v>5502</v>
      </c>
      <c r="AE2268" s="256">
        <v>5116</v>
      </c>
      <c r="AF2268" s="256">
        <v>3728</v>
      </c>
      <c r="AG2268" s="256">
        <v>1976</v>
      </c>
      <c r="AH2268" s="256">
        <v>681</v>
      </c>
      <c r="AI2268" s="256">
        <v>318</v>
      </c>
      <c r="AJ2268" s="256">
        <v>177</v>
      </c>
      <c r="AK2268" s="256">
        <v>78</v>
      </c>
      <c r="AL2268" s="256">
        <v>0</v>
      </c>
      <c r="AM2268" s="256">
        <v>0</v>
      </c>
      <c r="AN2268" s="256">
        <v>0</v>
      </c>
      <c r="AO2268" s="256">
        <v>0</v>
      </c>
      <c r="AP2268" s="256">
        <v>0</v>
      </c>
      <c r="AQ2268" s="256">
        <v>0</v>
      </c>
      <c r="AR2268" s="256">
        <v>0</v>
      </c>
      <c r="AS2268" s="256">
        <v>0</v>
      </c>
      <c r="AT2268" s="256">
        <v>0</v>
      </c>
      <c r="AU2268" s="256">
        <v>0</v>
      </c>
      <c r="AV2268" s="256">
        <v>0</v>
      </c>
      <c r="AW2268" s="256">
        <v>0</v>
      </c>
      <c r="AX2268" s="256">
        <v>0</v>
      </c>
      <c r="AY2268" s="256">
        <v>0</v>
      </c>
      <c r="AZ2268" s="256">
        <v>0</v>
      </c>
      <c r="BA2268" s="256">
        <v>0</v>
      </c>
      <c r="BB2268" s="256">
        <v>0</v>
      </c>
      <c r="BC2268" s="256">
        <v>0</v>
      </c>
      <c r="BD2268" s="256">
        <v>0</v>
      </c>
      <c r="BE2268" s="256">
        <v>0</v>
      </c>
      <c r="BF2268" s="256">
        <v>0</v>
      </c>
      <c r="BG2268" s="256">
        <v>0</v>
      </c>
      <c r="BH2268" s="256">
        <v>0</v>
      </c>
      <c r="BI2268" s="256">
        <v>0</v>
      </c>
      <c r="BJ2268" s="256">
        <v>0</v>
      </c>
      <c r="BK2268" s="256">
        <v>0</v>
      </c>
      <c r="BL2268" s="256">
        <v>0</v>
      </c>
      <c r="BM2268" s="256">
        <v>0</v>
      </c>
      <c r="BN2268" s="256">
        <v>0</v>
      </c>
      <c r="BO2268" s="256">
        <v>0</v>
      </c>
      <c r="BP2268" s="256">
        <v>0</v>
      </c>
      <c r="BQ2268" s="256">
        <v>0</v>
      </c>
      <c r="BR2268" s="256">
        <v>0</v>
      </c>
      <c r="BS2268" s="256">
        <v>0</v>
      </c>
      <c r="BT2268" s="256">
        <v>0</v>
      </c>
      <c r="BU2268" s="256">
        <v>0</v>
      </c>
      <c r="BV2268" s="256">
        <v>0</v>
      </c>
    </row>
    <row r="2269" spans="1:74">
      <c r="A2269" s="256">
        <v>95</v>
      </c>
      <c r="B2269" s="256">
        <v>2656</v>
      </c>
      <c r="C2269" s="256">
        <v>2666</v>
      </c>
      <c r="D2269" s="256">
        <v>2670</v>
      </c>
      <c r="E2269" s="256">
        <v>2688</v>
      </c>
      <c r="F2269" s="256">
        <v>2717</v>
      </c>
      <c r="G2269" s="256">
        <v>2750</v>
      </c>
      <c r="H2269" s="256">
        <v>2794</v>
      </c>
      <c r="I2269" s="256">
        <v>2844</v>
      </c>
      <c r="J2269" s="256">
        <v>2892</v>
      </c>
      <c r="K2269" s="256">
        <v>2939</v>
      </c>
      <c r="L2269" s="256">
        <v>2975</v>
      </c>
      <c r="M2269" s="256">
        <v>3009</v>
      </c>
      <c r="N2269" s="256">
        <v>3042</v>
      </c>
      <c r="O2269" s="256">
        <v>3074</v>
      </c>
      <c r="P2269" s="256">
        <v>3112</v>
      </c>
      <c r="Q2269" s="256">
        <v>3156</v>
      </c>
      <c r="R2269" s="256">
        <v>3212</v>
      </c>
      <c r="S2269" s="256">
        <v>3292</v>
      </c>
      <c r="T2269" s="256">
        <v>3405</v>
      </c>
      <c r="U2269" s="256">
        <v>3559</v>
      </c>
      <c r="V2269" s="256">
        <v>3749</v>
      </c>
      <c r="W2269" s="256">
        <v>3925</v>
      </c>
      <c r="X2269" s="256">
        <v>4078</v>
      </c>
      <c r="Y2269" s="256">
        <v>4216</v>
      </c>
      <c r="Z2269" s="256">
        <v>4328</v>
      </c>
      <c r="AA2269" s="256">
        <v>4424</v>
      </c>
      <c r="AB2269" s="256">
        <v>4460</v>
      </c>
      <c r="AC2269" s="256">
        <v>4368</v>
      </c>
      <c r="AD2269" s="256">
        <v>4068</v>
      </c>
      <c r="AE2269" s="256">
        <v>3498</v>
      </c>
      <c r="AF2269" s="256">
        <v>2422</v>
      </c>
      <c r="AG2269" s="256">
        <v>1294</v>
      </c>
      <c r="AH2269" s="256">
        <v>501</v>
      </c>
      <c r="AI2269" s="256">
        <v>250</v>
      </c>
      <c r="AJ2269" s="256">
        <v>139</v>
      </c>
      <c r="AK2269" s="256">
        <v>65</v>
      </c>
      <c r="AL2269" s="256">
        <v>0</v>
      </c>
      <c r="AM2269" s="256">
        <v>0</v>
      </c>
      <c r="AN2269" s="256">
        <v>0</v>
      </c>
      <c r="AO2269" s="256">
        <v>0</v>
      </c>
      <c r="AP2269" s="256">
        <v>0</v>
      </c>
      <c r="AQ2269" s="256">
        <v>0</v>
      </c>
      <c r="AR2269" s="256">
        <v>0</v>
      </c>
      <c r="AS2269" s="256">
        <v>0</v>
      </c>
      <c r="AT2269" s="256">
        <v>0</v>
      </c>
      <c r="AU2269" s="256">
        <v>0</v>
      </c>
      <c r="AV2269" s="256">
        <v>0</v>
      </c>
      <c r="AW2269" s="256">
        <v>0</v>
      </c>
      <c r="AX2269" s="256">
        <v>0</v>
      </c>
      <c r="AY2269" s="256">
        <v>0</v>
      </c>
      <c r="AZ2269" s="256">
        <v>0</v>
      </c>
      <c r="BA2269" s="256">
        <v>0</v>
      </c>
      <c r="BB2269" s="256">
        <v>0</v>
      </c>
      <c r="BC2269" s="256">
        <v>0</v>
      </c>
      <c r="BD2269" s="256">
        <v>0</v>
      </c>
      <c r="BE2269" s="256">
        <v>0</v>
      </c>
      <c r="BF2269" s="256">
        <v>0</v>
      </c>
      <c r="BG2269" s="256">
        <v>0</v>
      </c>
      <c r="BH2269" s="256">
        <v>0</v>
      </c>
      <c r="BI2269" s="256">
        <v>0</v>
      </c>
      <c r="BJ2269" s="256">
        <v>0</v>
      </c>
      <c r="BK2269" s="256">
        <v>0</v>
      </c>
      <c r="BL2269" s="256">
        <v>0</v>
      </c>
      <c r="BM2269" s="256">
        <v>0</v>
      </c>
      <c r="BN2269" s="256">
        <v>0</v>
      </c>
      <c r="BO2269" s="256">
        <v>0</v>
      </c>
      <c r="BP2269" s="256">
        <v>0</v>
      </c>
      <c r="BQ2269" s="256">
        <v>0</v>
      </c>
      <c r="BR2269" s="256">
        <v>0</v>
      </c>
      <c r="BS2269" s="256">
        <v>0</v>
      </c>
      <c r="BT2269" s="256">
        <v>0</v>
      </c>
      <c r="BU2269" s="256">
        <v>0</v>
      </c>
      <c r="BV2269" s="256">
        <v>0</v>
      </c>
    </row>
    <row r="2270" spans="1:74">
      <c r="A2270" s="256">
        <v>97.5</v>
      </c>
      <c r="B2270" s="256">
        <v>2656</v>
      </c>
      <c r="C2270" s="256">
        <v>2666</v>
      </c>
      <c r="D2270" s="256">
        <v>2676</v>
      </c>
      <c r="E2270" s="256">
        <v>2695</v>
      </c>
      <c r="F2270" s="256">
        <v>2726</v>
      </c>
      <c r="G2270" s="256">
        <v>2761</v>
      </c>
      <c r="H2270" s="256">
        <v>2799</v>
      </c>
      <c r="I2270" s="256">
        <v>2848</v>
      </c>
      <c r="J2270" s="256">
        <v>2892</v>
      </c>
      <c r="K2270" s="256">
        <v>2924</v>
      </c>
      <c r="L2270" s="256">
        <v>2951</v>
      </c>
      <c r="M2270" s="256">
        <v>2974</v>
      </c>
      <c r="N2270" s="256">
        <v>2995</v>
      </c>
      <c r="O2270" s="256">
        <v>3014</v>
      </c>
      <c r="P2270" s="256">
        <v>3032</v>
      </c>
      <c r="Q2270" s="256">
        <v>3058</v>
      </c>
      <c r="R2270" s="256">
        <v>3097</v>
      </c>
      <c r="S2270" s="256">
        <v>3158</v>
      </c>
      <c r="T2270" s="256">
        <v>3250</v>
      </c>
      <c r="U2270" s="256">
        <v>3366</v>
      </c>
      <c r="V2270" s="256">
        <v>3497</v>
      </c>
      <c r="W2270" s="256">
        <v>3593</v>
      </c>
      <c r="X2270" s="256">
        <v>3644</v>
      </c>
      <c r="Y2270" s="256">
        <v>3656</v>
      </c>
      <c r="Z2270" s="256">
        <v>3637</v>
      </c>
      <c r="AA2270" s="256">
        <v>3588</v>
      </c>
      <c r="AB2270" s="256">
        <v>3450</v>
      </c>
      <c r="AC2270" s="256">
        <v>3168</v>
      </c>
      <c r="AD2270" s="256">
        <v>2726</v>
      </c>
      <c r="AE2270" s="256">
        <v>2092</v>
      </c>
      <c r="AF2270" s="256">
        <v>1370</v>
      </c>
      <c r="AG2270" s="256">
        <v>757</v>
      </c>
      <c r="AH2270" s="256">
        <v>396</v>
      </c>
      <c r="AI2270" s="256">
        <v>230</v>
      </c>
      <c r="AJ2270" s="256">
        <v>142</v>
      </c>
      <c r="AK2270" s="256">
        <v>75</v>
      </c>
      <c r="AL2270" s="256">
        <v>0</v>
      </c>
      <c r="AM2270" s="256">
        <v>0</v>
      </c>
      <c r="AN2270" s="256">
        <v>0</v>
      </c>
      <c r="AO2270" s="256">
        <v>0</v>
      </c>
      <c r="AP2270" s="256">
        <v>0</v>
      </c>
      <c r="AQ2270" s="256">
        <v>0</v>
      </c>
      <c r="AR2270" s="256">
        <v>0</v>
      </c>
      <c r="AS2270" s="256">
        <v>0</v>
      </c>
      <c r="AT2270" s="256">
        <v>0</v>
      </c>
      <c r="AU2270" s="256">
        <v>0</v>
      </c>
      <c r="AV2270" s="256">
        <v>0</v>
      </c>
      <c r="AW2270" s="256">
        <v>0</v>
      </c>
      <c r="AX2270" s="256">
        <v>0</v>
      </c>
      <c r="AY2270" s="256">
        <v>0</v>
      </c>
      <c r="AZ2270" s="256">
        <v>0</v>
      </c>
      <c r="BA2270" s="256">
        <v>0</v>
      </c>
      <c r="BB2270" s="256">
        <v>0</v>
      </c>
      <c r="BC2270" s="256">
        <v>0</v>
      </c>
      <c r="BD2270" s="256">
        <v>0</v>
      </c>
      <c r="BE2270" s="256">
        <v>0</v>
      </c>
      <c r="BF2270" s="256">
        <v>0</v>
      </c>
      <c r="BG2270" s="256">
        <v>0</v>
      </c>
      <c r="BH2270" s="256">
        <v>0</v>
      </c>
      <c r="BI2270" s="256">
        <v>0</v>
      </c>
      <c r="BJ2270" s="256">
        <v>0</v>
      </c>
      <c r="BK2270" s="256">
        <v>0</v>
      </c>
      <c r="BL2270" s="256">
        <v>0</v>
      </c>
      <c r="BM2270" s="256">
        <v>0</v>
      </c>
      <c r="BN2270" s="256">
        <v>0</v>
      </c>
      <c r="BO2270" s="256">
        <v>0</v>
      </c>
      <c r="BP2270" s="256">
        <v>0</v>
      </c>
      <c r="BQ2270" s="256">
        <v>0</v>
      </c>
      <c r="BR2270" s="256">
        <v>0</v>
      </c>
      <c r="BS2270" s="256">
        <v>0</v>
      </c>
      <c r="BT2270" s="256">
        <v>0</v>
      </c>
      <c r="BU2270" s="256">
        <v>0</v>
      </c>
      <c r="BV2270" s="256">
        <v>0</v>
      </c>
    </row>
    <row r="2271" spans="1:74">
      <c r="A2271" s="256">
        <v>100</v>
      </c>
      <c r="B2271" s="256">
        <v>2656</v>
      </c>
      <c r="C2271" s="256">
        <v>2666</v>
      </c>
      <c r="D2271" s="256">
        <v>2678</v>
      </c>
      <c r="E2271" s="256">
        <v>2700</v>
      </c>
      <c r="F2271" s="256">
        <v>2732</v>
      </c>
      <c r="G2271" s="256">
        <v>2765</v>
      </c>
      <c r="H2271" s="256">
        <v>2801</v>
      </c>
      <c r="I2271" s="256">
        <v>2844</v>
      </c>
      <c r="J2271" s="256">
        <v>2882</v>
      </c>
      <c r="K2271" s="256">
        <v>2908</v>
      </c>
      <c r="L2271" s="256">
        <v>2922</v>
      </c>
      <c r="M2271" s="256">
        <v>2934</v>
      </c>
      <c r="N2271" s="256">
        <v>2940</v>
      </c>
      <c r="O2271" s="256">
        <v>2940</v>
      </c>
      <c r="P2271" s="256">
        <v>2936</v>
      </c>
      <c r="Q2271" s="256">
        <v>2939</v>
      </c>
      <c r="R2271" s="256">
        <v>2956</v>
      </c>
      <c r="S2271" s="256">
        <v>2997</v>
      </c>
      <c r="T2271" s="256">
        <v>3046</v>
      </c>
      <c r="U2271" s="256">
        <v>3083</v>
      </c>
      <c r="V2271" s="256">
        <v>3126</v>
      </c>
      <c r="W2271" s="256">
        <v>3160</v>
      </c>
      <c r="X2271" s="256">
        <v>3170</v>
      </c>
      <c r="Y2271" s="256">
        <v>3124</v>
      </c>
      <c r="Z2271" s="256">
        <v>3008</v>
      </c>
      <c r="AA2271" s="256">
        <v>2836</v>
      </c>
      <c r="AB2271" s="256">
        <v>2566</v>
      </c>
      <c r="AC2271" s="256">
        <v>2213</v>
      </c>
      <c r="AD2271" s="256">
        <v>1828</v>
      </c>
      <c r="AE2271" s="256">
        <v>1366</v>
      </c>
      <c r="AF2271" s="256">
        <v>943</v>
      </c>
      <c r="AG2271" s="256">
        <v>598</v>
      </c>
      <c r="AH2271" s="256">
        <v>374</v>
      </c>
      <c r="AI2271" s="256">
        <v>237</v>
      </c>
      <c r="AJ2271" s="256">
        <v>159</v>
      </c>
      <c r="AK2271" s="256">
        <v>89</v>
      </c>
      <c r="AL2271" s="256">
        <v>0</v>
      </c>
      <c r="AM2271" s="256">
        <v>0</v>
      </c>
      <c r="AN2271" s="256">
        <v>0</v>
      </c>
      <c r="AO2271" s="256">
        <v>0</v>
      </c>
      <c r="AP2271" s="256">
        <v>0</v>
      </c>
      <c r="AQ2271" s="256">
        <v>0</v>
      </c>
      <c r="AR2271" s="256">
        <v>0</v>
      </c>
      <c r="AS2271" s="256">
        <v>0</v>
      </c>
      <c r="AT2271" s="256">
        <v>0</v>
      </c>
      <c r="AU2271" s="256">
        <v>0</v>
      </c>
      <c r="AV2271" s="256">
        <v>0</v>
      </c>
      <c r="AW2271" s="256">
        <v>0</v>
      </c>
      <c r="AX2271" s="256">
        <v>0</v>
      </c>
      <c r="AY2271" s="256">
        <v>0</v>
      </c>
      <c r="AZ2271" s="256">
        <v>0</v>
      </c>
      <c r="BA2271" s="256">
        <v>0</v>
      </c>
      <c r="BB2271" s="256">
        <v>0</v>
      </c>
      <c r="BC2271" s="256">
        <v>0</v>
      </c>
      <c r="BD2271" s="256">
        <v>0</v>
      </c>
      <c r="BE2271" s="256">
        <v>0</v>
      </c>
      <c r="BF2271" s="256">
        <v>0</v>
      </c>
      <c r="BG2271" s="256">
        <v>0</v>
      </c>
      <c r="BH2271" s="256">
        <v>0</v>
      </c>
      <c r="BI2271" s="256">
        <v>0</v>
      </c>
      <c r="BJ2271" s="256">
        <v>0</v>
      </c>
      <c r="BK2271" s="256">
        <v>0</v>
      </c>
      <c r="BL2271" s="256">
        <v>0</v>
      </c>
      <c r="BM2271" s="256">
        <v>0</v>
      </c>
      <c r="BN2271" s="256">
        <v>0</v>
      </c>
      <c r="BO2271" s="256">
        <v>0</v>
      </c>
      <c r="BP2271" s="256">
        <v>0</v>
      </c>
      <c r="BQ2271" s="256">
        <v>0</v>
      </c>
      <c r="BR2271" s="256">
        <v>0</v>
      </c>
      <c r="BS2271" s="256">
        <v>0</v>
      </c>
      <c r="BT2271" s="256">
        <v>0</v>
      </c>
      <c r="BU2271" s="256">
        <v>0</v>
      </c>
      <c r="BV2271" s="256">
        <v>0</v>
      </c>
    </row>
    <row r="2272" spans="1:74">
      <c r="A2272" s="256">
        <v>102.5</v>
      </c>
      <c r="B2272" s="256">
        <v>2656</v>
      </c>
      <c r="C2272" s="256">
        <v>2666</v>
      </c>
      <c r="D2272" s="256">
        <v>2680</v>
      </c>
      <c r="E2272" s="256">
        <v>2704</v>
      </c>
      <c r="F2272" s="256">
        <v>2736</v>
      </c>
      <c r="G2272" s="256">
        <v>2770</v>
      </c>
      <c r="H2272" s="256">
        <v>2804</v>
      </c>
      <c r="I2272" s="256">
        <v>2841</v>
      </c>
      <c r="J2272" s="256">
        <v>2870</v>
      </c>
      <c r="K2272" s="256">
        <v>2886</v>
      </c>
      <c r="L2272" s="256">
        <v>2888</v>
      </c>
      <c r="M2272" s="256">
        <v>2886</v>
      </c>
      <c r="N2272" s="256">
        <v>2875</v>
      </c>
      <c r="O2272" s="256">
        <v>2854</v>
      </c>
      <c r="P2272" s="256">
        <v>2823</v>
      </c>
      <c r="Q2272" s="256">
        <v>2800</v>
      </c>
      <c r="R2272" s="256">
        <v>2773</v>
      </c>
      <c r="S2272" s="256">
        <v>2744</v>
      </c>
      <c r="T2272" s="256">
        <v>2712</v>
      </c>
      <c r="U2272" s="256">
        <v>2695</v>
      </c>
      <c r="V2272" s="256">
        <v>2729</v>
      </c>
      <c r="W2272" s="256">
        <v>2774</v>
      </c>
      <c r="X2272" s="256">
        <v>2752</v>
      </c>
      <c r="Y2272" s="256">
        <v>2600</v>
      </c>
      <c r="Z2272" s="256">
        <v>2316</v>
      </c>
      <c r="AA2272" s="256">
        <v>1970</v>
      </c>
      <c r="AB2272" s="256">
        <v>1655</v>
      </c>
      <c r="AC2272" s="256">
        <v>1373</v>
      </c>
      <c r="AD2272" s="256">
        <v>1128</v>
      </c>
      <c r="AE2272" s="256">
        <v>858</v>
      </c>
      <c r="AF2272" s="256">
        <v>620</v>
      </c>
      <c r="AG2272" s="256">
        <v>459</v>
      </c>
      <c r="AH2272" s="256">
        <v>335</v>
      </c>
      <c r="AI2272" s="256">
        <v>246</v>
      </c>
      <c r="AJ2272" s="256">
        <v>179</v>
      </c>
      <c r="AK2272" s="256">
        <v>96</v>
      </c>
      <c r="AL2272" s="256">
        <v>0</v>
      </c>
      <c r="AM2272" s="256">
        <v>0</v>
      </c>
      <c r="AN2272" s="256">
        <v>0</v>
      </c>
      <c r="AO2272" s="256">
        <v>0</v>
      </c>
      <c r="AP2272" s="256">
        <v>0</v>
      </c>
      <c r="AQ2272" s="256">
        <v>0</v>
      </c>
      <c r="AR2272" s="256">
        <v>0</v>
      </c>
      <c r="AS2272" s="256">
        <v>0</v>
      </c>
      <c r="AT2272" s="256">
        <v>0</v>
      </c>
      <c r="AU2272" s="256">
        <v>0</v>
      </c>
      <c r="AV2272" s="256">
        <v>0</v>
      </c>
      <c r="AW2272" s="256">
        <v>0</v>
      </c>
      <c r="AX2272" s="256">
        <v>0</v>
      </c>
      <c r="AY2272" s="256">
        <v>0</v>
      </c>
      <c r="AZ2272" s="256">
        <v>0</v>
      </c>
      <c r="BA2272" s="256">
        <v>0</v>
      </c>
      <c r="BB2272" s="256">
        <v>0</v>
      </c>
      <c r="BC2272" s="256">
        <v>0</v>
      </c>
      <c r="BD2272" s="256">
        <v>0</v>
      </c>
      <c r="BE2272" s="256">
        <v>0</v>
      </c>
      <c r="BF2272" s="256">
        <v>0</v>
      </c>
      <c r="BG2272" s="256">
        <v>0</v>
      </c>
      <c r="BH2272" s="256">
        <v>0</v>
      </c>
      <c r="BI2272" s="256">
        <v>0</v>
      </c>
      <c r="BJ2272" s="256">
        <v>0</v>
      </c>
      <c r="BK2272" s="256">
        <v>0</v>
      </c>
      <c r="BL2272" s="256">
        <v>0</v>
      </c>
      <c r="BM2272" s="256">
        <v>0</v>
      </c>
      <c r="BN2272" s="256">
        <v>0</v>
      </c>
      <c r="BO2272" s="256">
        <v>0</v>
      </c>
      <c r="BP2272" s="256">
        <v>0</v>
      </c>
      <c r="BQ2272" s="256">
        <v>0</v>
      </c>
      <c r="BR2272" s="256">
        <v>0</v>
      </c>
      <c r="BS2272" s="256">
        <v>0</v>
      </c>
      <c r="BT2272" s="256">
        <v>0</v>
      </c>
      <c r="BU2272" s="256">
        <v>0</v>
      </c>
      <c r="BV2272" s="256">
        <v>0</v>
      </c>
    </row>
    <row r="2273" spans="1:74">
      <c r="A2273" s="256">
        <v>105</v>
      </c>
      <c r="B2273" s="256">
        <v>2656</v>
      </c>
      <c r="C2273" s="256">
        <v>2666</v>
      </c>
      <c r="D2273" s="256">
        <v>2682</v>
      </c>
      <c r="E2273" s="256">
        <v>2707</v>
      </c>
      <c r="F2273" s="256">
        <v>2740</v>
      </c>
      <c r="G2273" s="256">
        <v>2772</v>
      </c>
      <c r="H2273" s="256">
        <v>2802</v>
      </c>
      <c r="I2273" s="256">
        <v>2830</v>
      </c>
      <c r="J2273" s="256">
        <v>2849</v>
      </c>
      <c r="K2273" s="256">
        <v>2852</v>
      </c>
      <c r="L2273" s="256">
        <v>2841</v>
      </c>
      <c r="M2273" s="256">
        <v>2820</v>
      </c>
      <c r="N2273" s="256">
        <v>2790</v>
      </c>
      <c r="O2273" s="256">
        <v>2744</v>
      </c>
      <c r="P2273" s="256">
        <v>2674</v>
      </c>
      <c r="Q2273" s="256">
        <v>2586</v>
      </c>
      <c r="R2273" s="256">
        <v>2483</v>
      </c>
      <c r="S2273" s="256">
        <v>2391</v>
      </c>
      <c r="T2273" s="256">
        <v>2328</v>
      </c>
      <c r="U2273" s="256">
        <v>2318</v>
      </c>
      <c r="V2273" s="256">
        <v>2365</v>
      </c>
      <c r="W2273" s="256">
        <v>2391</v>
      </c>
      <c r="X2273" s="256">
        <v>2286</v>
      </c>
      <c r="Y2273" s="256">
        <v>2000</v>
      </c>
      <c r="Z2273" s="256">
        <v>1596</v>
      </c>
      <c r="AA2273" s="256">
        <v>1242</v>
      </c>
      <c r="AB2273" s="256">
        <v>1010</v>
      </c>
      <c r="AC2273" s="256">
        <v>832</v>
      </c>
      <c r="AD2273" s="256">
        <v>684</v>
      </c>
      <c r="AE2273" s="256">
        <v>551</v>
      </c>
      <c r="AF2273" s="256">
        <v>461</v>
      </c>
      <c r="AG2273" s="256">
        <v>380</v>
      </c>
      <c r="AH2273" s="256">
        <v>307</v>
      </c>
      <c r="AI2273" s="256">
        <v>258</v>
      </c>
      <c r="AJ2273" s="256">
        <v>192</v>
      </c>
      <c r="AK2273" s="256">
        <v>104</v>
      </c>
      <c r="AL2273" s="256">
        <v>0</v>
      </c>
      <c r="AM2273" s="256">
        <v>0</v>
      </c>
      <c r="AN2273" s="256">
        <v>0</v>
      </c>
      <c r="AO2273" s="256">
        <v>0</v>
      </c>
      <c r="AP2273" s="256">
        <v>0</v>
      </c>
      <c r="AQ2273" s="256">
        <v>0</v>
      </c>
      <c r="AR2273" s="256">
        <v>0</v>
      </c>
      <c r="AS2273" s="256">
        <v>0</v>
      </c>
      <c r="AT2273" s="256">
        <v>0</v>
      </c>
      <c r="AU2273" s="256">
        <v>0</v>
      </c>
      <c r="AV2273" s="256">
        <v>0</v>
      </c>
      <c r="AW2273" s="256">
        <v>0</v>
      </c>
      <c r="AX2273" s="256">
        <v>0</v>
      </c>
      <c r="AY2273" s="256">
        <v>0</v>
      </c>
      <c r="AZ2273" s="256">
        <v>0</v>
      </c>
      <c r="BA2273" s="256">
        <v>0</v>
      </c>
      <c r="BB2273" s="256">
        <v>0</v>
      </c>
      <c r="BC2273" s="256">
        <v>0</v>
      </c>
      <c r="BD2273" s="256">
        <v>0</v>
      </c>
      <c r="BE2273" s="256">
        <v>0</v>
      </c>
      <c r="BF2273" s="256">
        <v>0</v>
      </c>
      <c r="BG2273" s="256">
        <v>0</v>
      </c>
      <c r="BH2273" s="256">
        <v>0</v>
      </c>
      <c r="BI2273" s="256">
        <v>0</v>
      </c>
      <c r="BJ2273" s="256">
        <v>0</v>
      </c>
      <c r="BK2273" s="256">
        <v>0</v>
      </c>
      <c r="BL2273" s="256">
        <v>0</v>
      </c>
      <c r="BM2273" s="256">
        <v>0</v>
      </c>
      <c r="BN2273" s="256">
        <v>0</v>
      </c>
      <c r="BO2273" s="256">
        <v>0</v>
      </c>
      <c r="BP2273" s="256">
        <v>0</v>
      </c>
      <c r="BQ2273" s="256">
        <v>0</v>
      </c>
      <c r="BR2273" s="256">
        <v>0</v>
      </c>
      <c r="BS2273" s="256">
        <v>0</v>
      </c>
      <c r="BT2273" s="256">
        <v>0</v>
      </c>
      <c r="BU2273" s="256">
        <v>0</v>
      </c>
      <c r="BV2273" s="256">
        <v>0</v>
      </c>
    </row>
    <row r="2274" spans="1:74">
      <c r="A2274" s="256">
        <v>107.5</v>
      </c>
      <c r="B2274" s="256">
        <v>2656</v>
      </c>
      <c r="C2274" s="256">
        <v>2670</v>
      </c>
      <c r="D2274" s="256">
        <v>2692</v>
      </c>
      <c r="E2274" s="256">
        <v>2718</v>
      </c>
      <c r="F2274" s="256">
        <v>2751</v>
      </c>
      <c r="G2274" s="256">
        <v>2780</v>
      </c>
      <c r="H2274" s="256">
        <v>2803</v>
      </c>
      <c r="I2274" s="256">
        <v>2824</v>
      </c>
      <c r="J2274" s="256">
        <v>2832</v>
      </c>
      <c r="K2274" s="256">
        <v>2822</v>
      </c>
      <c r="L2274" s="256">
        <v>2794</v>
      </c>
      <c r="M2274" s="256">
        <v>2755</v>
      </c>
      <c r="N2274" s="256">
        <v>2698</v>
      </c>
      <c r="O2274" s="256">
        <v>2606</v>
      </c>
      <c r="P2274" s="256">
        <v>2462</v>
      </c>
      <c r="Q2274" s="256">
        <v>2302</v>
      </c>
      <c r="R2274" s="256">
        <v>2147</v>
      </c>
      <c r="S2274" s="256">
        <v>2028</v>
      </c>
      <c r="T2274" s="256">
        <v>1964</v>
      </c>
      <c r="U2274" s="256">
        <v>1962</v>
      </c>
      <c r="V2274" s="256">
        <v>1993</v>
      </c>
      <c r="W2274" s="256">
        <v>1963</v>
      </c>
      <c r="X2274" s="256">
        <v>1766</v>
      </c>
      <c r="Y2274" s="256">
        <v>1426</v>
      </c>
      <c r="Z2274" s="256">
        <v>1094</v>
      </c>
      <c r="AA2274" s="256">
        <v>894</v>
      </c>
      <c r="AB2274" s="256">
        <v>797</v>
      </c>
      <c r="AC2274" s="256">
        <v>708</v>
      </c>
      <c r="AD2274" s="256">
        <v>614</v>
      </c>
      <c r="AE2274" s="256">
        <v>506</v>
      </c>
      <c r="AF2274" s="256">
        <v>418</v>
      </c>
      <c r="AG2274" s="256">
        <v>358</v>
      </c>
      <c r="AH2274" s="256">
        <v>310</v>
      </c>
      <c r="AI2274" s="256">
        <v>270</v>
      </c>
      <c r="AJ2274" s="256">
        <v>192</v>
      </c>
      <c r="AK2274" s="256">
        <v>106</v>
      </c>
      <c r="AL2274" s="256">
        <v>0</v>
      </c>
      <c r="AM2274" s="256">
        <v>0</v>
      </c>
      <c r="AN2274" s="256">
        <v>0</v>
      </c>
      <c r="AO2274" s="256">
        <v>0</v>
      </c>
      <c r="AP2274" s="256">
        <v>0</v>
      </c>
      <c r="AQ2274" s="256">
        <v>0</v>
      </c>
      <c r="AR2274" s="256">
        <v>0</v>
      </c>
      <c r="AS2274" s="256">
        <v>0</v>
      </c>
      <c r="AT2274" s="256">
        <v>0</v>
      </c>
      <c r="AU2274" s="256">
        <v>0</v>
      </c>
      <c r="AV2274" s="256">
        <v>0</v>
      </c>
      <c r="AW2274" s="256">
        <v>0</v>
      </c>
      <c r="AX2274" s="256">
        <v>0</v>
      </c>
      <c r="AY2274" s="256">
        <v>0</v>
      </c>
      <c r="AZ2274" s="256">
        <v>0</v>
      </c>
      <c r="BA2274" s="256">
        <v>0</v>
      </c>
      <c r="BB2274" s="256">
        <v>0</v>
      </c>
      <c r="BC2274" s="256">
        <v>0</v>
      </c>
      <c r="BD2274" s="256">
        <v>0</v>
      </c>
      <c r="BE2274" s="256">
        <v>0</v>
      </c>
      <c r="BF2274" s="256">
        <v>0</v>
      </c>
      <c r="BG2274" s="256">
        <v>0</v>
      </c>
      <c r="BH2274" s="256">
        <v>0</v>
      </c>
      <c r="BI2274" s="256">
        <v>0</v>
      </c>
      <c r="BJ2274" s="256">
        <v>0</v>
      </c>
      <c r="BK2274" s="256">
        <v>0</v>
      </c>
      <c r="BL2274" s="256">
        <v>0</v>
      </c>
      <c r="BM2274" s="256">
        <v>0</v>
      </c>
      <c r="BN2274" s="256">
        <v>0</v>
      </c>
      <c r="BO2274" s="256">
        <v>0</v>
      </c>
      <c r="BP2274" s="256">
        <v>0</v>
      </c>
      <c r="BQ2274" s="256">
        <v>0</v>
      </c>
      <c r="BR2274" s="256">
        <v>0</v>
      </c>
      <c r="BS2274" s="256">
        <v>0</v>
      </c>
      <c r="BT2274" s="256">
        <v>0</v>
      </c>
      <c r="BU2274" s="256">
        <v>0</v>
      </c>
      <c r="BV2274" s="256">
        <v>0</v>
      </c>
    </row>
    <row r="2275" spans="1:74">
      <c r="A2275" s="256">
        <v>110</v>
      </c>
      <c r="B2275" s="256">
        <v>2656</v>
      </c>
      <c r="C2275" s="256">
        <v>2674</v>
      </c>
      <c r="D2275" s="256">
        <v>2696</v>
      </c>
      <c r="E2275" s="256">
        <v>2726</v>
      </c>
      <c r="F2275" s="256">
        <v>2758</v>
      </c>
      <c r="G2275" s="256">
        <v>2782</v>
      </c>
      <c r="H2275" s="256">
        <v>2798</v>
      </c>
      <c r="I2275" s="256">
        <v>2808</v>
      </c>
      <c r="J2275" s="256">
        <v>2803</v>
      </c>
      <c r="K2275" s="256">
        <v>2782</v>
      </c>
      <c r="L2275" s="256">
        <v>2739</v>
      </c>
      <c r="M2275" s="256">
        <v>2673</v>
      </c>
      <c r="N2275" s="256">
        <v>2570</v>
      </c>
      <c r="O2275" s="256">
        <v>2408</v>
      </c>
      <c r="P2275" s="256">
        <v>2209</v>
      </c>
      <c r="Q2275" s="256">
        <v>2005</v>
      </c>
      <c r="R2275" s="256">
        <v>1824</v>
      </c>
      <c r="S2275" s="256">
        <v>1702</v>
      </c>
      <c r="T2275" s="256">
        <v>1647</v>
      </c>
      <c r="U2275" s="256">
        <v>1634</v>
      </c>
      <c r="V2275" s="256">
        <v>1632</v>
      </c>
      <c r="W2275" s="256">
        <v>1538</v>
      </c>
      <c r="X2275" s="256">
        <v>1306</v>
      </c>
      <c r="Y2275" s="256">
        <v>1036</v>
      </c>
      <c r="Z2275" s="256">
        <v>857</v>
      </c>
      <c r="AA2275" s="256">
        <v>784</v>
      </c>
      <c r="AB2275" s="256">
        <v>749</v>
      </c>
      <c r="AC2275" s="256">
        <v>684</v>
      </c>
      <c r="AD2275" s="256">
        <v>602</v>
      </c>
      <c r="AE2275" s="256">
        <v>500</v>
      </c>
      <c r="AF2275" s="256">
        <v>406</v>
      </c>
      <c r="AG2275" s="256">
        <v>352</v>
      </c>
      <c r="AH2275" s="256">
        <v>314</v>
      </c>
      <c r="AI2275" s="256">
        <v>279</v>
      </c>
      <c r="AJ2275" s="256">
        <v>208</v>
      </c>
      <c r="AK2275" s="256">
        <v>117</v>
      </c>
      <c r="AL2275" s="256">
        <v>0</v>
      </c>
      <c r="AM2275" s="256">
        <v>0</v>
      </c>
      <c r="AN2275" s="256">
        <v>0</v>
      </c>
      <c r="AO2275" s="256">
        <v>0</v>
      </c>
      <c r="AP2275" s="256">
        <v>0</v>
      </c>
      <c r="AQ2275" s="256">
        <v>0</v>
      </c>
      <c r="AR2275" s="256">
        <v>0</v>
      </c>
      <c r="AS2275" s="256">
        <v>0</v>
      </c>
      <c r="AT2275" s="256">
        <v>0</v>
      </c>
      <c r="AU2275" s="256">
        <v>0</v>
      </c>
      <c r="AV2275" s="256">
        <v>0</v>
      </c>
      <c r="AW2275" s="256">
        <v>0</v>
      </c>
      <c r="AX2275" s="256">
        <v>0</v>
      </c>
      <c r="AY2275" s="256">
        <v>0</v>
      </c>
      <c r="AZ2275" s="256">
        <v>0</v>
      </c>
      <c r="BA2275" s="256">
        <v>0</v>
      </c>
      <c r="BB2275" s="256">
        <v>0</v>
      </c>
      <c r="BC2275" s="256">
        <v>0</v>
      </c>
      <c r="BD2275" s="256">
        <v>0</v>
      </c>
      <c r="BE2275" s="256">
        <v>0</v>
      </c>
      <c r="BF2275" s="256">
        <v>0</v>
      </c>
      <c r="BG2275" s="256">
        <v>0</v>
      </c>
      <c r="BH2275" s="256">
        <v>0</v>
      </c>
      <c r="BI2275" s="256">
        <v>0</v>
      </c>
      <c r="BJ2275" s="256">
        <v>0</v>
      </c>
      <c r="BK2275" s="256">
        <v>0</v>
      </c>
      <c r="BL2275" s="256">
        <v>0</v>
      </c>
      <c r="BM2275" s="256">
        <v>0</v>
      </c>
      <c r="BN2275" s="256">
        <v>0</v>
      </c>
      <c r="BO2275" s="256">
        <v>0</v>
      </c>
      <c r="BP2275" s="256">
        <v>0</v>
      </c>
      <c r="BQ2275" s="256">
        <v>0</v>
      </c>
      <c r="BR2275" s="256">
        <v>0</v>
      </c>
      <c r="BS2275" s="256">
        <v>0</v>
      </c>
      <c r="BT2275" s="256">
        <v>0</v>
      </c>
      <c r="BU2275" s="256">
        <v>0</v>
      </c>
      <c r="BV2275" s="256">
        <v>0</v>
      </c>
    </row>
    <row r="2276" spans="1:74">
      <c r="A2276" s="256">
        <v>112.5</v>
      </c>
      <c r="B2276" s="256">
        <v>2656</v>
      </c>
      <c r="C2276" s="256">
        <v>2680</v>
      </c>
      <c r="D2276" s="256">
        <v>2704</v>
      </c>
      <c r="E2276" s="256">
        <v>2734</v>
      </c>
      <c r="F2276" s="256">
        <v>2764</v>
      </c>
      <c r="G2276" s="256">
        <v>2784</v>
      </c>
      <c r="H2276" s="256">
        <v>2792</v>
      </c>
      <c r="I2276" s="256">
        <v>2788</v>
      </c>
      <c r="J2276" s="256">
        <v>2773</v>
      </c>
      <c r="K2276" s="256">
        <v>2738</v>
      </c>
      <c r="L2276" s="256">
        <v>2674</v>
      </c>
      <c r="M2276" s="256">
        <v>2565</v>
      </c>
      <c r="N2276" s="256">
        <v>2394</v>
      </c>
      <c r="O2276" s="256">
        <v>2175</v>
      </c>
      <c r="P2276" s="256">
        <v>1934</v>
      </c>
      <c r="Q2276" s="256">
        <v>1708</v>
      </c>
      <c r="R2276" s="256">
        <v>1526</v>
      </c>
      <c r="S2276" s="256">
        <v>1412</v>
      </c>
      <c r="T2276" s="256">
        <v>1351</v>
      </c>
      <c r="U2276" s="256">
        <v>1322</v>
      </c>
      <c r="V2276" s="256">
        <v>1296</v>
      </c>
      <c r="W2276" s="256">
        <v>1182</v>
      </c>
      <c r="X2276" s="256">
        <v>990</v>
      </c>
      <c r="Y2276" s="256">
        <v>828</v>
      </c>
      <c r="Z2276" s="256">
        <v>752</v>
      </c>
      <c r="AA2276" s="256">
        <v>726</v>
      </c>
      <c r="AB2276" s="256">
        <v>706</v>
      </c>
      <c r="AC2276" s="256">
        <v>664</v>
      </c>
      <c r="AD2276" s="256">
        <v>598</v>
      </c>
      <c r="AE2276" s="256">
        <v>506</v>
      </c>
      <c r="AF2276" s="256">
        <v>416</v>
      </c>
      <c r="AG2276" s="256">
        <v>378</v>
      </c>
      <c r="AH2276" s="256">
        <v>352</v>
      </c>
      <c r="AI2276" s="256">
        <v>306</v>
      </c>
      <c r="AJ2276" s="256">
        <v>236</v>
      </c>
      <c r="AK2276" s="256">
        <v>127</v>
      </c>
      <c r="AL2276" s="256">
        <v>0</v>
      </c>
      <c r="AM2276" s="256">
        <v>0</v>
      </c>
      <c r="AN2276" s="256">
        <v>0</v>
      </c>
      <c r="AO2276" s="256">
        <v>0</v>
      </c>
      <c r="AP2276" s="256">
        <v>0</v>
      </c>
      <c r="AQ2276" s="256">
        <v>0</v>
      </c>
      <c r="AR2276" s="256">
        <v>0</v>
      </c>
      <c r="AS2276" s="256">
        <v>0</v>
      </c>
      <c r="AT2276" s="256">
        <v>0</v>
      </c>
      <c r="AU2276" s="256">
        <v>0</v>
      </c>
      <c r="AV2276" s="256">
        <v>0</v>
      </c>
      <c r="AW2276" s="256">
        <v>0</v>
      </c>
      <c r="AX2276" s="256">
        <v>0</v>
      </c>
      <c r="AY2276" s="256">
        <v>0</v>
      </c>
      <c r="AZ2276" s="256">
        <v>0</v>
      </c>
      <c r="BA2276" s="256">
        <v>0</v>
      </c>
      <c r="BB2276" s="256">
        <v>0</v>
      </c>
      <c r="BC2276" s="256">
        <v>0</v>
      </c>
      <c r="BD2276" s="256">
        <v>0</v>
      </c>
      <c r="BE2276" s="256">
        <v>0</v>
      </c>
      <c r="BF2276" s="256">
        <v>0</v>
      </c>
      <c r="BG2276" s="256">
        <v>0</v>
      </c>
      <c r="BH2276" s="256">
        <v>0</v>
      </c>
      <c r="BI2276" s="256">
        <v>0</v>
      </c>
      <c r="BJ2276" s="256">
        <v>0</v>
      </c>
      <c r="BK2276" s="256">
        <v>0</v>
      </c>
      <c r="BL2276" s="256">
        <v>0</v>
      </c>
      <c r="BM2276" s="256">
        <v>0</v>
      </c>
      <c r="BN2276" s="256">
        <v>0</v>
      </c>
      <c r="BO2276" s="256">
        <v>0</v>
      </c>
      <c r="BP2276" s="256">
        <v>0</v>
      </c>
      <c r="BQ2276" s="256">
        <v>0</v>
      </c>
      <c r="BR2276" s="256">
        <v>0</v>
      </c>
      <c r="BS2276" s="256">
        <v>0</v>
      </c>
      <c r="BT2276" s="256">
        <v>0</v>
      </c>
      <c r="BU2276" s="256">
        <v>0</v>
      </c>
      <c r="BV2276" s="256">
        <v>0</v>
      </c>
    </row>
    <row r="2277" spans="1:74">
      <c r="A2277" s="256">
        <v>115</v>
      </c>
      <c r="B2277" s="256">
        <v>2656</v>
      </c>
      <c r="C2277" s="256">
        <v>2682</v>
      </c>
      <c r="D2277" s="256">
        <v>2712</v>
      </c>
      <c r="E2277" s="256">
        <v>2740</v>
      </c>
      <c r="F2277" s="256">
        <v>2768</v>
      </c>
      <c r="G2277" s="256">
        <v>2784</v>
      </c>
      <c r="H2277" s="256">
        <v>2784</v>
      </c>
      <c r="I2277" s="256">
        <v>2770</v>
      </c>
      <c r="J2277" s="256">
        <v>2743</v>
      </c>
      <c r="K2277" s="256">
        <v>2691</v>
      </c>
      <c r="L2277" s="256">
        <v>2593</v>
      </c>
      <c r="M2277" s="256">
        <v>2423</v>
      </c>
      <c r="N2277" s="256">
        <v>2195</v>
      </c>
      <c r="O2277" s="256">
        <v>1940</v>
      </c>
      <c r="P2277" s="256">
        <v>1680</v>
      </c>
      <c r="Q2277" s="256">
        <v>1448</v>
      </c>
      <c r="R2277" s="256">
        <v>1280</v>
      </c>
      <c r="S2277" s="256">
        <v>1174</v>
      </c>
      <c r="T2277" s="256">
        <v>1106</v>
      </c>
      <c r="U2277" s="256">
        <v>1072</v>
      </c>
      <c r="V2277" s="256">
        <v>1054</v>
      </c>
      <c r="W2277" s="256">
        <v>968</v>
      </c>
      <c r="X2277" s="256">
        <v>828</v>
      </c>
      <c r="Y2277" s="256">
        <v>726</v>
      </c>
      <c r="Z2277" s="256">
        <v>691</v>
      </c>
      <c r="AA2277" s="256">
        <v>682</v>
      </c>
      <c r="AB2277" s="256">
        <v>678</v>
      </c>
      <c r="AC2277" s="256">
        <v>658</v>
      </c>
      <c r="AD2277" s="256">
        <v>606</v>
      </c>
      <c r="AE2277" s="256">
        <v>522</v>
      </c>
      <c r="AF2277" s="256">
        <v>436</v>
      </c>
      <c r="AG2277" s="256">
        <v>411</v>
      </c>
      <c r="AH2277" s="256">
        <v>393</v>
      </c>
      <c r="AI2277" s="256">
        <v>352</v>
      </c>
      <c r="AJ2277" s="256">
        <v>283</v>
      </c>
      <c r="AK2277" s="256">
        <v>151</v>
      </c>
      <c r="AL2277" s="256">
        <v>0</v>
      </c>
      <c r="AM2277" s="256">
        <v>0</v>
      </c>
      <c r="AN2277" s="256">
        <v>0</v>
      </c>
      <c r="AO2277" s="256">
        <v>0</v>
      </c>
      <c r="AP2277" s="256">
        <v>0</v>
      </c>
      <c r="AQ2277" s="256">
        <v>0</v>
      </c>
      <c r="AR2277" s="256">
        <v>0</v>
      </c>
      <c r="AS2277" s="256">
        <v>0</v>
      </c>
      <c r="AT2277" s="256">
        <v>0</v>
      </c>
      <c r="AU2277" s="256">
        <v>0</v>
      </c>
      <c r="AV2277" s="256">
        <v>0</v>
      </c>
      <c r="AW2277" s="256">
        <v>0</v>
      </c>
      <c r="AX2277" s="256">
        <v>0</v>
      </c>
      <c r="AY2277" s="256">
        <v>0</v>
      </c>
      <c r="AZ2277" s="256">
        <v>0</v>
      </c>
      <c r="BA2277" s="256">
        <v>0</v>
      </c>
      <c r="BB2277" s="256">
        <v>0</v>
      </c>
      <c r="BC2277" s="256">
        <v>0</v>
      </c>
      <c r="BD2277" s="256">
        <v>0</v>
      </c>
      <c r="BE2277" s="256">
        <v>0</v>
      </c>
      <c r="BF2277" s="256">
        <v>0</v>
      </c>
      <c r="BG2277" s="256">
        <v>0</v>
      </c>
      <c r="BH2277" s="256">
        <v>0</v>
      </c>
      <c r="BI2277" s="256">
        <v>0</v>
      </c>
      <c r="BJ2277" s="256">
        <v>0</v>
      </c>
      <c r="BK2277" s="256">
        <v>0</v>
      </c>
      <c r="BL2277" s="256">
        <v>0</v>
      </c>
      <c r="BM2277" s="256">
        <v>0</v>
      </c>
      <c r="BN2277" s="256">
        <v>0</v>
      </c>
      <c r="BO2277" s="256">
        <v>0</v>
      </c>
      <c r="BP2277" s="256">
        <v>0</v>
      </c>
      <c r="BQ2277" s="256">
        <v>0</v>
      </c>
      <c r="BR2277" s="256">
        <v>0</v>
      </c>
      <c r="BS2277" s="256">
        <v>0</v>
      </c>
      <c r="BT2277" s="256">
        <v>0</v>
      </c>
      <c r="BU2277" s="256">
        <v>0</v>
      </c>
      <c r="BV2277" s="256">
        <v>0</v>
      </c>
    </row>
    <row r="2278" spans="1:74">
      <c r="A2278" s="256">
        <v>117.5</v>
      </c>
      <c r="B2278" s="256">
        <v>2656</v>
      </c>
      <c r="C2278" s="256">
        <v>2690</v>
      </c>
      <c r="D2278" s="256">
        <v>2720</v>
      </c>
      <c r="E2278" s="256">
        <v>2750</v>
      </c>
      <c r="F2278" s="256">
        <v>2776</v>
      </c>
      <c r="G2278" s="256">
        <v>2783</v>
      </c>
      <c r="H2278" s="256">
        <v>2774</v>
      </c>
      <c r="I2278" s="256">
        <v>2748</v>
      </c>
      <c r="J2278" s="256">
        <v>2708</v>
      </c>
      <c r="K2278" s="256">
        <v>2633</v>
      </c>
      <c r="L2278" s="256">
        <v>2482</v>
      </c>
      <c r="M2278" s="256">
        <v>2254</v>
      </c>
      <c r="N2278" s="256">
        <v>1985</v>
      </c>
      <c r="O2278" s="256">
        <v>1708</v>
      </c>
      <c r="P2278" s="256">
        <v>1439</v>
      </c>
      <c r="Q2278" s="256">
        <v>1226</v>
      </c>
      <c r="R2278" s="256">
        <v>1077</v>
      </c>
      <c r="S2278" s="256">
        <v>977</v>
      </c>
      <c r="T2278" s="256">
        <v>917</v>
      </c>
      <c r="U2278" s="256">
        <v>896</v>
      </c>
      <c r="V2278" s="256">
        <v>902</v>
      </c>
      <c r="W2278" s="256">
        <v>840</v>
      </c>
      <c r="X2278" s="256">
        <v>736</v>
      </c>
      <c r="Y2278" s="256">
        <v>668</v>
      </c>
      <c r="Z2278" s="256">
        <v>658</v>
      </c>
      <c r="AA2278" s="256">
        <v>658</v>
      </c>
      <c r="AB2278" s="256">
        <v>664</v>
      </c>
      <c r="AC2278" s="256">
        <v>653</v>
      </c>
      <c r="AD2278" s="256">
        <v>606</v>
      </c>
      <c r="AE2278" s="256">
        <v>540</v>
      </c>
      <c r="AF2278" s="256">
        <v>462</v>
      </c>
      <c r="AG2278" s="256">
        <v>424</v>
      </c>
      <c r="AH2278" s="256">
        <v>410</v>
      </c>
      <c r="AI2278" s="256">
        <v>393</v>
      </c>
      <c r="AJ2278" s="256">
        <v>326</v>
      </c>
      <c r="AK2278" s="256">
        <v>171</v>
      </c>
      <c r="AL2278" s="256">
        <v>0</v>
      </c>
      <c r="AM2278" s="256">
        <v>0</v>
      </c>
      <c r="AN2278" s="256">
        <v>0</v>
      </c>
      <c r="AO2278" s="256">
        <v>0</v>
      </c>
      <c r="AP2278" s="256">
        <v>0</v>
      </c>
      <c r="AQ2278" s="256">
        <v>0</v>
      </c>
      <c r="AR2278" s="256">
        <v>0</v>
      </c>
      <c r="AS2278" s="256">
        <v>0</v>
      </c>
      <c r="AT2278" s="256">
        <v>0</v>
      </c>
      <c r="AU2278" s="256">
        <v>0</v>
      </c>
      <c r="AV2278" s="256">
        <v>0</v>
      </c>
      <c r="AW2278" s="256">
        <v>0</v>
      </c>
      <c r="AX2278" s="256">
        <v>0</v>
      </c>
      <c r="AY2278" s="256">
        <v>0</v>
      </c>
      <c r="AZ2278" s="256">
        <v>0</v>
      </c>
      <c r="BA2278" s="256">
        <v>0</v>
      </c>
      <c r="BB2278" s="256">
        <v>0</v>
      </c>
      <c r="BC2278" s="256">
        <v>0</v>
      </c>
      <c r="BD2278" s="256">
        <v>0</v>
      </c>
      <c r="BE2278" s="256">
        <v>0</v>
      </c>
      <c r="BF2278" s="256">
        <v>0</v>
      </c>
      <c r="BG2278" s="256">
        <v>0</v>
      </c>
      <c r="BH2278" s="256">
        <v>0</v>
      </c>
      <c r="BI2278" s="256">
        <v>0</v>
      </c>
      <c r="BJ2278" s="256">
        <v>0</v>
      </c>
      <c r="BK2278" s="256">
        <v>0</v>
      </c>
      <c r="BL2278" s="256">
        <v>0</v>
      </c>
      <c r="BM2278" s="256">
        <v>0</v>
      </c>
      <c r="BN2278" s="256">
        <v>0</v>
      </c>
      <c r="BO2278" s="256">
        <v>0</v>
      </c>
      <c r="BP2278" s="256">
        <v>0</v>
      </c>
      <c r="BQ2278" s="256">
        <v>0</v>
      </c>
      <c r="BR2278" s="256">
        <v>0</v>
      </c>
      <c r="BS2278" s="256">
        <v>0</v>
      </c>
      <c r="BT2278" s="256">
        <v>0</v>
      </c>
      <c r="BU2278" s="256">
        <v>0</v>
      </c>
      <c r="BV2278" s="256">
        <v>0</v>
      </c>
    </row>
    <row r="2279" spans="1:74">
      <c r="A2279" s="256">
        <v>120</v>
      </c>
      <c r="B2279" s="256">
        <v>2656</v>
      </c>
      <c r="C2279" s="256">
        <v>2698</v>
      </c>
      <c r="D2279" s="256">
        <v>2732</v>
      </c>
      <c r="E2279" s="256">
        <v>2760</v>
      </c>
      <c r="F2279" s="256">
        <v>2784</v>
      </c>
      <c r="G2279" s="256">
        <v>2786</v>
      </c>
      <c r="H2279" s="256">
        <v>2767</v>
      </c>
      <c r="I2279" s="256">
        <v>2732</v>
      </c>
      <c r="J2279" s="256">
        <v>2676</v>
      </c>
      <c r="K2279" s="256">
        <v>2564</v>
      </c>
      <c r="L2279" s="256">
        <v>2352</v>
      </c>
      <c r="M2279" s="256">
        <v>2076</v>
      </c>
      <c r="N2279" s="256">
        <v>1784</v>
      </c>
      <c r="O2279" s="256">
        <v>1492</v>
      </c>
      <c r="P2279" s="256">
        <v>1234</v>
      </c>
      <c r="Q2279" s="256">
        <v>1047</v>
      </c>
      <c r="R2279" s="256">
        <v>918</v>
      </c>
      <c r="S2279" s="256">
        <v>834</v>
      </c>
      <c r="T2279" s="256">
        <v>796</v>
      </c>
      <c r="U2279" s="256">
        <v>799</v>
      </c>
      <c r="V2279" s="256">
        <v>814</v>
      </c>
      <c r="W2279" s="256">
        <v>770</v>
      </c>
      <c r="X2279" s="256">
        <v>695</v>
      </c>
      <c r="Y2279" s="256">
        <v>641</v>
      </c>
      <c r="Z2279" s="256">
        <v>641</v>
      </c>
      <c r="AA2279" s="256">
        <v>650</v>
      </c>
      <c r="AB2279" s="256">
        <v>658</v>
      </c>
      <c r="AC2279" s="256">
        <v>640</v>
      </c>
      <c r="AD2279" s="256">
        <v>606</v>
      </c>
      <c r="AE2279" s="256">
        <v>562</v>
      </c>
      <c r="AF2279" s="256">
        <v>490</v>
      </c>
      <c r="AG2279" s="256">
        <v>448</v>
      </c>
      <c r="AH2279" s="256">
        <v>430</v>
      </c>
      <c r="AI2279" s="256">
        <v>426</v>
      </c>
      <c r="AJ2279" s="256">
        <v>372</v>
      </c>
      <c r="AK2279" s="256">
        <v>196</v>
      </c>
      <c r="AL2279" s="256">
        <v>0</v>
      </c>
      <c r="AM2279" s="256">
        <v>0</v>
      </c>
      <c r="AN2279" s="256">
        <v>0</v>
      </c>
      <c r="AO2279" s="256">
        <v>0</v>
      </c>
      <c r="AP2279" s="256">
        <v>0</v>
      </c>
      <c r="AQ2279" s="256">
        <v>0</v>
      </c>
      <c r="AR2279" s="256">
        <v>0</v>
      </c>
      <c r="AS2279" s="256">
        <v>0</v>
      </c>
      <c r="AT2279" s="256">
        <v>0</v>
      </c>
      <c r="AU2279" s="256">
        <v>0</v>
      </c>
      <c r="AV2279" s="256">
        <v>0</v>
      </c>
      <c r="AW2279" s="256">
        <v>0</v>
      </c>
      <c r="AX2279" s="256">
        <v>0</v>
      </c>
      <c r="AY2279" s="256">
        <v>0</v>
      </c>
      <c r="AZ2279" s="256">
        <v>0</v>
      </c>
      <c r="BA2279" s="256">
        <v>0</v>
      </c>
      <c r="BB2279" s="256">
        <v>0</v>
      </c>
      <c r="BC2279" s="256">
        <v>0</v>
      </c>
      <c r="BD2279" s="256">
        <v>0</v>
      </c>
      <c r="BE2279" s="256">
        <v>0</v>
      </c>
      <c r="BF2279" s="256">
        <v>0</v>
      </c>
      <c r="BG2279" s="256">
        <v>0</v>
      </c>
      <c r="BH2279" s="256">
        <v>0</v>
      </c>
      <c r="BI2279" s="256">
        <v>0</v>
      </c>
      <c r="BJ2279" s="256">
        <v>0</v>
      </c>
      <c r="BK2279" s="256">
        <v>0</v>
      </c>
      <c r="BL2279" s="256">
        <v>0</v>
      </c>
      <c r="BM2279" s="256">
        <v>0</v>
      </c>
      <c r="BN2279" s="256">
        <v>0</v>
      </c>
      <c r="BO2279" s="256">
        <v>0</v>
      </c>
      <c r="BP2279" s="256">
        <v>0</v>
      </c>
      <c r="BQ2279" s="256">
        <v>0</v>
      </c>
      <c r="BR2279" s="256">
        <v>0</v>
      </c>
      <c r="BS2279" s="256">
        <v>0</v>
      </c>
      <c r="BT2279" s="256">
        <v>0</v>
      </c>
      <c r="BU2279" s="256">
        <v>0</v>
      </c>
      <c r="BV2279" s="256">
        <v>0</v>
      </c>
    </row>
    <row r="2280" spans="1:74">
      <c r="A2280" s="256">
        <v>122.5</v>
      </c>
      <c r="B2280" s="256">
        <v>2656</v>
      </c>
      <c r="C2280" s="256">
        <v>2696</v>
      </c>
      <c r="D2280" s="256">
        <v>2730</v>
      </c>
      <c r="E2280" s="256">
        <v>2758</v>
      </c>
      <c r="F2280" s="256">
        <v>2778</v>
      </c>
      <c r="G2280" s="256">
        <v>2773</v>
      </c>
      <c r="H2280" s="256">
        <v>2748</v>
      </c>
      <c r="I2280" s="256">
        <v>2704</v>
      </c>
      <c r="J2280" s="256">
        <v>2623</v>
      </c>
      <c r="K2280" s="256">
        <v>2462</v>
      </c>
      <c r="L2280" s="256">
        <v>2200</v>
      </c>
      <c r="M2280" s="256">
        <v>1894</v>
      </c>
      <c r="N2280" s="256">
        <v>1584</v>
      </c>
      <c r="O2280" s="256">
        <v>1294</v>
      </c>
      <c r="P2280" s="256">
        <v>1060</v>
      </c>
      <c r="Q2280" s="256">
        <v>904</v>
      </c>
      <c r="R2280" s="256">
        <v>798</v>
      </c>
      <c r="S2280" s="256">
        <v>740</v>
      </c>
      <c r="T2280" s="256">
        <v>732</v>
      </c>
      <c r="U2280" s="256">
        <v>754</v>
      </c>
      <c r="V2280" s="256">
        <v>778</v>
      </c>
      <c r="W2280" s="256">
        <v>759</v>
      </c>
      <c r="X2280" s="256">
        <v>700</v>
      </c>
      <c r="Y2280" s="256">
        <v>640</v>
      </c>
      <c r="Z2280" s="256">
        <v>638</v>
      </c>
      <c r="AA2280" s="256">
        <v>647</v>
      </c>
      <c r="AB2280" s="256">
        <v>648</v>
      </c>
      <c r="AC2280" s="256">
        <v>626</v>
      </c>
      <c r="AD2280" s="256">
        <v>606</v>
      </c>
      <c r="AE2280" s="256">
        <v>571</v>
      </c>
      <c r="AF2280" s="256">
        <v>501</v>
      </c>
      <c r="AG2280" s="256">
        <v>456</v>
      </c>
      <c r="AH2280" s="256">
        <v>433</v>
      </c>
      <c r="AI2280" s="256">
        <v>410</v>
      </c>
      <c r="AJ2280" s="256">
        <v>356</v>
      </c>
      <c r="AK2280" s="256">
        <v>207</v>
      </c>
      <c r="AL2280" s="256">
        <v>0</v>
      </c>
      <c r="AM2280" s="256">
        <v>0</v>
      </c>
      <c r="AN2280" s="256">
        <v>0</v>
      </c>
      <c r="AO2280" s="256">
        <v>0</v>
      </c>
      <c r="AP2280" s="256">
        <v>0</v>
      </c>
      <c r="AQ2280" s="256">
        <v>0</v>
      </c>
      <c r="AR2280" s="256">
        <v>0</v>
      </c>
      <c r="AS2280" s="256">
        <v>0</v>
      </c>
      <c r="AT2280" s="256">
        <v>0</v>
      </c>
      <c r="AU2280" s="256">
        <v>0</v>
      </c>
      <c r="AV2280" s="256">
        <v>0</v>
      </c>
      <c r="AW2280" s="256">
        <v>0</v>
      </c>
      <c r="AX2280" s="256">
        <v>0</v>
      </c>
      <c r="AY2280" s="256">
        <v>0</v>
      </c>
      <c r="AZ2280" s="256">
        <v>0</v>
      </c>
      <c r="BA2280" s="256">
        <v>0</v>
      </c>
      <c r="BB2280" s="256">
        <v>0</v>
      </c>
      <c r="BC2280" s="256">
        <v>0</v>
      </c>
      <c r="BD2280" s="256">
        <v>0</v>
      </c>
      <c r="BE2280" s="256">
        <v>0</v>
      </c>
      <c r="BF2280" s="256">
        <v>0</v>
      </c>
      <c r="BG2280" s="256">
        <v>0</v>
      </c>
      <c r="BH2280" s="256">
        <v>0</v>
      </c>
      <c r="BI2280" s="256">
        <v>0</v>
      </c>
      <c r="BJ2280" s="256">
        <v>0</v>
      </c>
      <c r="BK2280" s="256">
        <v>0</v>
      </c>
      <c r="BL2280" s="256">
        <v>0</v>
      </c>
      <c r="BM2280" s="256">
        <v>0</v>
      </c>
      <c r="BN2280" s="256">
        <v>0</v>
      </c>
      <c r="BO2280" s="256">
        <v>0</v>
      </c>
      <c r="BP2280" s="256">
        <v>0</v>
      </c>
      <c r="BQ2280" s="256">
        <v>0</v>
      </c>
      <c r="BR2280" s="256">
        <v>0</v>
      </c>
      <c r="BS2280" s="256">
        <v>0</v>
      </c>
      <c r="BT2280" s="256">
        <v>0</v>
      </c>
      <c r="BU2280" s="256">
        <v>0</v>
      </c>
      <c r="BV2280" s="256">
        <v>0</v>
      </c>
    </row>
    <row r="2281" spans="1:74">
      <c r="A2281" s="256">
        <v>125</v>
      </c>
      <c r="B2281" s="256">
        <v>2656</v>
      </c>
      <c r="C2281" s="256">
        <v>2701</v>
      </c>
      <c r="D2281" s="256">
        <v>2740</v>
      </c>
      <c r="E2281" s="256">
        <v>2768</v>
      </c>
      <c r="F2281" s="256">
        <v>2781</v>
      </c>
      <c r="G2281" s="256">
        <v>2769</v>
      </c>
      <c r="H2281" s="256">
        <v>2737</v>
      </c>
      <c r="I2281" s="256">
        <v>2678</v>
      </c>
      <c r="J2281" s="256">
        <v>2560</v>
      </c>
      <c r="K2281" s="256">
        <v>2347</v>
      </c>
      <c r="L2281" s="256">
        <v>2051</v>
      </c>
      <c r="M2281" s="256">
        <v>1727</v>
      </c>
      <c r="N2281" s="256">
        <v>1401</v>
      </c>
      <c r="O2281" s="256">
        <v>1123</v>
      </c>
      <c r="P2281" s="256">
        <v>924</v>
      </c>
      <c r="Q2281" s="256">
        <v>798</v>
      </c>
      <c r="R2281" s="256">
        <v>720</v>
      </c>
      <c r="S2281" s="256">
        <v>694</v>
      </c>
      <c r="T2281" s="256">
        <v>709</v>
      </c>
      <c r="U2281" s="256">
        <v>745</v>
      </c>
      <c r="V2281" s="256">
        <v>780</v>
      </c>
      <c r="W2281" s="256">
        <v>797</v>
      </c>
      <c r="X2281" s="256">
        <v>759</v>
      </c>
      <c r="Y2281" s="256">
        <v>688</v>
      </c>
      <c r="Z2281" s="256">
        <v>663</v>
      </c>
      <c r="AA2281" s="256">
        <v>657</v>
      </c>
      <c r="AB2281" s="256">
        <v>644</v>
      </c>
      <c r="AC2281" s="256">
        <v>626</v>
      </c>
      <c r="AD2281" s="256">
        <v>614</v>
      </c>
      <c r="AE2281" s="256">
        <v>570</v>
      </c>
      <c r="AF2281" s="256">
        <v>498</v>
      </c>
      <c r="AG2281" s="256">
        <v>438</v>
      </c>
      <c r="AH2281" s="256">
        <v>388</v>
      </c>
      <c r="AI2281" s="256">
        <v>362</v>
      </c>
      <c r="AJ2281" s="256">
        <v>323</v>
      </c>
      <c r="AK2281" s="256">
        <v>192</v>
      </c>
      <c r="AL2281" s="256">
        <v>0</v>
      </c>
      <c r="AM2281" s="256">
        <v>0</v>
      </c>
      <c r="AN2281" s="256">
        <v>0</v>
      </c>
      <c r="AO2281" s="256">
        <v>0</v>
      </c>
      <c r="AP2281" s="256">
        <v>0</v>
      </c>
      <c r="AQ2281" s="256">
        <v>0</v>
      </c>
      <c r="AR2281" s="256">
        <v>0</v>
      </c>
      <c r="AS2281" s="256">
        <v>0</v>
      </c>
      <c r="AT2281" s="256">
        <v>0</v>
      </c>
      <c r="AU2281" s="256">
        <v>0</v>
      </c>
      <c r="AV2281" s="256">
        <v>0</v>
      </c>
      <c r="AW2281" s="256">
        <v>0</v>
      </c>
      <c r="AX2281" s="256">
        <v>0</v>
      </c>
      <c r="AY2281" s="256">
        <v>0</v>
      </c>
      <c r="AZ2281" s="256">
        <v>0</v>
      </c>
      <c r="BA2281" s="256">
        <v>0</v>
      </c>
      <c r="BB2281" s="256">
        <v>0</v>
      </c>
      <c r="BC2281" s="256">
        <v>0</v>
      </c>
      <c r="BD2281" s="256">
        <v>0</v>
      </c>
      <c r="BE2281" s="256">
        <v>0</v>
      </c>
      <c r="BF2281" s="256">
        <v>0</v>
      </c>
      <c r="BG2281" s="256">
        <v>0</v>
      </c>
      <c r="BH2281" s="256">
        <v>0</v>
      </c>
      <c r="BI2281" s="256">
        <v>0</v>
      </c>
      <c r="BJ2281" s="256">
        <v>0</v>
      </c>
      <c r="BK2281" s="256">
        <v>0</v>
      </c>
      <c r="BL2281" s="256">
        <v>0</v>
      </c>
      <c r="BM2281" s="256">
        <v>0</v>
      </c>
      <c r="BN2281" s="256">
        <v>0</v>
      </c>
      <c r="BO2281" s="256">
        <v>0</v>
      </c>
      <c r="BP2281" s="256">
        <v>0</v>
      </c>
      <c r="BQ2281" s="256">
        <v>0</v>
      </c>
      <c r="BR2281" s="256">
        <v>0</v>
      </c>
      <c r="BS2281" s="256">
        <v>0</v>
      </c>
      <c r="BT2281" s="256">
        <v>0</v>
      </c>
      <c r="BU2281" s="256">
        <v>0</v>
      </c>
      <c r="BV2281" s="256">
        <v>0</v>
      </c>
    </row>
    <row r="2282" spans="1:74">
      <c r="A2282" s="256">
        <v>127.5</v>
      </c>
      <c r="B2282" s="256">
        <v>2656</v>
      </c>
      <c r="C2282" s="256">
        <v>2708</v>
      </c>
      <c r="D2282" s="256">
        <v>2748</v>
      </c>
      <c r="E2282" s="256">
        <v>2776</v>
      </c>
      <c r="F2282" s="256">
        <v>2784</v>
      </c>
      <c r="G2282" s="256">
        <v>2766</v>
      </c>
      <c r="H2282" s="256">
        <v>2726</v>
      </c>
      <c r="I2282" s="256">
        <v>2649</v>
      </c>
      <c r="J2282" s="256">
        <v>2492</v>
      </c>
      <c r="K2282" s="256">
        <v>2231</v>
      </c>
      <c r="L2282" s="256">
        <v>1903</v>
      </c>
      <c r="M2282" s="256">
        <v>1562</v>
      </c>
      <c r="N2282" s="256">
        <v>1234</v>
      </c>
      <c r="O2282" s="256">
        <v>986</v>
      </c>
      <c r="P2282" s="256">
        <v>822</v>
      </c>
      <c r="Q2282" s="256">
        <v>726</v>
      </c>
      <c r="R2282" s="256">
        <v>678</v>
      </c>
      <c r="S2282" s="256">
        <v>678</v>
      </c>
      <c r="T2282" s="256">
        <v>712</v>
      </c>
      <c r="U2282" s="256">
        <v>761</v>
      </c>
      <c r="V2282" s="256">
        <v>814</v>
      </c>
      <c r="W2282" s="256">
        <v>874</v>
      </c>
      <c r="X2282" s="256">
        <v>888</v>
      </c>
      <c r="Y2282" s="256">
        <v>831</v>
      </c>
      <c r="Z2282" s="256">
        <v>777</v>
      </c>
      <c r="AA2282" s="256">
        <v>734</v>
      </c>
      <c r="AB2282" s="256">
        <v>688</v>
      </c>
      <c r="AC2282" s="256">
        <v>660</v>
      </c>
      <c r="AD2282" s="256">
        <v>612</v>
      </c>
      <c r="AE2282" s="256">
        <v>560</v>
      </c>
      <c r="AF2282" s="256">
        <v>485</v>
      </c>
      <c r="AG2282" s="256">
        <v>400</v>
      </c>
      <c r="AH2282" s="256">
        <v>348</v>
      </c>
      <c r="AI2282" s="256">
        <v>324</v>
      </c>
      <c r="AJ2282" s="256">
        <v>286</v>
      </c>
      <c r="AK2282" s="256">
        <v>176</v>
      </c>
      <c r="AL2282" s="256">
        <v>0</v>
      </c>
      <c r="AM2282" s="256">
        <v>0</v>
      </c>
      <c r="AN2282" s="256">
        <v>0</v>
      </c>
      <c r="AO2282" s="256">
        <v>0</v>
      </c>
      <c r="AP2282" s="256">
        <v>0</v>
      </c>
      <c r="AQ2282" s="256">
        <v>0</v>
      </c>
      <c r="AR2282" s="256">
        <v>0</v>
      </c>
      <c r="AS2282" s="256">
        <v>0</v>
      </c>
      <c r="AT2282" s="256">
        <v>0</v>
      </c>
      <c r="AU2282" s="256">
        <v>0</v>
      </c>
      <c r="AV2282" s="256">
        <v>0</v>
      </c>
      <c r="AW2282" s="256">
        <v>0</v>
      </c>
      <c r="AX2282" s="256">
        <v>0</v>
      </c>
      <c r="AY2282" s="256">
        <v>0</v>
      </c>
      <c r="AZ2282" s="256">
        <v>0</v>
      </c>
      <c r="BA2282" s="256">
        <v>0</v>
      </c>
      <c r="BB2282" s="256">
        <v>0</v>
      </c>
      <c r="BC2282" s="256">
        <v>0</v>
      </c>
      <c r="BD2282" s="256">
        <v>0</v>
      </c>
      <c r="BE2282" s="256">
        <v>0</v>
      </c>
      <c r="BF2282" s="256">
        <v>0</v>
      </c>
      <c r="BG2282" s="256">
        <v>0</v>
      </c>
      <c r="BH2282" s="256">
        <v>0</v>
      </c>
      <c r="BI2282" s="256">
        <v>0</v>
      </c>
      <c r="BJ2282" s="256">
        <v>0</v>
      </c>
      <c r="BK2282" s="256">
        <v>0</v>
      </c>
      <c r="BL2282" s="256">
        <v>0</v>
      </c>
      <c r="BM2282" s="256">
        <v>0</v>
      </c>
      <c r="BN2282" s="256">
        <v>0</v>
      </c>
      <c r="BO2282" s="256">
        <v>0</v>
      </c>
      <c r="BP2282" s="256">
        <v>0</v>
      </c>
      <c r="BQ2282" s="256">
        <v>0</v>
      </c>
      <c r="BR2282" s="256">
        <v>0</v>
      </c>
      <c r="BS2282" s="256">
        <v>0</v>
      </c>
      <c r="BT2282" s="256">
        <v>0</v>
      </c>
      <c r="BU2282" s="256">
        <v>0</v>
      </c>
      <c r="BV2282" s="256">
        <v>0</v>
      </c>
    </row>
    <row r="2283" spans="1:74">
      <c r="A2283" s="256">
        <v>130</v>
      </c>
      <c r="B2283" s="256">
        <v>2656</v>
      </c>
      <c r="C2283" s="256">
        <v>2710</v>
      </c>
      <c r="D2283" s="256">
        <v>2750</v>
      </c>
      <c r="E2283" s="256">
        <v>2776</v>
      </c>
      <c r="F2283" s="256">
        <v>2780</v>
      </c>
      <c r="G2283" s="256">
        <v>2755</v>
      </c>
      <c r="H2283" s="256">
        <v>2706</v>
      </c>
      <c r="I2283" s="256">
        <v>2609</v>
      </c>
      <c r="J2283" s="256">
        <v>2403</v>
      </c>
      <c r="K2283" s="256">
        <v>2106</v>
      </c>
      <c r="L2283" s="256">
        <v>1764</v>
      </c>
      <c r="M2283" s="256">
        <v>1406</v>
      </c>
      <c r="N2283" s="256">
        <v>1094</v>
      </c>
      <c r="O2283" s="256">
        <v>880</v>
      </c>
      <c r="P2283" s="256">
        <v>750</v>
      </c>
      <c r="Q2283" s="256">
        <v>682</v>
      </c>
      <c r="R2283" s="256">
        <v>658</v>
      </c>
      <c r="S2283" s="256">
        <v>681</v>
      </c>
      <c r="T2283" s="256">
        <v>730</v>
      </c>
      <c r="U2283" s="256">
        <v>796</v>
      </c>
      <c r="V2283" s="256">
        <v>873</v>
      </c>
      <c r="W2283" s="256">
        <v>968</v>
      </c>
      <c r="X2283" s="256">
        <v>1047</v>
      </c>
      <c r="Y2283" s="256">
        <v>1054</v>
      </c>
      <c r="Z2283" s="256">
        <v>1004</v>
      </c>
      <c r="AA2283" s="256">
        <v>926</v>
      </c>
      <c r="AB2283" s="256">
        <v>846</v>
      </c>
      <c r="AC2283" s="256">
        <v>751</v>
      </c>
      <c r="AD2283" s="256">
        <v>655</v>
      </c>
      <c r="AE2283" s="256">
        <v>573</v>
      </c>
      <c r="AF2283" s="256">
        <v>478</v>
      </c>
      <c r="AG2283" s="256">
        <v>385</v>
      </c>
      <c r="AH2283" s="256">
        <v>333</v>
      </c>
      <c r="AI2283" s="256">
        <v>310</v>
      </c>
      <c r="AJ2283" s="256">
        <v>272</v>
      </c>
      <c r="AK2283" s="256">
        <v>178</v>
      </c>
      <c r="AL2283" s="256">
        <v>0</v>
      </c>
      <c r="AM2283" s="256">
        <v>0</v>
      </c>
      <c r="AN2283" s="256">
        <v>0</v>
      </c>
      <c r="AO2283" s="256">
        <v>0</v>
      </c>
      <c r="AP2283" s="256">
        <v>0</v>
      </c>
      <c r="AQ2283" s="256">
        <v>0</v>
      </c>
      <c r="AR2283" s="256">
        <v>0</v>
      </c>
      <c r="AS2283" s="256">
        <v>0</v>
      </c>
      <c r="AT2283" s="256">
        <v>0</v>
      </c>
      <c r="AU2283" s="256">
        <v>0</v>
      </c>
      <c r="AV2283" s="256">
        <v>0</v>
      </c>
      <c r="AW2283" s="256">
        <v>0</v>
      </c>
      <c r="AX2283" s="256">
        <v>0</v>
      </c>
      <c r="AY2283" s="256">
        <v>0</v>
      </c>
      <c r="AZ2283" s="256">
        <v>0</v>
      </c>
      <c r="BA2283" s="256">
        <v>0</v>
      </c>
      <c r="BB2283" s="256">
        <v>0</v>
      </c>
      <c r="BC2283" s="256">
        <v>0</v>
      </c>
      <c r="BD2283" s="256">
        <v>0</v>
      </c>
      <c r="BE2283" s="256">
        <v>0</v>
      </c>
      <c r="BF2283" s="256">
        <v>0</v>
      </c>
      <c r="BG2283" s="256">
        <v>0</v>
      </c>
      <c r="BH2283" s="256">
        <v>0</v>
      </c>
      <c r="BI2283" s="256">
        <v>0</v>
      </c>
      <c r="BJ2283" s="256">
        <v>0</v>
      </c>
      <c r="BK2283" s="256">
        <v>0</v>
      </c>
      <c r="BL2283" s="256">
        <v>0</v>
      </c>
      <c r="BM2283" s="256">
        <v>0</v>
      </c>
      <c r="BN2283" s="256">
        <v>0</v>
      </c>
      <c r="BO2283" s="256">
        <v>0</v>
      </c>
      <c r="BP2283" s="256">
        <v>0</v>
      </c>
      <c r="BQ2283" s="256">
        <v>0</v>
      </c>
      <c r="BR2283" s="256">
        <v>0</v>
      </c>
      <c r="BS2283" s="256">
        <v>0</v>
      </c>
      <c r="BT2283" s="256">
        <v>0</v>
      </c>
      <c r="BU2283" s="256">
        <v>0</v>
      </c>
      <c r="BV2283" s="256">
        <v>0</v>
      </c>
    </row>
    <row r="2284" spans="1:74">
      <c r="A2284" s="256">
        <v>132.5</v>
      </c>
      <c r="B2284" s="256">
        <v>2656</v>
      </c>
      <c r="C2284" s="256">
        <v>2715</v>
      </c>
      <c r="D2284" s="256">
        <v>2759</v>
      </c>
      <c r="E2284" s="256">
        <v>2784</v>
      </c>
      <c r="F2284" s="256">
        <v>2783</v>
      </c>
      <c r="G2284" s="256">
        <v>2753</v>
      </c>
      <c r="H2284" s="256">
        <v>2695</v>
      </c>
      <c r="I2284" s="256">
        <v>2568</v>
      </c>
      <c r="J2284" s="256">
        <v>2318</v>
      </c>
      <c r="K2284" s="256">
        <v>1988</v>
      </c>
      <c r="L2284" s="256">
        <v>1627</v>
      </c>
      <c r="M2284" s="256">
        <v>1267</v>
      </c>
      <c r="N2284" s="256">
        <v>980</v>
      </c>
      <c r="O2284" s="256">
        <v>804</v>
      </c>
      <c r="P2284" s="256">
        <v>704</v>
      </c>
      <c r="Q2284" s="256">
        <v>658</v>
      </c>
      <c r="R2284" s="256">
        <v>658</v>
      </c>
      <c r="S2284" s="256">
        <v>693</v>
      </c>
      <c r="T2284" s="256">
        <v>758</v>
      </c>
      <c r="U2284" s="256">
        <v>840</v>
      </c>
      <c r="V2284" s="256">
        <v>938</v>
      </c>
      <c r="W2284" s="256">
        <v>1051</v>
      </c>
      <c r="X2284" s="256">
        <v>1169</v>
      </c>
      <c r="Y2284" s="256">
        <v>1246</v>
      </c>
      <c r="Z2284" s="256">
        <v>1243</v>
      </c>
      <c r="AA2284" s="256">
        <v>1157</v>
      </c>
      <c r="AB2284" s="256">
        <v>1034</v>
      </c>
      <c r="AC2284" s="256">
        <v>890</v>
      </c>
      <c r="AD2284" s="256">
        <v>763</v>
      </c>
      <c r="AE2284" s="256">
        <v>640</v>
      </c>
      <c r="AF2284" s="256">
        <v>511</v>
      </c>
      <c r="AG2284" s="256">
        <v>401</v>
      </c>
      <c r="AH2284" s="256">
        <v>339</v>
      </c>
      <c r="AI2284" s="256">
        <v>324</v>
      </c>
      <c r="AJ2284" s="256">
        <v>300</v>
      </c>
      <c r="AK2284" s="256">
        <v>196</v>
      </c>
      <c r="AL2284" s="256">
        <v>0</v>
      </c>
      <c r="AM2284" s="256">
        <v>0</v>
      </c>
      <c r="AN2284" s="256">
        <v>0</v>
      </c>
      <c r="AO2284" s="256">
        <v>0</v>
      </c>
      <c r="AP2284" s="256">
        <v>0</v>
      </c>
      <c r="AQ2284" s="256">
        <v>0</v>
      </c>
      <c r="AR2284" s="256">
        <v>0</v>
      </c>
      <c r="AS2284" s="256">
        <v>0</v>
      </c>
      <c r="AT2284" s="256">
        <v>0</v>
      </c>
      <c r="AU2284" s="256">
        <v>0</v>
      </c>
      <c r="AV2284" s="256">
        <v>0</v>
      </c>
      <c r="AW2284" s="256">
        <v>0</v>
      </c>
      <c r="AX2284" s="256">
        <v>0</v>
      </c>
      <c r="AY2284" s="256">
        <v>0</v>
      </c>
      <c r="AZ2284" s="256">
        <v>0</v>
      </c>
      <c r="BA2284" s="256">
        <v>0</v>
      </c>
      <c r="BB2284" s="256">
        <v>0</v>
      </c>
      <c r="BC2284" s="256">
        <v>0</v>
      </c>
      <c r="BD2284" s="256">
        <v>0</v>
      </c>
      <c r="BE2284" s="256">
        <v>0</v>
      </c>
      <c r="BF2284" s="256">
        <v>0</v>
      </c>
      <c r="BG2284" s="256">
        <v>0</v>
      </c>
      <c r="BH2284" s="256">
        <v>0</v>
      </c>
      <c r="BI2284" s="256">
        <v>0</v>
      </c>
      <c r="BJ2284" s="256">
        <v>0</v>
      </c>
      <c r="BK2284" s="256">
        <v>0</v>
      </c>
      <c r="BL2284" s="256">
        <v>0</v>
      </c>
      <c r="BM2284" s="256">
        <v>0</v>
      </c>
      <c r="BN2284" s="256">
        <v>0</v>
      </c>
      <c r="BO2284" s="256">
        <v>0</v>
      </c>
      <c r="BP2284" s="256">
        <v>0</v>
      </c>
      <c r="BQ2284" s="256">
        <v>0</v>
      </c>
      <c r="BR2284" s="256">
        <v>0</v>
      </c>
      <c r="BS2284" s="256">
        <v>0</v>
      </c>
      <c r="BT2284" s="256">
        <v>0</v>
      </c>
      <c r="BU2284" s="256">
        <v>0</v>
      </c>
      <c r="BV2284" s="256">
        <v>0</v>
      </c>
    </row>
    <row r="2285" spans="1:74">
      <c r="A2285" s="256">
        <v>135</v>
      </c>
      <c r="B2285" s="256">
        <v>2656</v>
      </c>
      <c r="C2285" s="256">
        <v>2716</v>
      </c>
      <c r="D2285" s="256">
        <v>2758</v>
      </c>
      <c r="E2285" s="256">
        <v>2781</v>
      </c>
      <c r="F2285" s="256">
        <v>2774</v>
      </c>
      <c r="G2285" s="256">
        <v>2737</v>
      </c>
      <c r="H2285" s="256">
        <v>2666</v>
      </c>
      <c r="I2285" s="256">
        <v>2506</v>
      </c>
      <c r="J2285" s="256">
        <v>2220</v>
      </c>
      <c r="K2285" s="256">
        <v>1865</v>
      </c>
      <c r="L2285" s="256">
        <v>1490</v>
      </c>
      <c r="M2285" s="256">
        <v>1143</v>
      </c>
      <c r="N2285" s="256">
        <v>893</v>
      </c>
      <c r="O2285" s="256">
        <v>751</v>
      </c>
      <c r="P2285" s="256">
        <v>676</v>
      </c>
      <c r="Q2285" s="256">
        <v>649</v>
      </c>
      <c r="R2285" s="256">
        <v>663</v>
      </c>
      <c r="S2285" s="256">
        <v>718</v>
      </c>
      <c r="T2285" s="256">
        <v>795</v>
      </c>
      <c r="U2285" s="256">
        <v>890</v>
      </c>
      <c r="V2285" s="256">
        <v>998</v>
      </c>
      <c r="W2285" s="256">
        <v>1118</v>
      </c>
      <c r="X2285" s="256">
        <v>1240</v>
      </c>
      <c r="Y2285" s="256">
        <v>1327</v>
      </c>
      <c r="Z2285" s="256">
        <v>1347</v>
      </c>
      <c r="AA2285" s="256">
        <v>1276</v>
      </c>
      <c r="AB2285" s="256">
        <v>1124</v>
      </c>
      <c r="AC2285" s="256">
        <v>972</v>
      </c>
      <c r="AD2285" s="256">
        <v>837</v>
      </c>
      <c r="AE2285" s="256">
        <v>692</v>
      </c>
      <c r="AF2285" s="256">
        <v>551</v>
      </c>
      <c r="AG2285" s="256">
        <v>424</v>
      </c>
      <c r="AH2285" s="256">
        <v>379</v>
      </c>
      <c r="AI2285" s="256">
        <v>384</v>
      </c>
      <c r="AJ2285" s="256">
        <v>348</v>
      </c>
      <c r="AK2285" s="256">
        <v>202</v>
      </c>
      <c r="AL2285" s="256">
        <v>0</v>
      </c>
      <c r="AM2285" s="256">
        <v>0</v>
      </c>
      <c r="AN2285" s="256">
        <v>0</v>
      </c>
      <c r="AO2285" s="256">
        <v>0</v>
      </c>
      <c r="AP2285" s="256">
        <v>0</v>
      </c>
      <c r="AQ2285" s="256">
        <v>0</v>
      </c>
      <c r="AR2285" s="256">
        <v>0</v>
      </c>
      <c r="AS2285" s="256">
        <v>0</v>
      </c>
      <c r="AT2285" s="256">
        <v>0</v>
      </c>
      <c r="AU2285" s="256">
        <v>0</v>
      </c>
      <c r="AV2285" s="256">
        <v>0</v>
      </c>
      <c r="AW2285" s="256">
        <v>0</v>
      </c>
      <c r="AX2285" s="256">
        <v>0</v>
      </c>
      <c r="AY2285" s="256">
        <v>0</v>
      </c>
      <c r="AZ2285" s="256">
        <v>0</v>
      </c>
      <c r="BA2285" s="256">
        <v>0</v>
      </c>
      <c r="BB2285" s="256">
        <v>0</v>
      </c>
      <c r="BC2285" s="256">
        <v>0</v>
      </c>
      <c r="BD2285" s="256">
        <v>0</v>
      </c>
      <c r="BE2285" s="256">
        <v>0</v>
      </c>
      <c r="BF2285" s="256">
        <v>0</v>
      </c>
      <c r="BG2285" s="256">
        <v>0</v>
      </c>
      <c r="BH2285" s="256">
        <v>0</v>
      </c>
      <c r="BI2285" s="256">
        <v>0</v>
      </c>
      <c r="BJ2285" s="256">
        <v>0</v>
      </c>
      <c r="BK2285" s="256">
        <v>0</v>
      </c>
      <c r="BL2285" s="256">
        <v>0</v>
      </c>
      <c r="BM2285" s="256">
        <v>0</v>
      </c>
      <c r="BN2285" s="256">
        <v>0</v>
      </c>
      <c r="BO2285" s="256">
        <v>0</v>
      </c>
      <c r="BP2285" s="256">
        <v>0</v>
      </c>
      <c r="BQ2285" s="256">
        <v>0</v>
      </c>
      <c r="BR2285" s="256">
        <v>0</v>
      </c>
      <c r="BS2285" s="256">
        <v>0</v>
      </c>
      <c r="BT2285" s="256">
        <v>0</v>
      </c>
      <c r="BU2285" s="256">
        <v>0</v>
      </c>
      <c r="BV2285" s="256">
        <v>0</v>
      </c>
    </row>
    <row r="2286" spans="1:74">
      <c r="A2286" s="256">
        <v>137.5</v>
      </c>
      <c r="B2286" s="256">
        <v>2656</v>
      </c>
      <c r="C2286" s="256">
        <v>2709</v>
      </c>
      <c r="D2286" s="256">
        <v>2755</v>
      </c>
      <c r="E2286" s="256">
        <v>2777</v>
      </c>
      <c r="F2286" s="256">
        <v>2764</v>
      </c>
      <c r="G2286" s="256">
        <v>2722</v>
      </c>
      <c r="H2286" s="256">
        <v>2638</v>
      </c>
      <c r="I2286" s="256">
        <v>2442</v>
      </c>
      <c r="J2286" s="256">
        <v>2124</v>
      </c>
      <c r="K2286" s="256">
        <v>1751</v>
      </c>
      <c r="L2286" s="256">
        <v>1367</v>
      </c>
      <c r="M2286" s="256">
        <v>1038</v>
      </c>
      <c r="N2286" s="256">
        <v>829</v>
      </c>
      <c r="O2286" s="256">
        <v>716</v>
      </c>
      <c r="P2286" s="256">
        <v>660</v>
      </c>
      <c r="Q2286" s="256">
        <v>649</v>
      </c>
      <c r="R2286" s="256">
        <v>680</v>
      </c>
      <c r="S2286" s="256">
        <v>748</v>
      </c>
      <c r="T2286" s="256">
        <v>840</v>
      </c>
      <c r="U2286" s="256">
        <v>936</v>
      </c>
      <c r="V2286" s="256">
        <v>1046</v>
      </c>
      <c r="W2286" s="256">
        <v>1166</v>
      </c>
      <c r="X2286" s="256">
        <v>1282</v>
      </c>
      <c r="Y2286" s="256">
        <v>1338</v>
      </c>
      <c r="Z2286" s="256">
        <v>1328</v>
      </c>
      <c r="AA2286" s="256">
        <v>1234</v>
      </c>
      <c r="AB2286" s="256">
        <v>1097</v>
      </c>
      <c r="AC2286" s="256">
        <v>968</v>
      </c>
      <c r="AD2286" s="256">
        <v>838</v>
      </c>
      <c r="AE2286" s="256">
        <v>698</v>
      </c>
      <c r="AF2286" s="256">
        <v>551</v>
      </c>
      <c r="AG2286" s="256">
        <v>439</v>
      </c>
      <c r="AH2286" s="256">
        <v>411</v>
      </c>
      <c r="AI2286" s="256">
        <v>416</v>
      </c>
      <c r="AJ2286" s="256">
        <v>331</v>
      </c>
      <c r="AK2286" s="256">
        <v>175</v>
      </c>
      <c r="AL2286" s="256">
        <v>0</v>
      </c>
      <c r="AM2286" s="256">
        <v>0</v>
      </c>
      <c r="AN2286" s="256">
        <v>0</v>
      </c>
      <c r="AO2286" s="256">
        <v>0</v>
      </c>
      <c r="AP2286" s="256">
        <v>0</v>
      </c>
      <c r="AQ2286" s="256">
        <v>0</v>
      </c>
      <c r="AR2286" s="256">
        <v>0</v>
      </c>
      <c r="AS2286" s="256">
        <v>0</v>
      </c>
      <c r="AT2286" s="256">
        <v>0</v>
      </c>
      <c r="AU2286" s="256">
        <v>0</v>
      </c>
      <c r="AV2286" s="256">
        <v>0</v>
      </c>
      <c r="AW2286" s="256">
        <v>0</v>
      </c>
      <c r="AX2286" s="256">
        <v>0</v>
      </c>
      <c r="AY2286" s="256">
        <v>0</v>
      </c>
      <c r="AZ2286" s="256">
        <v>0</v>
      </c>
      <c r="BA2286" s="256">
        <v>0</v>
      </c>
      <c r="BB2286" s="256">
        <v>0</v>
      </c>
      <c r="BC2286" s="256">
        <v>0</v>
      </c>
      <c r="BD2286" s="256">
        <v>0</v>
      </c>
      <c r="BE2286" s="256">
        <v>0</v>
      </c>
      <c r="BF2286" s="256">
        <v>0</v>
      </c>
      <c r="BG2286" s="256">
        <v>0</v>
      </c>
      <c r="BH2286" s="256">
        <v>0</v>
      </c>
      <c r="BI2286" s="256">
        <v>0</v>
      </c>
      <c r="BJ2286" s="256">
        <v>0</v>
      </c>
      <c r="BK2286" s="256">
        <v>0</v>
      </c>
      <c r="BL2286" s="256">
        <v>0</v>
      </c>
      <c r="BM2286" s="256">
        <v>0</v>
      </c>
      <c r="BN2286" s="256">
        <v>0</v>
      </c>
      <c r="BO2286" s="256">
        <v>0</v>
      </c>
      <c r="BP2286" s="256">
        <v>0</v>
      </c>
      <c r="BQ2286" s="256">
        <v>0</v>
      </c>
      <c r="BR2286" s="256">
        <v>0</v>
      </c>
      <c r="BS2286" s="256">
        <v>0</v>
      </c>
      <c r="BT2286" s="256">
        <v>0</v>
      </c>
      <c r="BU2286" s="256">
        <v>0</v>
      </c>
      <c r="BV2286" s="256">
        <v>0</v>
      </c>
    </row>
    <row r="2287" spans="1:74">
      <c r="A2287" s="256">
        <v>140</v>
      </c>
      <c r="B2287" s="256">
        <v>2656</v>
      </c>
      <c r="C2287" s="256">
        <v>2717</v>
      </c>
      <c r="D2287" s="256">
        <v>2763</v>
      </c>
      <c r="E2287" s="256">
        <v>2784</v>
      </c>
      <c r="F2287" s="256">
        <v>2767</v>
      </c>
      <c r="G2287" s="256">
        <v>2718</v>
      </c>
      <c r="H2287" s="256">
        <v>2612</v>
      </c>
      <c r="I2287" s="256">
        <v>2381</v>
      </c>
      <c r="J2287" s="256">
        <v>2034</v>
      </c>
      <c r="K2287" s="256">
        <v>1644</v>
      </c>
      <c r="L2287" s="256">
        <v>1262</v>
      </c>
      <c r="M2287" s="256">
        <v>957</v>
      </c>
      <c r="N2287" s="256">
        <v>786</v>
      </c>
      <c r="O2287" s="256">
        <v>698</v>
      </c>
      <c r="P2287" s="256">
        <v>653</v>
      </c>
      <c r="Q2287" s="256">
        <v>656</v>
      </c>
      <c r="R2287" s="256">
        <v>702</v>
      </c>
      <c r="S2287" s="256">
        <v>784</v>
      </c>
      <c r="T2287" s="256">
        <v>878</v>
      </c>
      <c r="U2287" s="256">
        <v>974</v>
      </c>
      <c r="V2287" s="256">
        <v>1082</v>
      </c>
      <c r="W2287" s="256">
        <v>1194</v>
      </c>
      <c r="X2287" s="256">
        <v>1286</v>
      </c>
      <c r="Y2287" s="256">
        <v>1311</v>
      </c>
      <c r="Z2287" s="256">
        <v>1266</v>
      </c>
      <c r="AA2287" s="256">
        <v>1150</v>
      </c>
      <c r="AB2287" s="256">
        <v>1034</v>
      </c>
      <c r="AC2287" s="256">
        <v>918</v>
      </c>
      <c r="AD2287" s="256">
        <v>800</v>
      </c>
      <c r="AE2287" s="256">
        <v>676</v>
      </c>
      <c r="AF2287" s="256">
        <v>550</v>
      </c>
      <c r="AG2287" s="256">
        <v>447</v>
      </c>
      <c r="AH2287" s="256">
        <v>403</v>
      </c>
      <c r="AI2287" s="256">
        <v>379</v>
      </c>
      <c r="AJ2287" s="256">
        <v>291</v>
      </c>
      <c r="AK2287" s="256">
        <v>152</v>
      </c>
      <c r="AL2287" s="256">
        <v>0</v>
      </c>
      <c r="AM2287" s="256">
        <v>0</v>
      </c>
      <c r="AN2287" s="256">
        <v>0</v>
      </c>
      <c r="AO2287" s="256">
        <v>0</v>
      </c>
      <c r="AP2287" s="256">
        <v>0</v>
      </c>
      <c r="AQ2287" s="256">
        <v>0</v>
      </c>
      <c r="AR2287" s="256">
        <v>0</v>
      </c>
      <c r="AS2287" s="256">
        <v>0</v>
      </c>
      <c r="AT2287" s="256">
        <v>0</v>
      </c>
      <c r="AU2287" s="256">
        <v>0</v>
      </c>
      <c r="AV2287" s="256">
        <v>0</v>
      </c>
      <c r="AW2287" s="256">
        <v>0</v>
      </c>
      <c r="AX2287" s="256">
        <v>0</v>
      </c>
      <c r="AY2287" s="256">
        <v>0</v>
      </c>
      <c r="AZ2287" s="256">
        <v>0</v>
      </c>
      <c r="BA2287" s="256">
        <v>0</v>
      </c>
      <c r="BB2287" s="256">
        <v>0</v>
      </c>
      <c r="BC2287" s="256">
        <v>0</v>
      </c>
      <c r="BD2287" s="256">
        <v>0</v>
      </c>
      <c r="BE2287" s="256">
        <v>0</v>
      </c>
      <c r="BF2287" s="256">
        <v>0</v>
      </c>
      <c r="BG2287" s="256">
        <v>0</v>
      </c>
      <c r="BH2287" s="256">
        <v>0</v>
      </c>
      <c r="BI2287" s="256">
        <v>0</v>
      </c>
      <c r="BJ2287" s="256">
        <v>0</v>
      </c>
      <c r="BK2287" s="256">
        <v>0</v>
      </c>
      <c r="BL2287" s="256">
        <v>0</v>
      </c>
      <c r="BM2287" s="256">
        <v>0</v>
      </c>
      <c r="BN2287" s="256">
        <v>0</v>
      </c>
      <c r="BO2287" s="256">
        <v>0</v>
      </c>
      <c r="BP2287" s="256">
        <v>0</v>
      </c>
      <c r="BQ2287" s="256">
        <v>0</v>
      </c>
      <c r="BR2287" s="256">
        <v>0</v>
      </c>
      <c r="BS2287" s="256">
        <v>0</v>
      </c>
      <c r="BT2287" s="256">
        <v>0</v>
      </c>
      <c r="BU2287" s="256">
        <v>0</v>
      </c>
      <c r="BV2287" s="256">
        <v>0</v>
      </c>
    </row>
    <row r="2288" spans="1:74">
      <c r="A2288" s="256">
        <v>142.5</v>
      </c>
      <c r="B2288" s="256">
        <v>2656</v>
      </c>
      <c r="C2288" s="256">
        <v>2708</v>
      </c>
      <c r="D2288" s="256">
        <v>2757</v>
      </c>
      <c r="E2288" s="256">
        <v>2775</v>
      </c>
      <c r="F2288" s="256">
        <v>2754</v>
      </c>
      <c r="G2288" s="256">
        <v>2698</v>
      </c>
      <c r="H2288" s="256">
        <v>2576</v>
      </c>
      <c r="I2288" s="256">
        <v>2310</v>
      </c>
      <c r="J2288" s="256">
        <v>1941</v>
      </c>
      <c r="K2288" s="256">
        <v>1540</v>
      </c>
      <c r="L2288" s="256">
        <v>1164</v>
      </c>
      <c r="M2288" s="256">
        <v>893</v>
      </c>
      <c r="N2288" s="256">
        <v>752</v>
      </c>
      <c r="O2288" s="256">
        <v>684</v>
      </c>
      <c r="P2288" s="256">
        <v>651</v>
      </c>
      <c r="Q2288" s="256">
        <v>668</v>
      </c>
      <c r="R2288" s="256">
        <v>732</v>
      </c>
      <c r="S2288" s="256">
        <v>818</v>
      </c>
      <c r="T2288" s="256">
        <v>905</v>
      </c>
      <c r="U2288" s="256">
        <v>994</v>
      </c>
      <c r="V2288" s="256">
        <v>1100</v>
      </c>
      <c r="W2288" s="256">
        <v>1196</v>
      </c>
      <c r="X2288" s="256">
        <v>1255</v>
      </c>
      <c r="Y2288" s="256">
        <v>1252</v>
      </c>
      <c r="Z2288" s="256">
        <v>1178</v>
      </c>
      <c r="AA2288" s="256">
        <v>1067</v>
      </c>
      <c r="AB2288" s="256">
        <v>964</v>
      </c>
      <c r="AC2288" s="256">
        <v>866</v>
      </c>
      <c r="AD2288" s="256">
        <v>764</v>
      </c>
      <c r="AE2288" s="256">
        <v>644</v>
      </c>
      <c r="AF2288" s="256">
        <v>530</v>
      </c>
      <c r="AG2288" s="256">
        <v>441</v>
      </c>
      <c r="AH2288" s="256">
        <v>405</v>
      </c>
      <c r="AI2288" s="256">
        <v>375</v>
      </c>
      <c r="AJ2288" s="256">
        <v>282</v>
      </c>
      <c r="AK2288" s="256">
        <v>143</v>
      </c>
      <c r="AL2288" s="256">
        <v>0</v>
      </c>
      <c r="AM2288" s="256">
        <v>0</v>
      </c>
      <c r="AN2288" s="256">
        <v>0</v>
      </c>
      <c r="AO2288" s="256">
        <v>0</v>
      </c>
      <c r="AP2288" s="256">
        <v>0</v>
      </c>
      <c r="AQ2288" s="256">
        <v>0</v>
      </c>
      <c r="AR2288" s="256">
        <v>0</v>
      </c>
      <c r="AS2288" s="256">
        <v>0</v>
      </c>
      <c r="AT2288" s="256">
        <v>0</v>
      </c>
      <c r="AU2288" s="256">
        <v>0</v>
      </c>
      <c r="AV2288" s="256">
        <v>0</v>
      </c>
      <c r="AW2288" s="256">
        <v>0</v>
      </c>
      <c r="AX2288" s="256">
        <v>0</v>
      </c>
      <c r="AY2288" s="256">
        <v>0</v>
      </c>
      <c r="AZ2288" s="256">
        <v>0</v>
      </c>
      <c r="BA2288" s="256">
        <v>0</v>
      </c>
      <c r="BB2288" s="256">
        <v>0</v>
      </c>
      <c r="BC2288" s="256">
        <v>0</v>
      </c>
      <c r="BD2288" s="256">
        <v>0</v>
      </c>
      <c r="BE2288" s="256">
        <v>0</v>
      </c>
      <c r="BF2288" s="256">
        <v>0</v>
      </c>
      <c r="BG2288" s="256">
        <v>0</v>
      </c>
      <c r="BH2288" s="256">
        <v>0</v>
      </c>
      <c r="BI2288" s="256">
        <v>0</v>
      </c>
      <c r="BJ2288" s="256">
        <v>0</v>
      </c>
      <c r="BK2288" s="256">
        <v>0</v>
      </c>
      <c r="BL2288" s="256">
        <v>0</v>
      </c>
      <c r="BM2288" s="256">
        <v>0</v>
      </c>
      <c r="BN2288" s="256">
        <v>0</v>
      </c>
      <c r="BO2288" s="256">
        <v>0</v>
      </c>
      <c r="BP2288" s="256">
        <v>0</v>
      </c>
      <c r="BQ2288" s="256">
        <v>0</v>
      </c>
      <c r="BR2288" s="256">
        <v>0</v>
      </c>
      <c r="BS2288" s="256">
        <v>0</v>
      </c>
      <c r="BT2288" s="256">
        <v>0</v>
      </c>
      <c r="BU2288" s="256">
        <v>0</v>
      </c>
      <c r="BV2288" s="256">
        <v>0</v>
      </c>
    </row>
    <row r="2289" spans="1:74">
      <c r="A2289" s="256">
        <v>145</v>
      </c>
      <c r="B2289" s="256">
        <v>2656</v>
      </c>
      <c r="C2289" s="256">
        <v>2716</v>
      </c>
      <c r="D2289" s="256">
        <v>2766</v>
      </c>
      <c r="E2289" s="256">
        <v>2780</v>
      </c>
      <c r="F2289" s="256">
        <v>2756</v>
      </c>
      <c r="G2289" s="256">
        <v>2692</v>
      </c>
      <c r="H2289" s="256">
        <v>2546</v>
      </c>
      <c r="I2289" s="256">
        <v>2248</v>
      </c>
      <c r="J2289" s="256">
        <v>1863</v>
      </c>
      <c r="K2289" s="256">
        <v>1452</v>
      </c>
      <c r="L2289" s="256">
        <v>1084</v>
      </c>
      <c r="M2289" s="256">
        <v>845</v>
      </c>
      <c r="N2289" s="256">
        <v>731</v>
      </c>
      <c r="O2289" s="256">
        <v>676</v>
      </c>
      <c r="P2289" s="256">
        <v>654</v>
      </c>
      <c r="Q2289" s="256">
        <v>686</v>
      </c>
      <c r="R2289" s="256">
        <v>764</v>
      </c>
      <c r="S2289" s="256">
        <v>848</v>
      </c>
      <c r="T2289" s="256">
        <v>923</v>
      </c>
      <c r="U2289" s="256">
        <v>1008</v>
      </c>
      <c r="V2289" s="256">
        <v>1104</v>
      </c>
      <c r="W2289" s="256">
        <v>1180</v>
      </c>
      <c r="X2289" s="256">
        <v>1209</v>
      </c>
      <c r="Y2289" s="256">
        <v>1182</v>
      </c>
      <c r="Z2289" s="256">
        <v>1091</v>
      </c>
      <c r="AA2289" s="256">
        <v>989</v>
      </c>
      <c r="AB2289" s="256">
        <v>900</v>
      </c>
      <c r="AC2289" s="256">
        <v>818</v>
      </c>
      <c r="AD2289" s="256">
        <v>720</v>
      </c>
      <c r="AE2289" s="256">
        <v>610</v>
      </c>
      <c r="AF2289" s="256">
        <v>507</v>
      </c>
      <c r="AG2289" s="256">
        <v>438</v>
      </c>
      <c r="AH2289" s="256">
        <v>426</v>
      </c>
      <c r="AI2289" s="256">
        <v>411</v>
      </c>
      <c r="AJ2289" s="256">
        <v>322</v>
      </c>
      <c r="AK2289" s="256">
        <v>142</v>
      </c>
      <c r="AL2289" s="256">
        <v>0</v>
      </c>
      <c r="AM2289" s="256">
        <v>0</v>
      </c>
      <c r="AN2289" s="256">
        <v>0</v>
      </c>
      <c r="AO2289" s="256">
        <v>0</v>
      </c>
      <c r="AP2289" s="256">
        <v>0</v>
      </c>
      <c r="AQ2289" s="256">
        <v>0</v>
      </c>
      <c r="AR2289" s="256">
        <v>0</v>
      </c>
      <c r="AS2289" s="256">
        <v>0</v>
      </c>
      <c r="AT2289" s="256">
        <v>0</v>
      </c>
      <c r="AU2289" s="256">
        <v>0</v>
      </c>
      <c r="AV2289" s="256">
        <v>0</v>
      </c>
      <c r="AW2289" s="256">
        <v>0</v>
      </c>
      <c r="AX2289" s="256">
        <v>0</v>
      </c>
      <c r="AY2289" s="256">
        <v>0</v>
      </c>
      <c r="AZ2289" s="256">
        <v>0</v>
      </c>
      <c r="BA2289" s="256">
        <v>0</v>
      </c>
      <c r="BB2289" s="256">
        <v>0</v>
      </c>
      <c r="BC2289" s="256">
        <v>0</v>
      </c>
      <c r="BD2289" s="256">
        <v>0</v>
      </c>
      <c r="BE2289" s="256">
        <v>0</v>
      </c>
      <c r="BF2289" s="256">
        <v>0</v>
      </c>
      <c r="BG2289" s="256">
        <v>0</v>
      </c>
      <c r="BH2289" s="256">
        <v>0</v>
      </c>
      <c r="BI2289" s="256">
        <v>0</v>
      </c>
      <c r="BJ2289" s="256">
        <v>0</v>
      </c>
      <c r="BK2289" s="256">
        <v>0</v>
      </c>
      <c r="BL2289" s="256">
        <v>0</v>
      </c>
      <c r="BM2289" s="256">
        <v>0</v>
      </c>
      <c r="BN2289" s="256">
        <v>0</v>
      </c>
      <c r="BO2289" s="256">
        <v>0</v>
      </c>
      <c r="BP2289" s="256">
        <v>0</v>
      </c>
      <c r="BQ2289" s="256">
        <v>0</v>
      </c>
      <c r="BR2289" s="256">
        <v>0</v>
      </c>
      <c r="BS2289" s="256">
        <v>0</v>
      </c>
      <c r="BT2289" s="256">
        <v>0</v>
      </c>
      <c r="BU2289" s="256">
        <v>0</v>
      </c>
      <c r="BV2289" s="256">
        <v>0</v>
      </c>
    </row>
    <row r="2290" spans="1:74">
      <c r="A2290" s="256">
        <v>147.5</v>
      </c>
      <c r="B2290" s="256">
        <v>2656</v>
      </c>
      <c r="C2290" s="256">
        <v>2723</v>
      </c>
      <c r="D2290" s="256">
        <v>2773</v>
      </c>
      <c r="E2290" s="256">
        <v>2786</v>
      </c>
      <c r="F2290" s="256">
        <v>2758</v>
      </c>
      <c r="G2290" s="256">
        <v>2688</v>
      </c>
      <c r="H2290" s="256">
        <v>2520</v>
      </c>
      <c r="I2290" s="256">
        <v>2194</v>
      </c>
      <c r="J2290" s="256">
        <v>1793</v>
      </c>
      <c r="K2290" s="256">
        <v>1376</v>
      </c>
      <c r="L2290" s="256">
        <v>1019</v>
      </c>
      <c r="M2290" s="256">
        <v>808</v>
      </c>
      <c r="N2290" s="256">
        <v>716</v>
      </c>
      <c r="O2290" s="256">
        <v>670</v>
      </c>
      <c r="P2290" s="256">
        <v>658</v>
      </c>
      <c r="Q2290" s="256">
        <v>708</v>
      </c>
      <c r="R2290" s="256">
        <v>794</v>
      </c>
      <c r="S2290" s="256">
        <v>868</v>
      </c>
      <c r="T2290" s="256">
        <v>930</v>
      </c>
      <c r="U2290" s="256">
        <v>1011</v>
      </c>
      <c r="V2290" s="256">
        <v>1094</v>
      </c>
      <c r="W2290" s="256">
        <v>1142</v>
      </c>
      <c r="X2290" s="256">
        <v>1153</v>
      </c>
      <c r="Y2290" s="256">
        <v>1107</v>
      </c>
      <c r="Z2290" s="256">
        <v>1012</v>
      </c>
      <c r="AA2290" s="256">
        <v>920</v>
      </c>
      <c r="AB2290" s="256">
        <v>843</v>
      </c>
      <c r="AC2290" s="256">
        <v>772</v>
      </c>
      <c r="AD2290" s="256">
        <v>678</v>
      </c>
      <c r="AE2290" s="256">
        <v>572</v>
      </c>
      <c r="AF2290" s="256">
        <v>476</v>
      </c>
      <c r="AG2290" s="256">
        <v>426</v>
      </c>
      <c r="AH2290" s="256">
        <v>420</v>
      </c>
      <c r="AI2290" s="256">
        <v>413</v>
      </c>
      <c r="AJ2290" s="256">
        <v>331</v>
      </c>
      <c r="AK2290" s="256">
        <v>141</v>
      </c>
      <c r="AL2290" s="256">
        <v>0</v>
      </c>
      <c r="AM2290" s="256">
        <v>0</v>
      </c>
      <c r="AN2290" s="256">
        <v>0</v>
      </c>
      <c r="AO2290" s="256">
        <v>0</v>
      </c>
      <c r="AP2290" s="256">
        <v>0</v>
      </c>
      <c r="AQ2290" s="256">
        <v>0</v>
      </c>
      <c r="AR2290" s="256">
        <v>0</v>
      </c>
      <c r="AS2290" s="256">
        <v>0</v>
      </c>
      <c r="AT2290" s="256">
        <v>0</v>
      </c>
      <c r="AU2290" s="256">
        <v>0</v>
      </c>
      <c r="AV2290" s="256">
        <v>0</v>
      </c>
      <c r="AW2290" s="256">
        <v>0</v>
      </c>
      <c r="AX2290" s="256">
        <v>0</v>
      </c>
      <c r="AY2290" s="256">
        <v>0</v>
      </c>
      <c r="AZ2290" s="256">
        <v>0</v>
      </c>
      <c r="BA2290" s="256">
        <v>0</v>
      </c>
      <c r="BB2290" s="256">
        <v>0</v>
      </c>
      <c r="BC2290" s="256">
        <v>0</v>
      </c>
      <c r="BD2290" s="256">
        <v>0</v>
      </c>
      <c r="BE2290" s="256">
        <v>0</v>
      </c>
      <c r="BF2290" s="256">
        <v>0</v>
      </c>
      <c r="BG2290" s="256">
        <v>0</v>
      </c>
      <c r="BH2290" s="256">
        <v>0</v>
      </c>
      <c r="BI2290" s="256">
        <v>0</v>
      </c>
      <c r="BJ2290" s="256">
        <v>0</v>
      </c>
      <c r="BK2290" s="256">
        <v>0</v>
      </c>
      <c r="BL2290" s="256">
        <v>0</v>
      </c>
      <c r="BM2290" s="256">
        <v>0</v>
      </c>
      <c r="BN2290" s="256">
        <v>0</v>
      </c>
      <c r="BO2290" s="256">
        <v>0</v>
      </c>
      <c r="BP2290" s="256">
        <v>0</v>
      </c>
      <c r="BQ2290" s="256">
        <v>0</v>
      </c>
      <c r="BR2290" s="256">
        <v>0</v>
      </c>
      <c r="BS2290" s="256">
        <v>0</v>
      </c>
      <c r="BT2290" s="256">
        <v>0</v>
      </c>
      <c r="BU2290" s="256">
        <v>0</v>
      </c>
      <c r="BV2290" s="256">
        <v>0</v>
      </c>
    </row>
    <row r="2291" spans="1:74">
      <c r="A2291" s="256">
        <v>150</v>
      </c>
      <c r="B2291" s="256">
        <v>2656</v>
      </c>
      <c r="C2291" s="256">
        <v>2720</v>
      </c>
      <c r="D2291" s="256">
        <v>2772</v>
      </c>
      <c r="E2291" s="256">
        <v>2786</v>
      </c>
      <c r="F2291" s="256">
        <v>2756</v>
      </c>
      <c r="G2291" s="256">
        <v>2674</v>
      </c>
      <c r="H2291" s="256">
        <v>2475</v>
      </c>
      <c r="I2291" s="256">
        <v>2126</v>
      </c>
      <c r="J2291" s="256">
        <v>1712</v>
      </c>
      <c r="K2291" s="256">
        <v>1296</v>
      </c>
      <c r="L2291" s="256">
        <v>962</v>
      </c>
      <c r="M2291" s="256">
        <v>782</v>
      </c>
      <c r="N2291" s="256">
        <v>704</v>
      </c>
      <c r="O2291" s="256">
        <v>664</v>
      </c>
      <c r="P2291" s="256">
        <v>665</v>
      </c>
      <c r="Q2291" s="256">
        <v>730</v>
      </c>
      <c r="R2291" s="256">
        <v>818</v>
      </c>
      <c r="S2291" s="256">
        <v>878</v>
      </c>
      <c r="T2291" s="256">
        <v>928</v>
      </c>
      <c r="U2291" s="256">
        <v>1002</v>
      </c>
      <c r="V2291" s="256">
        <v>1066</v>
      </c>
      <c r="W2291" s="256">
        <v>1092</v>
      </c>
      <c r="X2291" s="256">
        <v>1092</v>
      </c>
      <c r="Y2291" s="256">
        <v>1027</v>
      </c>
      <c r="Z2291" s="256">
        <v>940</v>
      </c>
      <c r="AA2291" s="256">
        <v>855</v>
      </c>
      <c r="AB2291" s="256">
        <v>790</v>
      </c>
      <c r="AC2291" s="256">
        <v>724</v>
      </c>
      <c r="AD2291" s="256">
        <v>633</v>
      </c>
      <c r="AE2291" s="256">
        <v>528</v>
      </c>
      <c r="AF2291" s="256">
        <v>448</v>
      </c>
      <c r="AG2291" s="256">
        <v>410</v>
      </c>
      <c r="AH2291" s="256">
        <v>401</v>
      </c>
      <c r="AI2291" s="256">
        <v>388</v>
      </c>
      <c r="AJ2291" s="256">
        <v>348</v>
      </c>
      <c r="AK2291" s="256">
        <v>185</v>
      </c>
      <c r="AL2291" s="256">
        <v>0</v>
      </c>
      <c r="AM2291" s="256">
        <v>0</v>
      </c>
      <c r="AN2291" s="256">
        <v>0</v>
      </c>
      <c r="AO2291" s="256">
        <v>0</v>
      </c>
      <c r="AP2291" s="256">
        <v>0</v>
      </c>
      <c r="AQ2291" s="256">
        <v>0</v>
      </c>
      <c r="AR2291" s="256">
        <v>0</v>
      </c>
      <c r="AS2291" s="256">
        <v>0</v>
      </c>
      <c r="AT2291" s="256">
        <v>0</v>
      </c>
      <c r="AU2291" s="256">
        <v>0</v>
      </c>
      <c r="AV2291" s="256">
        <v>0</v>
      </c>
      <c r="AW2291" s="256">
        <v>0</v>
      </c>
      <c r="AX2291" s="256">
        <v>0</v>
      </c>
      <c r="AY2291" s="256">
        <v>0</v>
      </c>
      <c r="AZ2291" s="256">
        <v>0</v>
      </c>
      <c r="BA2291" s="256">
        <v>0</v>
      </c>
      <c r="BB2291" s="256">
        <v>0</v>
      </c>
      <c r="BC2291" s="256">
        <v>0</v>
      </c>
      <c r="BD2291" s="256">
        <v>0</v>
      </c>
      <c r="BE2291" s="256">
        <v>0</v>
      </c>
      <c r="BF2291" s="256">
        <v>0</v>
      </c>
      <c r="BG2291" s="256">
        <v>0</v>
      </c>
      <c r="BH2291" s="256">
        <v>0</v>
      </c>
      <c r="BI2291" s="256">
        <v>0</v>
      </c>
      <c r="BJ2291" s="256">
        <v>0</v>
      </c>
      <c r="BK2291" s="256">
        <v>0</v>
      </c>
      <c r="BL2291" s="256">
        <v>0</v>
      </c>
      <c r="BM2291" s="256">
        <v>0</v>
      </c>
      <c r="BN2291" s="256">
        <v>0</v>
      </c>
      <c r="BO2291" s="256">
        <v>0</v>
      </c>
      <c r="BP2291" s="256">
        <v>0</v>
      </c>
      <c r="BQ2291" s="256">
        <v>0</v>
      </c>
      <c r="BR2291" s="256">
        <v>0</v>
      </c>
      <c r="BS2291" s="256">
        <v>0</v>
      </c>
      <c r="BT2291" s="256">
        <v>0</v>
      </c>
      <c r="BU2291" s="256">
        <v>0</v>
      </c>
      <c r="BV2291" s="256">
        <v>0</v>
      </c>
    </row>
    <row r="2292" spans="1:74">
      <c r="A2292" s="256">
        <v>152.5</v>
      </c>
      <c r="B2292" s="256">
        <v>2656</v>
      </c>
      <c r="C2292" s="256">
        <v>2716</v>
      </c>
      <c r="D2292" s="256">
        <v>2766</v>
      </c>
      <c r="E2292" s="256">
        <v>2778</v>
      </c>
      <c r="F2292" s="256">
        <v>2745</v>
      </c>
      <c r="G2292" s="256">
        <v>2657</v>
      </c>
      <c r="H2292" s="256">
        <v>2438</v>
      </c>
      <c r="I2292" s="256">
        <v>2064</v>
      </c>
      <c r="J2292" s="256">
        <v>1646</v>
      </c>
      <c r="K2292" s="256">
        <v>1230</v>
      </c>
      <c r="L2292" s="256">
        <v>918</v>
      </c>
      <c r="M2292" s="256">
        <v>761</v>
      </c>
      <c r="N2292" s="256">
        <v>694</v>
      </c>
      <c r="O2292" s="256">
        <v>663</v>
      </c>
      <c r="P2292" s="256">
        <v>677</v>
      </c>
      <c r="Q2292" s="256">
        <v>756</v>
      </c>
      <c r="R2292" s="256">
        <v>839</v>
      </c>
      <c r="S2292" s="256">
        <v>883</v>
      </c>
      <c r="T2292" s="256">
        <v>925</v>
      </c>
      <c r="U2292" s="256">
        <v>986</v>
      </c>
      <c r="V2292" s="256">
        <v>1028</v>
      </c>
      <c r="W2292" s="256">
        <v>1036</v>
      </c>
      <c r="X2292" s="256">
        <v>1025</v>
      </c>
      <c r="Y2292" s="256">
        <v>948</v>
      </c>
      <c r="Z2292" s="256">
        <v>870</v>
      </c>
      <c r="AA2292" s="256">
        <v>795</v>
      </c>
      <c r="AB2292" s="256">
        <v>744</v>
      </c>
      <c r="AC2292" s="256">
        <v>673</v>
      </c>
      <c r="AD2292" s="256">
        <v>584</v>
      </c>
      <c r="AE2292" s="256">
        <v>490</v>
      </c>
      <c r="AF2292" s="256">
        <v>426</v>
      </c>
      <c r="AG2292" s="256">
        <v>396</v>
      </c>
      <c r="AH2292" s="256">
        <v>383</v>
      </c>
      <c r="AI2292" s="256">
        <v>371</v>
      </c>
      <c r="AJ2292" s="256">
        <v>282</v>
      </c>
      <c r="AK2292" s="256">
        <v>116</v>
      </c>
      <c r="AL2292" s="256">
        <v>0</v>
      </c>
      <c r="AM2292" s="256">
        <v>0</v>
      </c>
      <c r="AN2292" s="256">
        <v>0</v>
      </c>
      <c r="AO2292" s="256">
        <v>0</v>
      </c>
      <c r="AP2292" s="256">
        <v>0</v>
      </c>
      <c r="AQ2292" s="256">
        <v>0</v>
      </c>
      <c r="AR2292" s="256">
        <v>0</v>
      </c>
      <c r="AS2292" s="256">
        <v>0</v>
      </c>
      <c r="AT2292" s="256">
        <v>0</v>
      </c>
      <c r="AU2292" s="256">
        <v>0</v>
      </c>
      <c r="AV2292" s="256">
        <v>0</v>
      </c>
      <c r="AW2292" s="256">
        <v>0</v>
      </c>
      <c r="AX2292" s="256">
        <v>0</v>
      </c>
      <c r="AY2292" s="256">
        <v>0</v>
      </c>
      <c r="AZ2292" s="256">
        <v>0</v>
      </c>
      <c r="BA2292" s="256">
        <v>0</v>
      </c>
      <c r="BB2292" s="256">
        <v>0</v>
      </c>
      <c r="BC2292" s="256">
        <v>0</v>
      </c>
      <c r="BD2292" s="256">
        <v>0</v>
      </c>
      <c r="BE2292" s="256">
        <v>0</v>
      </c>
      <c r="BF2292" s="256">
        <v>0</v>
      </c>
      <c r="BG2292" s="256">
        <v>0</v>
      </c>
      <c r="BH2292" s="256">
        <v>0</v>
      </c>
      <c r="BI2292" s="256">
        <v>0</v>
      </c>
      <c r="BJ2292" s="256">
        <v>0</v>
      </c>
      <c r="BK2292" s="256">
        <v>0</v>
      </c>
      <c r="BL2292" s="256">
        <v>0</v>
      </c>
      <c r="BM2292" s="256">
        <v>0</v>
      </c>
      <c r="BN2292" s="256">
        <v>0</v>
      </c>
      <c r="BO2292" s="256">
        <v>0</v>
      </c>
      <c r="BP2292" s="256">
        <v>0</v>
      </c>
      <c r="BQ2292" s="256">
        <v>0</v>
      </c>
      <c r="BR2292" s="256">
        <v>0</v>
      </c>
      <c r="BS2292" s="256">
        <v>0</v>
      </c>
      <c r="BT2292" s="256">
        <v>0</v>
      </c>
      <c r="BU2292" s="256">
        <v>0</v>
      </c>
      <c r="BV2292" s="256">
        <v>0</v>
      </c>
    </row>
    <row r="2293" spans="1:74">
      <c r="A2293" s="256">
        <v>155</v>
      </c>
      <c r="B2293" s="256">
        <v>2656</v>
      </c>
      <c r="C2293" s="256">
        <v>2712</v>
      </c>
      <c r="D2293" s="256">
        <v>2765</v>
      </c>
      <c r="E2293" s="256">
        <v>2776</v>
      </c>
      <c r="F2293" s="256">
        <v>2740</v>
      </c>
      <c r="G2293" s="256">
        <v>2644</v>
      </c>
      <c r="H2293" s="256">
        <v>2401</v>
      </c>
      <c r="I2293" s="256">
        <v>2015</v>
      </c>
      <c r="J2293" s="256">
        <v>1581</v>
      </c>
      <c r="K2293" s="256">
        <v>1168</v>
      </c>
      <c r="L2293" s="256">
        <v>878</v>
      </c>
      <c r="M2293" s="256">
        <v>744</v>
      </c>
      <c r="N2293" s="256">
        <v>688</v>
      </c>
      <c r="O2293" s="256">
        <v>663</v>
      </c>
      <c r="P2293" s="256">
        <v>692</v>
      </c>
      <c r="Q2293" s="256">
        <v>781</v>
      </c>
      <c r="R2293" s="256">
        <v>856</v>
      </c>
      <c r="S2293" s="256">
        <v>885</v>
      </c>
      <c r="T2293" s="256">
        <v>918</v>
      </c>
      <c r="U2293" s="256">
        <v>968</v>
      </c>
      <c r="V2293" s="256">
        <v>989</v>
      </c>
      <c r="W2293" s="256">
        <v>986</v>
      </c>
      <c r="X2293" s="256">
        <v>960</v>
      </c>
      <c r="Y2293" s="256">
        <v>880</v>
      </c>
      <c r="Z2293" s="256">
        <v>808</v>
      </c>
      <c r="AA2293" s="256">
        <v>744</v>
      </c>
      <c r="AB2293" s="256">
        <v>694</v>
      </c>
      <c r="AC2293" s="256">
        <v>624</v>
      </c>
      <c r="AD2293" s="256">
        <v>536</v>
      </c>
      <c r="AE2293" s="256">
        <v>458</v>
      </c>
      <c r="AF2293" s="256">
        <v>410</v>
      </c>
      <c r="AG2293" s="256">
        <v>380</v>
      </c>
      <c r="AH2293" s="256">
        <v>363</v>
      </c>
      <c r="AI2293" s="256">
        <v>341</v>
      </c>
      <c r="AJ2293" s="256">
        <v>254</v>
      </c>
      <c r="AK2293" s="256">
        <v>104</v>
      </c>
      <c r="AL2293" s="256">
        <v>0</v>
      </c>
      <c r="AM2293" s="256">
        <v>0</v>
      </c>
      <c r="AN2293" s="256">
        <v>0</v>
      </c>
      <c r="AO2293" s="256">
        <v>0</v>
      </c>
      <c r="AP2293" s="256">
        <v>0</v>
      </c>
      <c r="AQ2293" s="256">
        <v>0</v>
      </c>
      <c r="AR2293" s="256">
        <v>0</v>
      </c>
      <c r="AS2293" s="256">
        <v>0</v>
      </c>
      <c r="AT2293" s="256">
        <v>0</v>
      </c>
      <c r="AU2293" s="256">
        <v>0</v>
      </c>
      <c r="AV2293" s="256">
        <v>0</v>
      </c>
      <c r="AW2293" s="256">
        <v>0</v>
      </c>
      <c r="AX2293" s="256">
        <v>0</v>
      </c>
      <c r="AY2293" s="256">
        <v>0</v>
      </c>
      <c r="AZ2293" s="256">
        <v>0</v>
      </c>
      <c r="BA2293" s="256">
        <v>0</v>
      </c>
      <c r="BB2293" s="256">
        <v>0</v>
      </c>
      <c r="BC2293" s="256">
        <v>0</v>
      </c>
      <c r="BD2293" s="256">
        <v>0</v>
      </c>
      <c r="BE2293" s="256">
        <v>0</v>
      </c>
      <c r="BF2293" s="256">
        <v>0</v>
      </c>
      <c r="BG2293" s="256">
        <v>0</v>
      </c>
      <c r="BH2293" s="256">
        <v>0</v>
      </c>
      <c r="BI2293" s="256">
        <v>0</v>
      </c>
      <c r="BJ2293" s="256">
        <v>0</v>
      </c>
      <c r="BK2293" s="256">
        <v>0</v>
      </c>
      <c r="BL2293" s="256">
        <v>0</v>
      </c>
      <c r="BM2293" s="256">
        <v>0</v>
      </c>
      <c r="BN2293" s="256">
        <v>0</v>
      </c>
      <c r="BO2293" s="256">
        <v>0</v>
      </c>
      <c r="BP2293" s="256">
        <v>0</v>
      </c>
      <c r="BQ2293" s="256">
        <v>0</v>
      </c>
      <c r="BR2293" s="256">
        <v>0</v>
      </c>
      <c r="BS2293" s="256">
        <v>0</v>
      </c>
      <c r="BT2293" s="256">
        <v>0</v>
      </c>
      <c r="BU2293" s="256">
        <v>0</v>
      </c>
      <c r="BV2293" s="256">
        <v>0</v>
      </c>
    </row>
    <row r="2294" spans="1:74">
      <c r="A2294" s="256">
        <v>157.5</v>
      </c>
      <c r="B2294" s="256">
        <v>2656</v>
      </c>
      <c r="C2294" s="256">
        <v>2716</v>
      </c>
      <c r="D2294" s="256">
        <v>2768</v>
      </c>
      <c r="E2294" s="256">
        <v>2776</v>
      </c>
      <c r="F2294" s="256">
        <v>2738</v>
      </c>
      <c r="G2294" s="256">
        <v>2632</v>
      </c>
      <c r="H2294" s="256">
        <v>2368</v>
      </c>
      <c r="I2294" s="256">
        <v>1962</v>
      </c>
      <c r="J2294" s="256">
        <v>1528</v>
      </c>
      <c r="K2294" s="256">
        <v>1122</v>
      </c>
      <c r="L2294" s="256">
        <v>852</v>
      </c>
      <c r="M2294" s="256">
        <v>734</v>
      </c>
      <c r="N2294" s="256">
        <v>682</v>
      </c>
      <c r="O2294" s="256">
        <v>664</v>
      </c>
      <c r="P2294" s="256">
        <v>708</v>
      </c>
      <c r="Q2294" s="256">
        <v>802</v>
      </c>
      <c r="R2294" s="256">
        <v>865</v>
      </c>
      <c r="S2294" s="256">
        <v>884</v>
      </c>
      <c r="T2294" s="256">
        <v>911</v>
      </c>
      <c r="U2294" s="256">
        <v>948</v>
      </c>
      <c r="V2294" s="256">
        <v>950</v>
      </c>
      <c r="W2294" s="256">
        <v>948</v>
      </c>
      <c r="X2294" s="256">
        <v>903</v>
      </c>
      <c r="Y2294" s="256">
        <v>826</v>
      </c>
      <c r="Z2294" s="256">
        <v>755</v>
      </c>
      <c r="AA2294" s="256">
        <v>700</v>
      </c>
      <c r="AB2294" s="256">
        <v>650</v>
      </c>
      <c r="AC2294" s="256">
        <v>584</v>
      </c>
      <c r="AD2294" s="256">
        <v>500</v>
      </c>
      <c r="AE2294" s="256">
        <v>434</v>
      </c>
      <c r="AF2294" s="256">
        <v>392</v>
      </c>
      <c r="AG2294" s="256">
        <v>360</v>
      </c>
      <c r="AH2294" s="256">
        <v>336</v>
      </c>
      <c r="AI2294" s="256">
        <v>311</v>
      </c>
      <c r="AJ2294" s="256">
        <v>232</v>
      </c>
      <c r="AK2294" s="256">
        <v>96</v>
      </c>
      <c r="AL2294" s="256">
        <v>0</v>
      </c>
      <c r="AM2294" s="256">
        <v>0</v>
      </c>
      <c r="AN2294" s="256">
        <v>0</v>
      </c>
      <c r="AO2294" s="256">
        <v>0</v>
      </c>
      <c r="AP2294" s="256">
        <v>0</v>
      </c>
      <c r="AQ2294" s="256">
        <v>0</v>
      </c>
      <c r="AR2294" s="256">
        <v>0</v>
      </c>
      <c r="AS2294" s="256">
        <v>0</v>
      </c>
      <c r="AT2294" s="256">
        <v>0</v>
      </c>
      <c r="AU2294" s="256">
        <v>0</v>
      </c>
      <c r="AV2294" s="256">
        <v>0</v>
      </c>
      <c r="AW2294" s="256">
        <v>0</v>
      </c>
      <c r="AX2294" s="256">
        <v>0</v>
      </c>
      <c r="AY2294" s="256">
        <v>0</v>
      </c>
      <c r="AZ2294" s="256">
        <v>0</v>
      </c>
      <c r="BA2294" s="256">
        <v>0</v>
      </c>
      <c r="BB2294" s="256">
        <v>0</v>
      </c>
      <c r="BC2294" s="256">
        <v>0</v>
      </c>
      <c r="BD2294" s="256">
        <v>0</v>
      </c>
      <c r="BE2294" s="256">
        <v>0</v>
      </c>
      <c r="BF2294" s="256">
        <v>0</v>
      </c>
      <c r="BG2294" s="256">
        <v>0</v>
      </c>
      <c r="BH2294" s="256">
        <v>0</v>
      </c>
      <c r="BI2294" s="256">
        <v>0</v>
      </c>
      <c r="BJ2294" s="256">
        <v>0</v>
      </c>
      <c r="BK2294" s="256">
        <v>0</v>
      </c>
      <c r="BL2294" s="256">
        <v>0</v>
      </c>
      <c r="BM2294" s="256">
        <v>0</v>
      </c>
      <c r="BN2294" s="256">
        <v>0</v>
      </c>
      <c r="BO2294" s="256">
        <v>0</v>
      </c>
      <c r="BP2294" s="256">
        <v>0</v>
      </c>
      <c r="BQ2294" s="256">
        <v>0</v>
      </c>
      <c r="BR2294" s="256">
        <v>0</v>
      </c>
      <c r="BS2294" s="256">
        <v>0</v>
      </c>
      <c r="BT2294" s="256">
        <v>0</v>
      </c>
      <c r="BU2294" s="256">
        <v>0</v>
      </c>
      <c r="BV2294" s="256">
        <v>0</v>
      </c>
    </row>
    <row r="2295" spans="1:74">
      <c r="A2295" s="256">
        <v>160</v>
      </c>
      <c r="B2295" s="256">
        <v>2656</v>
      </c>
      <c r="C2295" s="256">
        <v>2717</v>
      </c>
      <c r="D2295" s="256">
        <v>2770</v>
      </c>
      <c r="E2295" s="256">
        <v>2776</v>
      </c>
      <c r="F2295" s="256">
        <v>2738</v>
      </c>
      <c r="G2295" s="256">
        <v>2624</v>
      </c>
      <c r="H2295" s="256">
        <v>2338</v>
      </c>
      <c r="I2295" s="256">
        <v>1924</v>
      </c>
      <c r="J2295" s="256">
        <v>1478</v>
      </c>
      <c r="K2295" s="256">
        <v>1077</v>
      </c>
      <c r="L2295" s="256">
        <v>830</v>
      </c>
      <c r="M2295" s="256">
        <v>724</v>
      </c>
      <c r="N2295" s="256">
        <v>677</v>
      </c>
      <c r="O2295" s="256">
        <v>666</v>
      </c>
      <c r="P2295" s="256">
        <v>722</v>
      </c>
      <c r="Q2295" s="256">
        <v>819</v>
      </c>
      <c r="R2295" s="256">
        <v>872</v>
      </c>
      <c r="S2295" s="256">
        <v>882</v>
      </c>
      <c r="T2295" s="256">
        <v>898</v>
      </c>
      <c r="U2295" s="256">
        <v>924</v>
      </c>
      <c r="V2295" s="256">
        <v>912</v>
      </c>
      <c r="W2295" s="256">
        <v>908</v>
      </c>
      <c r="X2295" s="256">
        <v>847</v>
      </c>
      <c r="Y2295" s="256">
        <v>772</v>
      </c>
      <c r="Z2295" s="256">
        <v>706</v>
      </c>
      <c r="AA2295" s="256">
        <v>658</v>
      </c>
      <c r="AB2295" s="256">
        <v>612</v>
      </c>
      <c r="AC2295" s="256">
        <v>546</v>
      </c>
      <c r="AD2295" s="256">
        <v>472</v>
      </c>
      <c r="AE2295" s="256">
        <v>416</v>
      </c>
      <c r="AF2295" s="256">
        <v>378</v>
      </c>
      <c r="AG2295" s="256">
        <v>337</v>
      </c>
      <c r="AH2295" s="256">
        <v>306</v>
      </c>
      <c r="AI2295" s="256">
        <v>275</v>
      </c>
      <c r="AJ2295" s="256">
        <v>202</v>
      </c>
      <c r="AK2295" s="256">
        <v>86</v>
      </c>
      <c r="AL2295" s="256">
        <v>0</v>
      </c>
      <c r="AM2295" s="256">
        <v>0</v>
      </c>
      <c r="AN2295" s="256">
        <v>0</v>
      </c>
      <c r="AO2295" s="256">
        <v>0</v>
      </c>
      <c r="AP2295" s="256">
        <v>0</v>
      </c>
      <c r="AQ2295" s="256">
        <v>0</v>
      </c>
      <c r="AR2295" s="256">
        <v>0</v>
      </c>
      <c r="AS2295" s="256">
        <v>0</v>
      </c>
      <c r="AT2295" s="256">
        <v>0</v>
      </c>
      <c r="AU2295" s="256">
        <v>0</v>
      </c>
      <c r="AV2295" s="256">
        <v>0</v>
      </c>
      <c r="AW2295" s="256">
        <v>0</v>
      </c>
      <c r="AX2295" s="256">
        <v>0</v>
      </c>
      <c r="AY2295" s="256">
        <v>0</v>
      </c>
      <c r="AZ2295" s="256">
        <v>0</v>
      </c>
      <c r="BA2295" s="256">
        <v>0</v>
      </c>
      <c r="BB2295" s="256">
        <v>0</v>
      </c>
      <c r="BC2295" s="256">
        <v>0</v>
      </c>
      <c r="BD2295" s="256">
        <v>0</v>
      </c>
      <c r="BE2295" s="256">
        <v>0</v>
      </c>
      <c r="BF2295" s="256">
        <v>0</v>
      </c>
      <c r="BG2295" s="256">
        <v>0</v>
      </c>
      <c r="BH2295" s="256">
        <v>0</v>
      </c>
      <c r="BI2295" s="256">
        <v>0</v>
      </c>
      <c r="BJ2295" s="256">
        <v>0</v>
      </c>
      <c r="BK2295" s="256">
        <v>0</v>
      </c>
      <c r="BL2295" s="256">
        <v>0</v>
      </c>
      <c r="BM2295" s="256">
        <v>0</v>
      </c>
      <c r="BN2295" s="256">
        <v>0</v>
      </c>
      <c r="BO2295" s="256">
        <v>0</v>
      </c>
      <c r="BP2295" s="256">
        <v>0</v>
      </c>
      <c r="BQ2295" s="256">
        <v>0</v>
      </c>
      <c r="BR2295" s="256">
        <v>0</v>
      </c>
      <c r="BS2295" s="256">
        <v>0</v>
      </c>
      <c r="BT2295" s="256">
        <v>0</v>
      </c>
      <c r="BU2295" s="256">
        <v>0</v>
      </c>
      <c r="BV2295" s="256">
        <v>0</v>
      </c>
    </row>
    <row r="2296" spans="1:74">
      <c r="A2296" s="256">
        <v>162.5</v>
      </c>
      <c r="B2296" s="256">
        <v>2656</v>
      </c>
      <c r="C2296" s="256">
        <v>2716</v>
      </c>
      <c r="D2296" s="256">
        <v>2771</v>
      </c>
      <c r="E2296" s="256">
        <v>2778</v>
      </c>
      <c r="F2296" s="256">
        <v>2736</v>
      </c>
      <c r="G2296" s="256">
        <v>2612</v>
      </c>
      <c r="H2296" s="256">
        <v>2310</v>
      </c>
      <c r="I2296" s="256">
        <v>1890</v>
      </c>
      <c r="J2296" s="256">
        <v>1431</v>
      </c>
      <c r="K2296" s="256">
        <v>1040</v>
      </c>
      <c r="L2296" s="256">
        <v>814</v>
      </c>
      <c r="M2296" s="256">
        <v>718</v>
      </c>
      <c r="N2296" s="256">
        <v>676</v>
      </c>
      <c r="O2296" s="256">
        <v>668</v>
      </c>
      <c r="P2296" s="256">
        <v>738</v>
      </c>
      <c r="Q2296" s="256">
        <v>834</v>
      </c>
      <c r="R2296" s="256">
        <v>874</v>
      </c>
      <c r="S2296" s="256">
        <v>876</v>
      </c>
      <c r="T2296" s="256">
        <v>886</v>
      </c>
      <c r="U2296" s="256">
        <v>896</v>
      </c>
      <c r="V2296" s="256">
        <v>873</v>
      </c>
      <c r="W2296" s="256">
        <v>868</v>
      </c>
      <c r="X2296" s="256">
        <v>796</v>
      </c>
      <c r="Y2296" s="256">
        <v>721</v>
      </c>
      <c r="Z2296" s="256">
        <v>660</v>
      </c>
      <c r="AA2296" s="256">
        <v>617</v>
      </c>
      <c r="AB2296" s="256">
        <v>576</v>
      </c>
      <c r="AC2296" s="256">
        <v>514</v>
      </c>
      <c r="AD2296" s="256">
        <v>456</v>
      </c>
      <c r="AE2296" s="256">
        <v>406</v>
      </c>
      <c r="AF2296" s="256">
        <v>365</v>
      </c>
      <c r="AG2296" s="256">
        <v>314</v>
      </c>
      <c r="AH2296" s="256">
        <v>284</v>
      </c>
      <c r="AI2296" s="256">
        <v>246</v>
      </c>
      <c r="AJ2296" s="256">
        <v>176</v>
      </c>
      <c r="AK2296" s="256">
        <v>83</v>
      </c>
      <c r="AL2296" s="256">
        <v>0</v>
      </c>
      <c r="AM2296" s="256">
        <v>0</v>
      </c>
      <c r="AN2296" s="256">
        <v>0</v>
      </c>
      <c r="AO2296" s="256">
        <v>0</v>
      </c>
      <c r="AP2296" s="256">
        <v>0</v>
      </c>
      <c r="AQ2296" s="256">
        <v>0</v>
      </c>
      <c r="AR2296" s="256">
        <v>0</v>
      </c>
      <c r="AS2296" s="256">
        <v>0</v>
      </c>
      <c r="AT2296" s="256">
        <v>0</v>
      </c>
      <c r="AU2296" s="256">
        <v>0</v>
      </c>
      <c r="AV2296" s="256">
        <v>0</v>
      </c>
      <c r="AW2296" s="256">
        <v>0</v>
      </c>
      <c r="AX2296" s="256">
        <v>0</v>
      </c>
      <c r="AY2296" s="256">
        <v>0</v>
      </c>
      <c r="AZ2296" s="256">
        <v>0</v>
      </c>
      <c r="BA2296" s="256">
        <v>0</v>
      </c>
      <c r="BB2296" s="256">
        <v>0</v>
      </c>
      <c r="BC2296" s="256">
        <v>0</v>
      </c>
      <c r="BD2296" s="256">
        <v>0</v>
      </c>
      <c r="BE2296" s="256">
        <v>0</v>
      </c>
      <c r="BF2296" s="256">
        <v>0</v>
      </c>
      <c r="BG2296" s="256">
        <v>0</v>
      </c>
      <c r="BH2296" s="256">
        <v>0</v>
      </c>
      <c r="BI2296" s="256">
        <v>0</v>
      </c>
      <c r="BJ2296" s="256">
        <v>0</v>
      </c>
      <c r="BK2296" s="256">
        <v>0</v>
      </c>
      <c r="BL2296" s="256">
        <v>0</v>
      </c>
      <c r="BM2296" s="256">
        <v>0</v>
      </c>
      <c r="BN2296" s="256">
        <v>0</v>
      </c>
      <c r="BO2296" s="256">
        <v>0</v>
      </c>
      <c r="BP2296" s="256">
        <v>0</v>
      </c>
      <c r="BQ2296" s="256">
        <v>0</v>
      </c>
      <c r="BR2296" s="256">
        <v>0</v>
      </c>
      <c r="BS2296" s="256">
        <v>0</v>
      </c>
      <c r="BT2296" s="256">
        <v>0</v>
      </c>
      <c r="BU2296" s="256">
        <v>0</v>
      </c>
      <c r="BV2296" s="256">
        <v>0</v>
      </c>
    </row>
    <row r="2297" spans="1:74">
      <c r="A2297" s="256">
        <v>165</v>
      </c>
      <c r="B2297" s="256">
        <v>2656</v>
      </c>
      <c r="C2297" s="256">
        <v>2718</v>
      </c>
      <c r="D2297" s="256">
        <v>2774</v>
      </c>
      <c r="E2297" s="256">
        <v>2780</v>
      </c>
      <c r="F2297" s="256">
        <v>2736</v>
      </c>
      <c r="G2297" s="256">
        <v>2608</v>
      </c>
      <c r="H2297" s="256">
        <v>2290</v>
      </c>
      <c r="I2297" s="256">
        <v>1857</v>
      </c>
      <c r="J2297" s="256">
        <v>1398</v>
      </c>
      <c r="K2297" s="256">
        <v>1012</v>
      </c>
      <c r="L2297" s="256">
        <v>798</v>
      </c>
      <c r="M2297" s="256">
        <v>714</v>
      </c>
      <c r="N2297" s="256">
        <v>675</v>
      </c>
      <c r="O2297" s="256">
        <v>676</v>
      </c>
      <c r="P2297" s="256">
        <v>752</v>
      </c>
      <c r="Q2297" s="256">
        <v>843</v>
      </c>
      <c r="R2297" s="256">
        <v>870</v>
      </c>
      <c r="S2297" s="256">
        <v>865</v>
      </c>
      <c r="T2297" s="256">
        <v>867</v>
      </c>
      <c r="U2297" s="256">
        <v>862</v>
      </c>
      <c r="V2297" s="256">
        <v>832</v>
      </c>
      <c r="W2297" s="256">
        <v>819</v>
      </c>
      <c r="X2297" s="256">
        <v>744</v>
      </c>
      <c r="Y2297" s="256">
        <v>672</v>
      </c>
      <c r="Z2297" s="256">
        <v>614</v>
      </c>
      <c r="AA2297" s="256">
        <v>582</v>
      </c>
      <c r="AB2297" s="256">
        <v>545</v>
      </c>
      <c r="AC2297" s="256">
        <v>488</v>
      </c>
      <c r="AD2297" s="256">
        <v>446</v>
      </c>
      <c r="AE2297" s="256">
        <v>400</v>
      </c>
      <c r="AF2297" s="256">
        <v>354</v>
      </c>
      <c r="AG2297" s="256">
        <v>300</v>
      </c>
      <c r="AH2297" s="256">
        <v>270</v>
      </c>
      <c r="AI2297" s="256">
        <v>222</v>
      </c>
      <c r="AJ2297" s="256">
        <v>156</v>
      </c>
      <c r="AK2297" s="256">
        <v>76</v>
      </c>
      <c r="AL2297" s="256">
        <v>0</v>
      </c>
      <c r="AM2297" s="256">
        <v>0</v>
      </c>
      <c r="AN2297" s="256">
        <v>0</v>
      </c>
      <c r="AO2297" s="256">
        <v>0</v>
      </c>
      <c r="AP2297" s="256">
        <v>0</v>
      </c>
      <c r="AQ2297" s="256">
        <v>0</v>
      </c>
      <c r="AR2297" s="256">
        <v>0</v>
      </c>
      <c r="AS2297" s="256">
        <v>0</v>
      </c>
      <c r="AT2297" s="256">
        <v>0</v>
      </c>
      <c r="AU2297" s="256">
        <v>0</v>
      </c>
      <c r="AV2297" s="256">
        <v>0</v>
      </c>
      <c r="AW2297" s="256">
        <v>0</v>
      </c>
      <c r="AX2297" s="256">
        <v>0</v>
      </c>
      <c r="AY2297" s="256">
        <v>0</v>
      </c>
      <c r="AZ2297" s="256">
        <v>0</v>
      </c>
      <c r="BA2297" s="256">
        <v>0</v>
      </c>
      <c r="BB2297" s="256">
        <v>0</v>
      </c>
      <c r="BC2297" s="256">
        <v>0</v>
      </c>
      <c r="BD2297" s="256">
        <v>0</v>
      </c>
      <c r="BE2297" s="256">
        <v>0</v>
      </c>
      <c r="BF2297" s="256">
        <v>0</v>
      </c>
      <c r="BG2297" s="256">
        <v>0</v>
      </c>
      <c r="BH2297" s="256">
        <v>0</v>
      </c>
      <c r="BI2297" s="256">
        <v>0</v>
      </c>
      <c r="BJ2297" s="256">
        <v>0</v>
      </c>
      <c r="BK2297" s="256">
        <v>0</v>
      </c>
      <c r="BL2297" s="256">
        <v>0</v>
      </c>
      <c r="BM2297" s="256">
        <v>0</v>
      </c>
      <c r="BN2297" s="256">
        <v>0</v>
      </c>
      <c r="BO2297" s="256">
        <v>0</v>
      </c>
      <c r="BP2297" s="256">
        <v>0</v>
      </c>
      <c r="BQ2297" s="256">
        <v>0</v>
      </c>
      <c r="BR2297" s="256">
        <v>0</v>
      </c>
      <c r="BS2297" s="256">
        <v>0</v>
      </c>
      <c r="BT2297" s="256">
        <v>0</v>
      </c>
      <c r="BU2297" s="256">
        <v>0</v>
      </c>
      <c r="BV2297" s="256">
        <v>0</v>
      </c>
    </row>
    <row r="2298" spans="1:74">
      <c r="A2298" s="256">
        <v>167.5</v>
      </c>
      <c r="B2298" s="256">
        <v>2656</v>
      </c>
      <c r="C2298" s="256">
        <v>2716</v>
      </c>
      <c r="D2298" s="256">
        <v>2772</v>
      </c>
      <c r="E2298" s="256">
        <v>2774</v>
      </c>
      <c r="F2298" s="256">
        <v>2728</v>
      </c>
      <c r="G2298" s="256">
        <v>2593</v>
      </c>
      <c r="H2298" s="256">
        <v>2266</v>
      </c>
      <c r="I2298" s="256">
        <v>1824</v>
      </c>
      <c r="J2298" s="256">
        <v>1360</v>
      </c>
      <c r="K2298" s="256">
        <v>979</v>
      </c>
      <c r="L2298" s="256">
        <v>782</v>
      </c>
      <c r="M2298" s="256">
        <v>705</v>
      </c>
      <c r="N2298" s="256">
        <v>669</v>
      </c>
      <c r="O2298" s="256">
        <v>679</v>
      </c>
      <c r="P2298" s="256">
        <v>761</v>
      </c>
      <c r="Q2298" s="256">
        <v>846</v>
      </c>
      <c r="R2298" s="256">
        <v>866</v>
      </c>
      <c r="S2298" s="256">
        <v>851</v>
      </c>
      <c r="T2298" s="256">
        <v>847</v>
      </c>
      <c r="U2298" s="256">
        <v>828</v>
      </c>
      <c r="V2298" s="256">
        <v>794</v>
      </c>
      <c r="W2298" s="256">
        <v>773</v>
      </c>
      <c r="X2298" s="256">
        <v>695</v>
      </c>
      <c r="Y2298" s="256">
        <v>625</v>
      </c>
      <c r="Z2298" s="256">
        <v>575</v>
      </c>
      <c r="AA2298" s="256">
        <v>553</v>
      </c>
      <c r="AB2298" s="256">
        <v>518</v>
      </c>
      <c r="AC2298" s="256">
        <v>475</v>
      </c>
      <c r="AD2298" s="256">
        <v>436</v>
      </c>
      <c r="AE2298" s="256">
        <v>388</v>
      </c>
      <c r="AF2298" s="256">
        <v>338</v>
      </c>
      <c r="AG2298" s="256">
        <v>282</v>
      </c>
      <c r="AH2298" s="256">
        <v>252</v>
      </c>
      <c r="AI2298" s="256">
        <v>193</v>
      </c>
      <c r="AJ2298" s="256">
        <v>127</v>
      </c>
      <c r="AK2298" s="256">
        <v>62</v>
      </c>
      <c r="AL2298" s="256">
        <v>0</v>
      </c>
      <c r="AM2298" s="256">
        <v>0</v>
      </c>
      <c r="AN2298" s="256">
        <v>0</v>
      </c>
      <c r="AO2298" s="256">
        <v>0</v>
      </c>
      <c r="AP2298" s="256">
        <v>0</v>
      </c>
      <c r="AQ2298" s="256">
        <v>0</v>
      </c>
      <c r="AR2298" s="256">
        <v>0</v>
      </c>
      <c r="AS2298" s="256">
        <v>0</v>
      </c>
      <c r="AT2298" s="256">
        <v>0</v>
      </c>
      <c r="AU2298" s="256">
        <v>0</v>
      </c>
      <c r="AV2298" s="256">
        <v>0</v>
      </c>
      <c r="AW2298" s="256">
        <v>0</v>
      </c>
      <c r="AX2298" s="256">
        <v>0</v>
      </c>
      <c r="AY2298" s="256">
        <v>0</v>
      </c>
      <c r="AZ2298" s="256">
        <v>0</v>
      </c>
      <c r="BA2298" s="256">
        <v>0</v>
      </c>
      <c r="BB2298" s="256">
        <v>0</v>
      </c>
      <c r="BC2298" s="256">
        <v>0</v>
      </c>
      <c r="BD2298" s="256">
        <v>0</v>
      </c>
      <c r="BE2298" s="256">
        <v>0</v>
      </c>
      <c r="BF2298" s="256">
        <v>0</v>
      </c>
      <c r="BG2298" s="256">
        <v>0</v>
      </c>
      <c r="BH2298" s="256">
        <v>0</v>
      </c>
      <c r="BI2298" s="256">
        <v>0</v>
      </c>
      <c r="BJ2298" s="256">
        <v>0</v>
      </c>
      <c r="BK2298" s="256">
        <v>0</v>
      </c>
      <c r="BL2298" s="256">
        <v>0</v>
      </c>
      <c r="BM2298" s="256">
        <v>0</v>
      </c>
      <c r="BN2298" s="256">
        <v>0</v>
      </c>
      <c r="BO2298" s="256">
        <v>0</v>
      </c>
      <c r="BP2298" s="256">
        <v>0</v>
      </c>
      <c r="BQ2298" s="256">
        <v>0</v>
      </c>
      <c r="BR2298" s="256">
        <v>0</v>
      </c>
      <c r="BS2298" s="256">
        <v>0</v>
      </c>
      <c r="BT2298" s="256">
        <v>0</v>
      </c>
      <c r="BU2298" s="256">
        <v>0</v>
      </c>
      <c r="BV2298" s="256">
        <v>0</v>
      </c>
    </row>
    <row r="2299" spans="1:74">
      <c r="A2299" s="256">
        <v>170</v>
      </c>
      <c r="B2299" s="256">
        <v>2656</v>
      </c>
      <c r="C2299" s="256">
        <v>2716</v>
      </c>
      <c r="D2299" s="256">
        <v>2770</v>
      </c>
      <c r="E2299" s="256">
        <v>2774</v>
      </c>
      <c r="F2299" s="256">
        <v>2730</v>
      </c>
      <c r="G2299" s="256">
        <v>2586</v>
      </c>
      <c r="H2299" s="256">
        <v>2248</v>
      </c>
      <c r="I2299" s="256">
        <v>1800</v>
      </c>
      <c r="J2299" s="256">
        <v>1335</v>
      </c>
      <c r="K2299" s="256">
        <v>955</v>
      </c>
      <c r="L2299" s="256">
        <v>764</v>
      </c>
      <c r="M2299" s="256">
        <v>692</v>
      </c>
      <c r="N2299" s="256">
        <v>662</v>
      </c>
      <c r="O2299" s="256">
        <v>678</v>
      </c>
      <c r="P2299" s="256">
        <v>767</v>
      </c>
      <c r="Q2299" s="256">
        <v>846</v>
      </c>
      <c r="R2299" s="256">
        <v>856</v>
      </c>
      <c r="S2299" s="256">
        <v>836</v>
      </c>
      <c r="T2299" s="256">
        <v>826</v>
      </c>
      <c r="U2299" s="256">
        <v>792</v>
      </c>
      <c r="V2299" s="256">
        <v>756</v>
      </c>
      <c r="W2299" s="256">
        <v>726</v>
      </c>
      <c r="X2299" s="256">
        <v>647</v>
      </c>
      <c r="Y2299" s="256">
        <v>578</v>
      </c>
      <c r="Z2299" s="256">
        <v>540</v>
      </c>
      <c r="AA2299" s="256">
        <v>526</v>
      </c>
      <c r="AB2299" s="256">
        <v>498</v>
      </c>
      <c r="AC2299" s="256">
        <v>464</v>
      </c>
      <c r="AD2299" s="256">
        <v>426</v>
      </c>
      <c r="AE2299" s="256">
        <v>378</v>
      </c>
      <c r="AF2299" s="256">
        <v>326</v>
      </c>
      <c r="AG2299" s="256">
        <v>270</v>
      </c>
      <c r="AH2299" s="256">
        <v>240</v>
      </c>
      <c r="AI2299" s="256">
        <v>174</v>
      </c>
      <c r="AJ2299" s="256">
        <v>106</v>
      </c>
      <c r="AK2299" s="256">
        <v>51</v>
      </c>
      <c r="AL2299" s="256">
        <v>0</v>
      </c>
      <c r="AM2299" s="256">
        <v>0</v>
      </c>
      <c r="AN2299" s="256">
        <v>0</v>
      </c>
      <c r="AO2299" s="256">
        <v>0</v>
      </c>
      <c r="AP2299" s="256">
        <v>0</v>
      </c>
      <c r="AQ2299" s="256">
        <v>0</v>
      </c>
      <c r="AR2299" s="256">
        <v>0</v>
      </c>
      <c r="AS2299" s="256">
        <v>0</v>
      </c>
      <c r="AT2299" s="256">
        <v>0</v>
      </c>
      <c r="AU2299" s="256">
        <v>0</v>
      </c>
      <c r="AV2299" s="256">
        <v>0</v>
      </c>
      <c r="AW2299" s="256">
        <v>0</v>
      </c>
      <c r="AX2299" s="256">
        <v>0</v>
      </c>
      <c r="AY2299" s="256">
        <v>0</v>
      </c>
      <c r="AZ2299" s="256">
        <v>0</v>
      </c>
      <c r="BA2299" s="256">
        <v>0</v>
      </c>
      <c r="BB2299" s="256">
        <v>0</v>
      </c>
      <c r="BC2299" s="256">
        <v>0</v>
      </c>
      <c r="BD2299" s="256">
        <v>0</v>
      </c>
      <c r="BE2299" s="256">
        <v>0</v>
      </c>
      <c r="BF2299" s="256">
        <v>0</v>
      </c>
      <c r="BG2299" s="256">
        <v>0</v>
      </c>
      <c r="BH2299" s="256">
        <v>0</v>
      </c>
      <c r="BI2299" s="256">
        <v>0</v>
      </c>
      <c r="BJ2299" s="256">
        <v>0</v>
      </c>
      <c r="BK2299" s="256">
        <v>0</v>
      </c>
      <c r="BL2299" s="256">
        <v>0</v>
      </c>
      <c r="BM2299" s="256">
        <v>0</v>
      </c>
      <c r="BN2299" s="256">
        <v>0</v>
      </c>
      <c r="BO2299" s="256">
        <v>0</v>
      </c>
      <c r="BP2299" s="256">
        <v>0</v>
      </c>
      <c r="BQ2299" s="256">
        <v>0</v>
      </c>
      <c r="BR2299" s="256">
        <v>0</v>
      </c>
      <c r="BS2299" s="256">
        <v>0</v>
      </c>
      <c r="BT2299" s="256">
        <v>0</v>
      </c>
      <c r="BU2299" s="256">
        <v>0</v>
      </c>
      <c r="BV2299" s="256">
        <v>0</v>
      </c>
    </row>
    <row r="2300" spans="1:74">
      <c r="A2300" s="256">
        <v>172.5</v>
      </c>
      <c r="B2300" s="256">
        <v>2656</v>
      </c>
      <c r="C2300" s="256">
        <v>2720</v>
      </c>
      <c r="D2300" s="256">
        <v>2774</v>
      </c>
      <c r="E2300" s="256">
        <v>2778</v>
      </c>
      <c r="F2300" s="256">
        <v>2730</v>
      </c>
      <c r="G2300" s="256">
        <v>2583</v>
      </c>
      <c r="H2300" s="256">
        <v>2242</v>
      </c>
      <c r="I2300" s="256">
        <v>1790</v>
      </c>
      <c r="J2300" s="256">
        <v>1318</v>
      </c>
      <c r="K2300" s="256">
        <v>936</v>
      </c>
      <c r="L2300" s="256">
        <v>749</v>
      </c>
      <c r="M2300" s="256">
        <v>680</v>
      </c>
      <c r="N2300" s="256">
        <v>652</v>
      </c>
      <c r="O2300" s="256">
        <v>676</v>
      </c>
      <c r="P2300" s="256">
        <v>768</v>
      </c>
      <c r="Q2300" s="256">
        <v>842</v>
      </c>
      <c r="R2300" s="256">
        <v>844</v>
      </c>
      <c r="S2300" s="256">
        <v>822</v>
      </c>
      <c r="T2300" s="256">
        <v>804</v>
      </c>
      <c r="U2300" s="256">
        <v>762</v>
      </c>
      <c r="V2300" s="256">
        <v>726</v>
      </c>
      <c r="W2300" s="256">
        <v>685</v>
      </c>
      <c r="X2300" s="256">
        <v>604</v>
      </c>
      <c r="Y2300" s="256">
        <v>539</v>
      </c>
      <c r="Z2300" s="256">
        <v>509</v>
      </c>
      <c r="AA2300" s="256">
        <v>504</v>
      </c>
      <c r="AB2300" s="256">
        <v>484</v>
      </c>
      <c r="AC2300" s="256">
        <v>458</v>
      </c>
      <c r="AD2300" s="256">
        <v>424</v>
      </c>
      <c r="AE2300" s="256">
        <v>374</v>
      </c>
      <c r="AF2300" s="256">
        <v>314</v>
      </c>
      <c r="AG2300" s="256">
        <v>260</v>
      </c>
      <c r="AH2300" s="256">
        <v>224</v>
      </c>
      <c r="AI2300" s="256">
        <v>158</v>
      </c>
      <c r="AJ2300" s="256">
        <v>96</v>
      </c>
      <c r="AK2300" s="256">
        <v>48</v>
      </c>
      <c r="AL2300" s="256">
        <v>0</v>
      </c>
      <c r="AM2300" s="256">
        <v>0</v>
      </c>
      <c r="AN2300" s="256">
        <v>0</v>
      </c>
      <c r="AO2300" s="256">
        <v>0</v>
      </c>
      <c r="AP2300" s="256">
        <v>0</v>
      </c>
      <c r="AQ2300" s="256">
        <v>0</v>
      </c>
      <c r="AR2300" s="256">
        <v>0</v>
      </c>
      <c r="AS2300" s="256">
        <v>0</v>
      </c>
      <c r="AT2300" s="256">
        <v>0</v>
      </c>
      <c r="AU2300" s="256">
        <v>0</v>
      </c>
      <c r="AV2300" s="256">
        <v>0</v>
      </c>
      <c r="AW2300" s="256">
        <v>0</v>
      </c>
      <c r="AX2300" s="256">
        <v>0</v>
      </c>
      <c r="AY2300" s="256">
        <v>0</v>
      </c>
      <c r="AZ2300" s="256">
        <v>0</v>
      </c>
      <c r="BA2300" s="256">
        <v>0</v>
      </c>
      <c r="BB2300" s="256">
        <v>0</v>
      </c>
      <c r="BC2300" s="256">
        <v>0</v>
      </c>
      <c r="BD2300" s="256">
        <v>0</v>
      </c>
      <c r="BE2300" s="256">
        <v>0</v>
      </c>
      <c r="BF2300" s="256">
        <v>0</v>
      </c>
      <c r="BG2300" s="256">
        <v>0</v>
      </c>
      <c r="BH2300" s="256">
        <v>0</v>
      </c>
      <c r="BI2300" s="256">
        <v>0</v>
      </c>
      <c r="BJ2300" s="256">
        <v>0</v>
      </c>
      <c r="BK2300" s="256">
        <v>0</v>
      </c>
      <c r="BL2300" s="256">
        <v>0</v>
      </c>
      <c r="BM2300" s="256">
        <v>0</v>
      </c>
      <c r="BN2300" s="256">
        <v>0</v>
      </c>
      <c r="BO2300" s="256">
        <v>0</v>
      </c>
      <c r="BP2300" s="256">
        <v>0</v>
      </c>
      <c r="BQ2300" s="256">
        <v>0</v>
      </c>
      <c r="BR2300" s="256">
        <v>0</v>
      </c>
      <c r="BS2300" s="256">
        <v>0</v>
      </c>
      <c r="BT2300" s="256">
        <v>0</v>
      </c>
      <c r="BU2300" s="256">
        <v>0</v>
      </c>
      <c r="BV2300" s="256">
        <v>0</v>
      </c>
    </row>
    <row r="2301" spans="1:74">
      <c r="A2301" s="256">
        <v>175</v>
      </c>
      <c r="B2301" s="256">
        <v>2656</v>
      </c>
      <c r="C2301" s="256">
        <v>2722</v>
      </c>
      <c r="D2301" s="256">
        <v>2778</v>
      </c>
      <c r="E2301" s="256">
        <v>2781</v>
      </c>
      <c r="F2301" s="256">
        <v>2734</v>
      </c>
      <c r="G2301" s="256">
        <v>2583</v>
      </c>
      <c r="H2301" s="256">
        <v>2234</v>
      </c>
      <c r="I2301" s="256">
        <v>1776</v>
      </c>
      <c r="J2301" s="256">
        <v>1303</v>
      </c>
      <c r="K2301" s="256">
        <v>924</v>
      </c>
      <c r="L2301" s="256">
        <v>740</v>
      </c>
      <c r="M2301" s="256">
        <v>669</v>
      </c>
      <c r="N2301" s="256">
        <v>643</v>
      </c>
      <c r="O2301" s="256">
        <v>671</v>
      </c>
      <c r="P2301" s="256">
        <v>766</v>
      </c>
      <c r="Q2301" s="256">
        <v>836</v>
      </c>
      <c r="R2301" s="256">
        <v>833</v>
      </c>
      <c r="S2301" s="256">
        <v>808</v>
      </c>
      <c r="T2301" s="256">
        <v>788</v>
      </c>
      <c r="U2301" s="256">
        <v>733</v>
      </c>
      <c r="V2301" s="256">
        <v>696</v>
      </c>
      <c r="W2301" s="256">
        <v>648</v>
      </c>
      <c r="X2301" s="256">
        <v>568</v>
      </c>
      <c r="Y2301" s="256">
        <v>507</v>
      </c>
      <c r="Z2301" s="256">
        <v>486</v>
      </c>
      <c r="AA2301" s="256">
        <v>490</v>
      </c>
      <c r="AB2301" s="256">
        <v>474</v>
      </c>
      <c r="AC2301" s="256">
        <v>456</v>
      </c>
      <c r="AD2301" s="256">
        <v>424</v>
      </c>
      <c r="AE2301" s="256">
        <v>370</v>
      </c>
      <c r="AF2301" s="256">
        <v>306</v>
      </c>
      <c r="AG2301" s="256">
        <v>249</v>
      </c>
      <c r="AH2301" s="256">
        <v>207</v>
      </c>
      <c r="AI2301" s="256">
        <v>146</v>
      </c>
      <c r="AJ2301" s="256">
        <v>94</v>
      </c>
      <c r="AK2301" s="256">
        <v>46</v>
      </c>
      <c r="AL2301" s="256">
        <v>0</v>
      </c>
      <c r="AM2301" s="256">
        <v>0</v>
      </c>
      <c r="AN2301" s="256">
        <v>0</v>
      </c>
      <c r="AO2301" s="256">
        <v>0</v>
      </c>
      <c r="AP2301" s="256">
        <v>0</v>
      </c>
      <c r="AQ2301" s="256">
        <v>0</v>
      </c>
      <c r="AR2301" s="256">
        <v>0</v>
      </c>
      <c r="AS2301" s="256">
        <v>0</v>
      </c>
      <c r="AT2301" s="256">
        <v>0</v>
      </c>
      <c r="AU2301" s="256">
        <v>0</v>
      </c>
      <c r="AV2301" s="256">
        <v>0</v>
      </c>
      <c r="AW2301" s="256">
        <v>0</v>
      </c>
      <c r="AX2301" s="256">
        <v>0</v>
      </c>
      <c r="AY2301" s="256">
        <v>0</v>
      </c>
      <c r="AZ2301" s="256">
        <v>0</v>
      </c>
      <c r="BA2301" s="256">
        <v>0</v>
      </c>
      <c r="BB2301" s="256">
        <v>0</v>
      </c>
      <c r="BC2301" s="256">
        <v>0</v>
      </c>
      <c r="BD2301" s="256">
        <v>0</v>
      </c>
      <c r="BE2301" s="256">
        <v>0</v>
      </c>
      <c r="BF2301" s="256">
        <v>0</v>
      </c>
      <c r="BG2301" s="256">
        <v>0</v>
      </c>
      <c r="BH2301" s="256">
        <v>0</v>
      </c>
      <c r="BI2301" s="256">
        <v>0</v>
      </c>
      <c r="BJ2301" s="256">
        <v>0</v>
      </c>
      <c r="BK2301" s="256">
        <v>0</v>
      </c>
      <c r="BL2301" s="256">
        <v>0</v>
      </c>
      <c r="BM2301" s="256">
        <v>0</v>
      </c>
      <c r="BN2301" s="256">
        <v>0</v>
      </c>
      <c r="BO2301" s="256">
        <v>0</v>
      </c>
      <c r="BP2301" s="256">
        <v>0</v>
      </c>
      <c r="BQ2301" s="256">
        <v>0</v>
      </c>
      <c r="BR2301" s="256">
        <v>0</v>
      </c>
      <c r="BS2301" s="256">
        <v>0</v>
      </c>
      <c r="BT2301" s="256">
        <v>0</v>
      </c>
      <c r="BU2301" s="256">
        <v>0</v>
      </c>
      <c r="BV2301" s="256">
        <v>0</v>
      </c>
    </row>
    <row r="2302" spans="1:74">
      <c r="A2302" s="256">
        <v>177.5</v>
      </c>
      <c r="B2302" s="256">
        <v>2656</v>
      </c>
      <c r="C2302" s="256">
        <v>2729</v>
      </c>
      <c r="D2302" s="256">
        <v>2786</v>
      </c>
      <c r="E2302" s="256">
        <v>2790</v>
      </c>
      <c r="F2302" s="256">
        <v>2744</v>
      </c>
      <c r="G2302" s="256">
        <v>2590</v>
      </c>
      <c r="H2302" s="256">
        <v>2234</v>
      </c>
      <c r="I2302" s="256">
        <v>1772</v>
      </c>
      <c r="J2302" s="256">
        <v>1296</v>
      </c>
      <c r="K2302" s="256">
        <v>917</v>
      </c>
      <c r="L2302" s="256">
        <v>736</v>
      </c>
      <c r="M2302" s="256">
        <v>666</v>
      </c>
      <c r="N2302" s="256">
        <v>637</v>
      </c>
      <c r="O2302" s="256">
        <v>670</v>
      </c>
      <c r="P2302" s="256">
        <v>765</v>
      </c>
      <c r="Q2302" s="256">
        <v>830</v>
      </c>
      <c r="R2302" s="256">
        <v>825</v>
      </c>
      <c r="S2302" s="256">
        <v>799</v>
      </c>
      <c r="T2302" s="256">
        <v>778</v>
      </c>
      <c r="U2302" s="256">
        <v>716</v>
      </c>
      <c r="V2302" s="256">
        <v>678</v>
      </c>
      <c r="W2302" s="256">
        <v>627</v>
      </c>
      <c r="X2302" s="256">
        <v>544</v>
      </c>
      <c r="Y2302" s="256">
        <v>486</v>
      </c>
      <c r="Z2302" s="256">
        <v>474</v>
      </c>
      <c r="AA2302" s="256">
        <v>483</v>
      </c>
      <c r="AB2302" s="256">
        <v>468</v>
      </c>
      <c r="AC2302" s="256">
        <v>456</v>
      </c>
      <c r="AD2302" s="256">
        <v>428</v>
      </c>
      <c r="AE2302" s="256">
        <v>368</v>
      </c>
      <c r="AF2302" s="256">
        <v>302</v>
      </c>
      <c r="AG2302" s="256">
        <v>244</v>
      </c>
      <c r="AH2302" s="256">
        <v>200</v>
      </c>
      <c r="AI2302" s="256">
        <v>145</v>
      </c>
      <c r="AJ2302" s="256">
        <v>97</v>
      </c>
      <c r="AK2302" s="256">
        <v>51</v>
      </c>
      <c r="AL2302" s="256">
        <v>0</v>
      </c>
      <c r="AM2302" s="256">
        <v>0</v>
      </c>
      <c r="AN2302" s="256">
        <v>0</v>
      </c>
      <c r="AO2302" s="256">
        <v>0</v>
      </c>
      <c r="AP2302" s="256">
        <v>0</v>
      </c>
      <c r="AQ2302" s="256">
        <v>0</v>
      </c>
      <c r="AR2302" s="256">
        <v>0</v>
      </c>
      <c r="AS2302" s="256">
        <v>0</v>
      </c>
      <c r="AT2302" s="256">
        <v>0</v>
      </c>
      <c r="AU2302" s="256">
        <v>0</v>
      </c>
      <c r="AV2302" s="256">
        <v>0</v>
      </c>
      <c r="AW2302" s="256">
        <v>0</v>
      </c>
      <c r="AX2302" s="256">
        <v>0</v>
      </c>
      <c r="AY2302" s="256">
        <v>0</v>
      </c>
      <c r="AZ2302" s="256">
        <v>0</v>
      </c>
      <c r="BA2302" s="256">
        <v>0</v>
      </c>
      <c r="BB2302" s="256">
        <v>0</v>
      </c>
      <c r="BC2302" s="256">
        <v>0</v>
      </c>
      <c r="BD2302" s="256">
        <v>0</v>
      </c>
      <c r="BE2302" s="256">
        <v>0</v>
      </c>
      <c r="BF2302" s="256">
        <v>0</v>
      </c>
      <c r="BG2302" s="256">
        <v>0</v>
      </c>
      <c r="BH2302" s="256">
        <v>0</v>
      </c>
      <c r="BI2302" s="256">
        <v>0</v>
      </c>
      <c r="BJ2302" s="256">
        <v>0</v>
      </c>
      <c r="BK2302" s="256">
        <v>0</v>
      </c>
      <c r="BL2302" s="256">
        <v>0</v>
      </c>
      <c r="BM2302" s="256">
        <v>0</v>
      </c>
      <c r="BN2302" s="256">
        <v>0</v>
      </c>
      <c r="BO2302" s="256">
        <v>0</v>
      </c>
      <c r="BP2302" s="256">
        <v>0</v>
      </c>
      <c r="BQ2302" s="256">
        <v>0</v>
      </c>
      <c r="BR2302" s="256">
        <v>0</v>
      </c>
      <c r="BS2302" s="256">
        <v>0</v>
      </c>
      <c r="BT2302" s="256">
        <v>0</v>
      </c>
      <c r="BU2302" s="256">
        <v>0</v>
      </c>
      <c r="BV2302" s="256">
        <v>0</v>
      </c>
    </row>
    <row r="2303" spans="1:74">
      <c r="A2303" s="256">
        <v>180</v>
      </c>
      <c r="B2303" s="256">
        <v>2656</v>
      </c>
      <c r="C2303" s="256">
        <v>2736</v>
      </c>
      <c r="D2303" s="256">
        <v>2781</v>
      </c>
      <c r="E2303" s="256">
        <v>2767</v>
      </c>
      <c r="F2303" s="256">
        <v>2702</v>
      </c>
      <c r="G2303" s="256">
        <v>2501</v>
      </c>
      <c r="H2303" s="256">
        <v>2099</v>
      </c>
      <c r="I2303" s="256">
        <v>1627</v>
      </c>
      <c r="J2303" s="256">
        <v>1162</v>
      </c>
      <c r="K2303" s="256">
        <v>836</v>
      </c>
      <c r="L2303" s="256">
        <v>707</v>
      </c>
      <c r="M2303" s="256">
        <v>656</v>
      </c>
      <c r="N2303" s="256">
        <v>635</v>
      </c>
      <c r="O2303" s="256">
        <v>692</v>
      </c>
      <c r="P2303" s="256">
        <v>797</v>
      </c>
      <c r="Q2303" s="256">
        <v>840</v>
      </c>
      <c r="R2303" s="256">
        <v>820</v>
      </c>
      <c r="S2303" s="256">
        <v>797</v>
      </c>
      <c r="T2303" s="256">
        <v>770</v>
      </c>
      <c r="U2303" s="256">
        <v>694</v>
      </c>
      <c r="V2303" s="256">
        <v>675</v>
      </c>
      <c r="W2303" s="256">
        <v>600</v>
      </c>
      <c r="X2303" s="256">
        <v>523</v>
      </c>
      <c r="Y2303" s="256">
        <v>475</v>
      </c>
      <c r="Z2303" s="256">
        <v>486</v>
      </c>
      <c r="AA2303" s="256">
        <v>487</v>
      </c>
      <c r="AB2303" s="256">
        <v>467</v>
      </c>
      <c r="AC2303" s="256">
        <v>457</v>
      </c>
      <c r="AD2303" s="256">
        <v>421</v>
      </c>
      <c r="AE2303" s="256">
        <v>350</v>
      </c>
      <c r="AF2303" s="256">
        <v>281</v>
      </c>
      <c r="AG2303" s="256">
        <v>232</v>
      </c>
      <c r="AH2303" s="256">
        <v>188</v>
      </c>
      <c r="AI2303" s="256">
        <v>127</v>
      </c>
      <c r="AJ2303" s="256">
        <v>84</v>
      </c>
      <c r="AK2303" s="256">
        <v>39</v>
      </c>
      <c r="AL2303" s="256">
        <v>0</v>
      </c>
      <c r="AM2303" s="256">
        <v>0</v>
      </c>
      <c r="AN2303" s="256">
        <v>0</v>
      </c>
      <c r="AO2303" s="256">
        <v>0</v>
      </c>
      <c r="AP2303" s="256">
        <v>0</v>
      </c>
      <c r="AQ2303" s="256">
        <v>0</v>
      </c>
      <c r="AR2303" s="256">
        <v>0</v>
      </c>
      <c r="AS2303" s="256">
        <v>0</v>
      </c>
      <c r="AT2303" s="256">
        <v>0</v>
      </c>
      <c r="AU2303" s="256">
        <v>0</v>
      </c>
      <c r="AV2303" s="256">
        <v>0</v>
      </c>
      <c r="AW2303" s="256">
        <v>0</v>
      </c>
      <c r="AX2303" s="256">
        <v>0</v>
      </c>
      <c r="AY2303" s="256">
        <v>0</v>
      </c>
      <c r="AZ2303" s="256">
        <v>0</v>
      </c>
      <c r="BA2303" s="256">
        <v>0</v>
      </c>
      <c r="BB2303" s="256">
        <v>0</v>
      </c>
      <c r="BC2303" s="256">
        <v>0</v>
      </c>
      <c r="BD2303" s="256">
        <v>0</v>
      </c>
      <c r="BE2303" s="256">
        <v>0</v>
      </c>
      <c r="BF2303" s="256">
        <v>0</v>
      </c>
      <c r="BG2303" s="256">
        <v>0</v>
      </c>
      <c r="BH2303" s="256">
        <v>0</v>
      </c>
      <c r="BI2303" s="256">
        <v>0</v>
      </c>
      <c r="BJ2303" s="256">
        <v>0</v>
      </c>
      <c r="BK2303" s="256">
        <v>0</v>
      </c>
      <c r="BL2303" s="256">
        <v>0</v>
      </c>
      <c r="BM2303" s="256">
        <v>0</v>
      </c>
      <c r="BN2303" s="256">
        <v>0</v>
      </c>
      <c r="BO2303" s="256">
        <v>0</v>
      </c>
      <c r="BP2303" s="256">
        <v>0</v>
      </c>
      <c r="BQ2303" s="256">
        <v>0</v>
      </c>
      <c r="BR2303" s="256">
        <v>0</v>
      </c>
      <c r="BS2303" s="256">
        <v>0</v>
      </c>
      <c r="BT2303" s="256">
        <v>0</v>
      </c>
      <c r="BU2303" s="256">
        <v>0</v>
      </c>
      <c r="BV2303" s="256">
        <v>0</v>
      </c>
    </row>
    <row r="2304" spans="1:74">
      <c r="B2304" s="256" t="s">
        <v>3393</v>
      </c>
    </row>
    <row r="2305" spans="1:74">
      <c r="B2305" s="256" t="s">
        <v>3360</v>
      </c>
    </row>
    <row r="2306" spans="1:74">
      <c r="B2306" s="256" t="s">
        <v>65</v>
      </c>
    </row>
    <row r="2307" spans="1:74">
      <c r="B2307" s="256" t="s">
        <v>3367</v>
      </c>
    </row>
    <row r="2308" spans="1:74">
      <c r="B2308" s="256">
        <v>134</v>
      </c>
    </row>
    <row r="2309" spans="1:74">
      <c r="B2309" s="256" t="s">
        <v>3368</v>
      </c>
    </row>
    <row r="2311" spans="1:74">
      <c r="B2311" s="256">
        <v>73</v>
      </c>
    </row>
    <row r="2312" spans="1:74">
      <c r="B2312" s="256">
        <v>73</v>
      </c>
    </row>
    <row r="2313" spans="1:74">
      <c r="B2313" s="256">
        <v>0</v>
      </c>
      <c r="C2313" s="256">
        <v>2.5</v>
      </c>
      <c r="D2313" s="256">
        <v>5</v>
      </c>
      <c r="E2313" s="256">
        <v>7.5</v>
      </c>
      <c r="F2313" s="256">
        <v>10</v>
      </c>
      <c r="G2313" s="256">
        <v>12.5</v>
      </c>
      <c r="H2313" s="256">
        <v>15</v>
      </c>
      <c r="I2313" s="256">
        <v>17.5</v>
      </c>
      <c r="J2313" s="256">
        <v>20</v>
      </c>
      <c r="K2313" s="256">
        <v>22.5</v>
      </c>
      <c r="L2313" s="256">
        <v>25</v>
      </c>
      <c r="M2313" s="256">
        <v>27.5</v>
      </c>
      <c r="N2313" s="256">
        <v>30</v>
      </c>
      <c r="O2313" s="256">
        <v>32.5</v>
      </c>
      <c r="P2313" s="256">
        <v>35</v>
      </c>
      <c r="Q2313" s="256">
        <v>37.5</v>
      </c>
      <c r="R2313" s="256">
        <v>40</v>
      </c>
      <c r="S2313" s="256">
        <v>42.5</v>
      </c>
      <c r="T2313" s="256">
        <v>45</v>
      </c>
      <c r="U2313" s="256">
        <v>47.5</v>
      </c>
      <c r="V2313" s="256">
        <v>50</v>
      </c>
      <c r="W2313" s="256">
        <v>52.5</v>
      </c>
      <c r="X2313" s="256">
        <v>55</v>
      </c>
      <c r="Y2313" s="256">
        <v>57.5</v>
      </c>
      <c r="Z2313" s="256">
        <v>60</v>
      </c>
      <c r="AA2313" s="256">
        <v>62.5</v>
      </c>
      <c r="AB2313" s="256">
        <v>65</v>
      </c>
      <c r="AC2313" s="256">
        <v>67.5</v>
      </c>
      <c r="AD2313" s="256">
        <v>70</v>
      </c>
      <c r="AE2313" s="256">
        <v>72.5</v>
      </c>
      <c r="AF2313" s="256">
        <v>75</v>
      </c>
      <c r="AG2313" s="256">
        <v>77.5</v>
      </c>
      <c r="AH2313" s="256">
        <v>80</v>
      </c>
      <c r="AI2313" s="256">
        <v>82.5</v>
      </c>
      <c r="AJ2313" s="256">
        <v>85</v>
      </c>
      <c r="AK2313" s="256">
        <v>87.5</v>
      </c>
      <c r="AL2313" s="256">
        <v>90</v>
      </c>
      <c r="AM2313" s="256">
        <v>92.5</v>
      </c>
      <c r="AN2313" s="256">
        <v>95</v>
      </c>
      <c r="AO2313" s="256">
        <v>97.5</v>
      </c>
      <c r="AP2313" s="256">
        <v>100</v>
      </c>
      <c r="AQ2313" s="256">
        <v>102.5</v>
      </c>
      <c r="AR2313" s="256">
        <v>105</v>
      </c>
      <c r="AS2313" s="256">
        <v>107.5</v>
      </c>
      <c r="AT2313" s="256">
        <v>110</v>
      </c>
      <c r="AU2313" s="256">
        <v>112.5</v>
      </c>
      <c r="AV2313" s="256">
        <v>115</v>
      </c>
      <c r="AW2313" s="256">
        <v>117.5</v>
      </c>
      <c r="AX2313" s="256">
        <v>120</v>
      </c>
      <c r="AY2313" s="256">
        <v>122.5</v>
      </c>
      <c r="AZ2313" s="256">
        <v>125</v>
      </c>
      <c r="BA2313" s="256">
        <v>127.5</v>
      </c>
      <c r="BB2313" s="256">
        <v>130</v>
      </c>
      <c r="BC2313" s="256">
        <v>132.5</v>
      </c>
      <c r="BD2313" s="256">
        <v>135</v>
      </c>
      <c r="BE2313" s="256">
        <v>137.5</v>
      </c>
      <c r="BF2313" s="256">
        <v>140</v>
      </c>
      <c r="BG2313" s="256">
        <v>142.5</v>
      </c>
      <c r="BH2313" s="256">
        <v>145</v>
      </c>
      <c r="BI2313" s="256">
        <v>147.5</v>
      </c>
      <c r="BJ2313" s="256">
        <v>150</v>
      </c>
      <c r="BK2313" s="256">
        <v>152.5</v>
      </c>
      <c r="BL2313" s="256">
        <v>155</v>
      </c>
      <c r="BM2313" s="256">
        <v>157.5</v>
      </c>
      <c r="BN2313" s="256">
        <v>160</v>
      </c>
      <c r="BO2313" s="256">
        <v>162.5</v>
      </c>
      <c r="BP2313" s="256">
        <v>165</v>
      </c>
      <c r="BQ2313" s="256">
        <v>167.5</v>
      </c>
      <c r="BR2313" s="256">
        <v>170</v>
      </c>
      <c r="BS2313" s="256">
        <v>172.5</v>
      </c>
      <c r="BT2313" s="256">
        <v>175</v>
      </c>
      <c r="BU2313" s="256">
        <v>177.5</v>
      </c>
      <c r="BV2313" s="256">
        <v>180</v>
      </c>
    </row>
    <row r="2314" spans="1:74">
      <c r="A2314" s="256">
        <v>0</v>
      </c>
      <c r="B2314" s="256">
        <v>2656</v>
      </c>
      <c r="C2314" s="256">
        <v>2599</v>
      </c>
      <c r="D2314" s="256">
        <v>2578</v>
      </c>
      <c r="E2314" s="256">
        <v>2623</v>
      </c>
      <c r="F2314" s="256">
        <v>2662</v>
      </c>
      <c r="G2314" s="256">
        <v>2644</v>
      </c>
      <c r="H2314" s="256">
        <v>2609</v>
      </c>
      <c r="I2314" s="256">
        <v>2572</v>
      </c>
      <c r="J2314" s="256">
        <v>2588</v>
      </c>
      <c r="K2314" s="256">
        <v>2683</v>
      </c>
      <c r="L2314" s="256">
        <v>2833</v>
      </c>
      <c r="M2314" s="256">
        <v>3009</v>
      </c>
      <c r="N2314" s="256">
        <v>3187</v>
      </c>
      <c r="O2314" s="256">
        <v>3358</v>
      </c>
      <c r="P2314" s="256">
        <v>3437</v>
      </c>
      <c r="Q2314" s="256">
        <v>3510</v>
      </c>
      <c r="R2314" s="256">
        <v>3565</v>
      </c>
      <c r="S2314" s="256">
        <v>3612</v>
      </c>
      <c r="T2314" s="256">
        <v>3598</v>
      </c>
      <c r="U2314" s="256">
        <v>3518</v>
      </c>
      <c r="V2314" s="256">
        <v>3475</v>
      </c>
      <c r="W2314" s="256">
        <v>3513</v>
      </c>
      <c r="X2314" s="256">
        <v>3569</v>
      </c>
      <c r="Y2314" s="256">
        <v>3508</v>
      </c>
      <c r="Z2314" s="256">
        <v>3227</v>
      </c>
      <c r="AA2314" s="256">
        <v>2546</v>
      </c>
      <c r="AB2314" s="256">
        <v>1523</v>
      </c>
      <c r="AC2314" s="256">
        <v>808</v>
      </c>
      <c r="AD2314" s="256">
        <v>561</v>
      </c>
      <c r="AE2314" s="256">
        <v>446</v>
      </c>
      <c r="AF2314" s="256">
        <v>367</v>
      </c>
      <c r="AG2314" s="256">
        <v>286</v>
      </c>
      <c r="AH2314" s="256">
        <v>244</v>
      </c>
      <c r="AI2314" s="256">
        <v>205</v>
      </c>
      <c r="AJ2314" s="256">
        <v>163</v>
      </c>
      <c r="AK2314" s="256">
        <v>89</v>
      </c>
      <c r="AL2314" s="256">
        <v>0</v>
      </c>
      <c r="AM2314" s="256">
        <v>0</v>
      </c>
      <c r="AN2314" s="256">
        <v>0</v>
      </c>
      <c r="AO2314" s="256">
        <v>0</v>
      </c>
      <c r="AP2314" s="256">
        <v>0</v>
      </c>
      <c r="AQ2314" s="256">
        <v>0</v>
      </c>
      <c r="AR2314" s="256">
        <v>0</v>
      </c>
      <c r="AS2314" s="256">
        <v>0</v>
      </c>
      <c r="AT2314" s="256">
        <v>0</v>
      </c>
      <c r="AU2314" s="256">
        <v>0</v>
      </c>
      <c r="AV2314" s="256">
        <v>0</v>
      </c>
      <c r="AW2314" s="256">
        <v>0</v>
      </c>
      <c r="AX2314" s="256">
        <v>0</v>
      </c>
      <c r="AY2314" s="256">
        <v>0</v>
      </c>
      <c r="AZ2314" s="256">
        <v>0</v>
      </c>
      <c r="BA2314" s="256">
        <v>0</v>
      </c>
      <c r="BB2314" s="256">
        <v>0</v>
      </c>
      <c r="BC2314" s="256">
        <v>0</v>
      </c>
      <c r="BD2314" s="256">
        <v>0</v>
      </c>
      <c r="BE2314" s="256">
        <v>0</v>
      </c>
      <c r="BF2314" s="256">
        <v>0</v>
      </c>
      <c r="BG2314" s="256">
        <v>0</v>
      </c>
      <c r="BH2314" s="256">
        <v>0</v>
      </c>
      <c r="BI2314" s="256">
        <v>0</v>
      </c>
      <c r="BJ2314" s="256">
        <v>0</v>
      </c>
      <c r="BK2314" s="256">
        <v>0</v>
      </c>
      <c r="BL2314" s="256">
        <v>0</v>
      </c>
      <c r="BM2314" s="256">
        <v>0</v>
      </c>
      <c r="BN2314" s="256">
        <v>0</v>
      </c>
      <c r="BO2314" s="256">
        <v>0</v>
      </c>
      <c r="BP2314" s="256">
        <v>0</v>
      </c>
      <c r="BQ2314" s="256">
        <v>0</v>
      </c>
      <c r="BR2314" s="256">
        <v>0</v>
      </c>
      <c r="BS2314" s="256">
        <v>0</v>
      </c>
      <c r="BT2314" s="256">
        <v>0</v>
      </c>
      <c r="BU2314" s="256">
        <v>0</v>
      </c>
      <c r="BV2314" s="256">
        <v>0</v>
      </c>
    </row>
    <row r="2315" spans="1:74">
      <c r="A2315" s="256">
        <v>2.5</v>
      </c>
      <c r="B2315" s="256">
        <v>2656</v>
      </c>
      <c r="C2315" s="256">
        <v>2602</v>
      </c>
      <c r="D2315" s="256">
        <v>2598</v>
      </c>
      <c r="E2315" s="256">
        <v>2653</v>
      </c>
      <c r="F2315" s="256">
        <v>2674</v>
      </c>
      <c r="G2315" s="256">
        <v>2649</v>
      </c>
      <c r="H2315" s="256">
        <v>2608</v>
      </c>
      <c r="I2315" s="256">
        <v>2586</v>
      </c>
      <c r="J2315" s="256">
        <v>2623</v>
      </c>
      <c r="K2315" s="256">
        <v>2740</v>
      </c>
      <c r="L2315" s="256">
        <v>2898</v>
      </c>
      <c r="M2315" s="256">
        <v>3069</v>
      </c>
      <c r="N2315" s="256">
        <v>3253</v>
      </c>
      <c r="O2315" s="256">
        <v>3392</v>
      </c>
      <c r="P2315" s="256">
        <v>3465</v>
      </c>
      <c r="Q2315" s="256">
        <v>3531</v>
      </c>
      <c r="R2315" s="256">
        <v>3586</v>
      </c>
      <c r="S2315" s="256">
        <v>3618</v>
      </c>
      <c r="T2315" s="256">
        <v>3588</v>
      </c>
      <c r="U2315" s="256">
        <v>3502</v>
      </c>
      <c r="V2315" s="256">
        <v>3476</v>
      </c>
      <c r="W2315" s="256">
        <v>3522</v>
      </c>
      <c r="X2315" s="256">
        <v>3546</v>
      </c>
      <c r="Y2315" s="256">
        <v>3434</v>
      </c>
      <c r="Z2315" s="256">
        <v>3055</v>
      </c>
      <c r="AA2315" s="256">
        <v>2257</v>
      </c>
      <c r="AB2315" s="256">
        <v>1282</v>
      </c>
      <c r="AC2315" s="256">
        <v>710</v>
      </c>
      <c r="AD2315" s="256">
        <v>516</v>
      </c>
      <c r="AE2315" s="256">
        <v>424</v>
      </c>
      <c r="AF2315" s="256">
        <v>340</v>
      </c>
      <c r="AG2315" s="256">
        <v>275</v>
      </c>
      <c r="AH2315" s="256">
        <v>232</v>
      </c>
      <c r="AI2315" s="256">
        <v>196</v>
      </c>
      <c r="AJ2315" s="256">
        <v>140</v>
      </c>
      <c r="AK2315" s="256">
        <v>69</v>
      </c>
      <c r="AL2315" s="256">
        <v>0</v>
      </c>
      <c r="AM2315" s="256">
        <v>0</v>
      </c>
      <c r="AN2315" s="256">
        <v>0</v>
      </c>
      <c r="AO2315" s="256">
        <v>0</v>
      </c>
      <c r="AP2315" s="256">
        <v>0</v>
      </c>
      <c r="AQ2315" s="256">
        <v>0</v>
      </c>
      <c r="AR2315" s="256">
        <v>0</v>
      </c>
      <c r="AS2315" s="256">
        <v>0</v>
      </c>
      <c r="AT2315" s="256">
        <v>0</v>
      </c>
      <c r="AU2315" s="256">
        <v>0</v>
      </c>
      <c r="AV2315" s="256">
        <v>0</v>
      </c>
      <c r="AW2315" s="256">
        <v>0</v>
      </c>
      <c r="AX2315" s="256">
        <v>0</v>
      </c>
      <c r="AY2315" s="256">
        <v>0</v>
      </c>
      <c r="AZ2315" s="256">
        <v>0</v>
      </c>
      <c r="BA2315" s="256">
        <v>0</v>
      </c>
      <c r="BB2315" s="256">
        <v>0</v>
      </c>
      <c r="BC2315" s="256">
        <v>0</v>
      </c>
      <c r="BD2315" s="256">
        <v>0</v>
      </c>
      <c r="BE2315" s="256">
        <v>0</v>
      </c>
      <c r="BF2315" s="256">
        <v>0</v>
      </c>
      <c r="BG2315" s="256">
        <v>0</v>
      </c>
      <c r="BH2315" s="256">
        <v>0</v>
      </c>
      <c r="BI2315" s="256">
        <v>0</v>
      </c>
      <c r="BJ2315" s="256">
        <v>0</v>
      </c>
      <c r="BK2315" s="256">
        <v>0</v>
      </c>
      <c r="BL2315" s="256">
        <v>0</v>
      </c>
      <c r="BM2315" s="256">
        <v>0</v>
      </c>
      <c r="BN2315" s="256">
        <v>0</v>
      </c>
      <c r="BO2315" s="256">
        <v>0</v>
      </c>
      <c r="BP2315" s="256">
        <v>0</v>
      </c>
      <c r="BQ2315" s="256">
        <v>0</v>
      </c>
      <c r="BR2315" s="256">
        <v>0</v>
      </c>
      <c r="BS2315" s="256">
        <v>0</v>
      </c>
      <c r="BT2315" s="256">
        <v>0</v>
      </c>
      <c r="BU2315" s="256">
        <v>0</v>
      </c>
      <c r="BV2315" s="256">
        <v>0</v>
      </c>
    </row>
    <row r="2316" spans="1:74">
      <c r="A2316" s="256">
        <v>5</v>
      </c>
      <c r="B2316" s="256">
        <v>2656</v>
      </c>
      <c r="C2316" s="256">
        <v>2595</v>
      </c>
      <c r="D2316" s="256">
        <v>2590</v>
      </c>
      <c r="E2316" s="256">
        <v>2646</v>
      </c>
      <c r="F2316" s="256">
        <v>2667</v>
      </c>
      <c r="G2316" s="256">
        <v>2644</v>
      </c>
      <c r="H2316" s="256">
        <v>2602</v>
      </c>
      <c r="I2316" s="256">
        <v>2580</v>
      </c>
      <c r="J2316" s="256">
        <v>2614</v>
      </c>
      <c r="K2316" s="256">
        <v>2728</v>
      </c>
      <c r="L2316" s="256">
        <v>2883</v>
      </c>
      <c r="M2316" s="256">
        <v>3050</v>
      </c>
      <c r="N2316" s="256">
        <v>3230</v>
      </c>
      <c r="O2316" s="256">
        <v>3372</v>
      </c>
      <c r="P2316" s="256">
        <v>3447</v>
      </c>
      <c r="Q2316" s="256">
        <v>3510</v>
      </c>
      <c r="R2316" s="256">
        <v>3564</v>
      </c>
      <c r="S2316" s="256">
        <v>3593</v>
      </c>
      <c r="T2316" s="256">
        <v>3564</v>
      </c>
      <c r="U2316" s="256">
        <v>3478</v>
      </c>
      <c r="V2316" s="256">
        <v>3442</v>
      </c>
      <c r="W2316" s="256">
        <v>3472</v>
      </c>
      <c r="X2316" s="256">
        <v>3488</v>
      </c>
      <c r="Y2316" s="256">
        <v>3380</v>
      </c>
      <c r="Z2316" s="256">
        <v>3027</v>
      </c>
      <c r="AA2316" s="256">
        <v>2260</v>
      </c>
      <c r="AB2316" s="256">
        <v>1282</v>
      </c>
      <c r="AC2316" s="256">
        <v>697</v>
      </c>
      <c r="AD2316" s="256">
        <v>509</v>
      </c>
      <c r="AE2316" s="256">
        <v>428</v>
      </c>
      <c r="AF2316" s="256">
        <v>347</v>
      </c>
      <c r="AG2316" s="256">
        <v>281</v>
      </c>
      <c r="AH2316" s="256">
        <v>238</v>
      </c>
      <c r="AI2316" s="256">
        <v>202</v>
      </c>
      <c r="AJ2316" s="256">
        <v>147</v>
      </c>
      <c r="AK2316" s="256">
        <v>70</v>
      </c>
      <c r="AL2316" s="256">
        <v>0</v>
      </c>
      <c r="AM2316" s="256">
        <v>0</v>
      </c>
      <c r="AN2316" s="256">
        <v>0</v>
      </c>
      <c r="AO2316" s="256">
        <v>0</v>
      </c>
      <c r="AP2316" s="256">
        <v>0</v>
      </c>
      <c r="AQ2316" s="256">
        <v>0</v>
      </c>
      <c r="AR2316" s="256">
        <v>0</v>
      </c>
      <c r="AS2316" s="256">
        <v>0</v>
      </c>
      <c r="AT2316" s="256">
        <v>0</v>
      </c>
      <c r="AU2316" s="256">
        <v>0</v>
      </c>
      <c r="AV2316" s="256">
        <v>0</v>
      </c>
      <c r="AW2316" s="256">
        <v>0</v>
      </c>
      <c r="AX2316" s="256">
        <v>0</v>
      </c>
      <c r="AY2316" s="256">
        <v>0</v>
      </c>
      <c r="AZ2316" s="256">
        <v>0</v>
      </c>
      <c r="BA2316" s="256">
        <v>0</v>
      </c>
      <c r="BB2316" s="256">
        <v>0</v>
      </c>
      <c r="BC2316" s="256">
        <v>0</v>
      </c>
      <c r="BD2316" s="256">
        <v>0</v>
      </c>
      <c r="BE2316" s="256">
        <v>0</v>
      </c>
      <c r="BF2316" s="256">
        <v>0</v>
      </c>
      <c r="BG2316" s="256">
        <v>0</v>
      </c>
      <c r="BH2316" s="256">
        <v>0</v>
      </c>
      <c r="BI2316" s="256">
        <v>0</v>
      </c>
      <c r="BJ2316" s="256">
        <v>0</v>
      </c>
      <c r="BK2316" s="256">
        <v>0</v>
      </c>
      <c r="BL2316" s="256">
        <v>0</v>
      </c>
      <c r="BM2316" s="256">
        <v>0</v>
      </c>
      <c r="BN2316" s="256">
        <v>0</v>
      </c>
      <c r="BO2316" s="256">
        <v>0</v>
      </c>
      <c r="BP2316" s="256">
        <v>0</v>
      </c>
      <c r="BQ2316" s="256">
        <v>0</v>
      </c>
      <c r="BR2316" s="256">
        <v>0</v>
      </c>
      <c r="BS2316" s="256">
        <v>0</v>
      </c>
      <c r="BT2316" s="256">
        <v>0</v>
      </c>
      <c r="BU2316" s="256">
        <v>0</v>
      </c>
      <c r="BV2316" s="256">
        <v>0</v>
      </c>
    </row>
    <row r="2317" spans="1:74">
      <c r="A2317" s="256">
        <v>7.5</v>
      </c>
      <c r="B2317" s="256">
        <v>2656</v>
      </c>
      <c r="C2317" s="256">
        <v>2592</v>
      </c>
      <c r="D2317" s="256">
        <v>2587</v>
      </c>
      <c r="E2317" s="256">
        <v>2642</v>
      </c>
      <c r="F2317" s="256">
        <v>2668</v>
      </c>
      <c r="G2317" s="256">
        <v>2646</v>
      </c>
      <c r="H2317" s="256">
        <v>2608</v>
      </c>
      <c r="I2317" s="256">
        <v>2582</v>
      </c>
      <c r="J2317" s="256">
        <v>2610</v>
      </c>
      <c r="K2317" s="256">
        <v>2720</v>
      </c>
      <c r="L2317" s="256">
        <v>2872</v>
      </c>
      <c r="M2317" s="256">
        <v>3037</v>
      </c>
      <c r="N2317" s="256">
        <v>3214</v>
      </c>
      <c r="O2317" s="256">
        <v>3356</v>
      </c>
      <c r="P2317" s="256">
        <v>3430</v>
      </c>
      <c r="Q2317" s="256">
        <v>3486</v>
      </c>
      <c r="R2317" s="256">
        <v>3538</v>
      </c>
      <c r="S2317" s="256">
        <v>3568</v>
      </c>
      <c r="T2317" s="256">
        <v>3543</v>
      </c>
      <c r="U2317" s="256">
        <v>3462</v>
      </c>
      <c r="V2317" s="256">
        <v>3412</v>
      </c>
      <c r="W2317" s="256">
        <v>3430</v>
      </c>
      <c r="X2317" s="256">
        <v>3444</v>
      </c>
      <c r="Y2317" s="256">
        <v>3344</v>
      </c>
      <c r="Z2317" s="256">
        <v>3010</v>
      </c>
      <c r="AA2317" s="256">
        <v>2260</v>
      </c>
      <c r="AB2317" s="256">
        <v>1314</v>
      </c>
      <c r="AC2317" s="256">
        <v>702</v>
      </c>
      <c r="AD2317" s="256">
        <v>514</v>
      </c>
      <c r="AE2317" s="256">
        <v>436</v>
      </c>
      <c r="AF2317" s="256">
        <v>360</v>
      </c>
      <c r="AG2317" s="256">
        <v>294</v>
      </c>
      <c r="AH2317" s="256">
        <v>248</v>
      </c>
      <c r="AI2317" s="256">
        <v>211</v>
      </c>
      <c r="AJ2317" s="256">
        <v>151</v>
      </c>
      <c r="AK2317" s="256">
        <v>76</v>
      </c>
      <c r="AL2317" s="256">
        <v>0</v>
      </c>
      <c r="AM2317" s="256">
        <v>0</v>
      </c>
      <c r="AN2317" s="256">
        <v>0</v>
      </c>
      <c r="AO2317" s="256">
        <v>0</v>
      </c>
      <c r="AP2317" s="256">
        <v>0</v>
      </c>
      <c r="AQ2317" s="256">
        <v>0</v>
      </c>
      <c r="AR2317" s="256">
        <v>0</v>
      </c>
      <c r="AS2317" s="256">
        <v>0</v>
      </c>
      <c r="AT2317" s="256">
        <v>0</v>
      </c>
      <c r="AU2317" s="256">
        <v>0</v>
      </c>
      <c r="AV2317" s="256">
        <v>0</v>
      </c>
      <c r="AW2317" s="256">
        <v>0</v>
      </c>
      <c r="AX2317" s="256">
        <v>0</v>
      </c>
      <c r="AY2317" s="256">
        <v>0</v>
      </c>
      <c r="AZ2317" s="256">
        <v>0</v>
      </c>
      <c r="BA2317" s="256">
        <v>0</v>
      </c>
      <c r="BB2317" s="256">
        <v>0</v>
      </c>
      <c r="BC2317" s="256">
        <v>0</v>
      </c>
      <c r="BD2317" s="256">
        <v>0</v>
      </c>
      <c r="BE2317" s="256">
        <v>0</v>
      </c>
      <c r="BF2317" s="256">
        <v>0</v>
      </c>
      <c r="BG2317" s="256">
        <v>0</v>
      </c>
      <c r="BH2317" s="256">
        <v>0</v>
      </c>
      <c r="BI2317" s="256">
        <v>0</v>
      </c>
      <c r="BJ2317" s="256">
        <v>0</v>
      </c>
      <c r="BK2317" s="256">
        <v>0</v>
      </c>
      <c r="BL2317" s="256">
        <v>0</v>
      </c>
      <c r="BM2317" s="256">
        <v>0</v>
      </c>
      <c r="BN2317" s="256">
        <v>0</v>
      </c>
      <c r="BO2317" s="256">
        <v>0</v>
      </c>
      <c r="BP2317" s="256">
        <v>0</v>
      </c>
      <c r="BQ2317" s="256">
        <v>0</v>
      </c>
      <c r="BR2317" s="256">
        <v>0</v>
      </c>
      <c r="BS2317" s="256">
        <v>0</v>
      </c>
      <c r="BT2317" s="256">
        <v>0</v>
      </c>
      <c r="BU2317" s="256">
        <v>0</v>
      </c>
      <c r="BV2317" s="256">
        <v>0</v>
      </c>
    </row>
    <row r="2318" spans="1:74">
      <c r="A2318" s="256">
        <v>10</v>
      </c>
      <c r="B2318" s="256">
        <v>2656</v>
      </c>
      <c r="C2318" s="256">
        <v>2591</v>
      </c>
      <c r="D2318" s="256">
        <v>2586</v>
      </c>
      <c r="E2318" s="256">
        <v>2640</v>
      </c>
      <c r="F2318" s="256">
        <v>2668</v>
      </c>
      <c r="G2318" s="256">
        <v>2648</v>
      </c>
      <c r="H2318" s="256">
        <v>2614</v>
      </c>
      <c r="I2318" s="256">
        <v>2586</v>
      </c>
      <c r="J2318" s="256">
        <v>2610</v>
      </c>
      <c r="K2318" s="256">
        <v>2714</v>
      </c>
      <c r="L2318" s="256">
        <v>2860</v>
      </c>
      <c r="M2318" s="256">
        <v>3020</v>
      </c>
      <c r="N2318" s="256">
        <v>3192</v>
      </c>
      <c r="O2318" s="256">
        <v>3336</v>
      </c>
      <c r="P2318" s="256">
        <v>3413</v>
      </c>
      <c r="Q2318" s="256">
        <v>3472</v>
      </c>
      <c r="R2318" s="256">
        <v>3520</v>
      </c>
      <c r="S2318" s="256">
        <v>3554</v>
      </c>
      <c r="T2318" s="256">
        <v>3538</v>
      </c>
      <c r="U2318" s="256">
        <v>3466</v>
      </c>
      <c r="V2318" s="256">
        <v>3408</v>
      </c>
      <c r="W2318" s="256">
        <v>3413</v>
      </c>
      <c r="X2318" s="256">
        <v>3425</v>
      </c>
      <c r="Y2318" s="256">
        <v>3328</v>
      </c>
      <c r="Z2318" s="256">
        <v>2994</v>
      </c>
      <c r="AA2318" s="256">
        <v>2276</v>
      </c>
      <c r="AB2318" s="256">
        <v>1324</v>
      </c>
      <c r="AC2318" s="256">
        <v>713</v>
      </c>
      <c r="AD2318" s="256">
        <v>520</v>
      </c>
      <c r="AE2318" s="256">
        <v>450</v>
      </c>
      <c r="AF2318" s="256">
        <v>377</v>
      </c>
      <c r="AG2318" s="256">
        <v>306</v>
      </c>
      <c r="AH2318" s="256">
        <v>260</v>
      </c>
      <c r="AI2318" s="256">
        <v>222</v>
      </c>
      <c r="AJ2318" s="256">
        <v>156</v>
      </c>
      <c r="AK2318" s="256">
        <v>81</v>
      </c>
      <c r="AL2318" s="256">
        <v>0</v>
      </c>
      <c r="AM2318" s="256">
        <v>0</v>
      </c>
      <c r="AN2318" s="256">
        <v>0</v>
      </c>
      <c r="AO2318" s="256">
        <v>0</v>
      </c>
      <c r="AP2318" s="256">
        <v>0</v>
      </c>
      <c r="AQ2318" s="256">
        <v>0</v>
      </c>
      <c r="AR2318" s="256">
        <v>0</v>
      </c>
      <c r="AS2318" s="256">
        <v>0</v>
      </c>
      <c r="AT2318" s="256">
        <v>0</v>
      </c>
      <c r="AU2318" s="256">
        <v>0</v>
      </c>
      <c r="AV2318" s="256">
        <v>0</v>
      </c>
      <c r="AW2318" s="256">
        <v>0</v>
      </c>
      <c r="AX2318" s="256">
        <v>0</v>
      </c>
      <c r="AY2318" s="256">
        <v>0</v>
      </c>
      <c r="AZ2318" s="256">
        <v>0</v>
      </c>
      <c r="BA2318" s="256">
        <v>0</v>
      </c>
      <c r="BB2318" s="256">
        <v>0</v>
      </c>
      <c r="BC2318" s="256">
        <v>0</v>
      </c>
      <c r="BD2318" s="256">
        <v>0</v>
      </c>
      <c r="BE2318" s="256">
        <v>0</v>
      </c>
      <c r="BF2318" s="256">
        <v>0</v>
      </c>
      <c r="BG2318" s="256">
        <v>0</v>
      </c>
      <c r="BH2318" s="256">
        <v>0</v>
      </c>
      <c r="BI2318" s="256">
        <v>0</v>
      </c>
      <c r="BJ2318" s="256">
        <v>0</v>
      </c>
      <c r="BK2318" s="256">
        <v>0</v>
      </c>
      <c r="BL2318" s="256">
        <v>0</v>
      </c>
      <c r="BM2318" s="256">
        <v>0</v>
      </c>
      <c r="BN2318" s="256">
        <v>0</v>
      </c>
      <c r="BO2318" s="256">
        <v>0</v>
      </c>
      <c r="BP2318" s="256">
        <v>0</v>
      </c>
      <c r="BQ2318" s="256">
        <v>0</v>
      </c>
      <c r="BR2318" s="256">
        <v>0</v>
      </c>
      <c r="BS2318" s="256">
        <v>0</v>
      </c>
      <c r="BT2318" s="256">
        <v>0</v>
      </c>
      <c r="BU2318" s="256">
        <v>0</v>
      </c>
      <c r="BV2318" s="256">
        <v>0</v>
      </c>
    </row>
    <row r="2319" spans="1:74">
      <c r="A2319" s="256">
        <v>12.5</v>
      </c>
      <c r="B2319" s="256">
        <v>2656</v>
      </c>
      <c r="C2319" s="256">
        <v>2592</v>
      </c>
      <c r="D2319" s="256">
        <v>2584</v>
      </c>
      <c r="E2319" s="256">
        <v>2638</v>
      </c>
      <c r="F2319" s="256">
        <v>2671</v>
      </c>
      <c r="G2319" s="256">
        <v>2653</v>
      </c>
      <c r="H2319" s="256">
        <v>2622</v>
      </c>
      <c r="I2319" s="256">
        <v>2592</v>
      </c>
      <c r="J2319" s="256">
        <v>2608</v>
      </c>
      <c r="K2319" s="256">
        <v>2701</v>
      </c>
      <c r="L2319" s="256">
        <v>2844</v>
      </c>
      <c r="M2319" s="256">
        <v>2999</v>
      </c>
      <c r="N2319" s="256">
        <v>3166</v>
      </c>
      <c r="O2319" s="256">
        <v>3308</v>
      </c>
      <c r="P2319" s="256">
        <v>3388</v>
      </c>
      <c r="Q2319" s="256">
        <v>3446</v>
      </c>
      <c r="R2319" s="256">
        <v>3492</v>
      </c>
      <c r="S2319" s="256">
        <v>3536</v>
      </c>
      <c r="T2319" s="256">
        <v>3531</v>
      </c>
      <c r="U2319" s="256">
        <v>3468</v>
      </c>
      <c r="V2319" s="256">
        <v>3402</v>
      </c>
      <c r="W2319" s="256">
        <v>3394</v>
      </c>
      <c r="X2319" s="256">
        <v>3401</v>
      </c>
      <c r="Y2319" s="256">
        <v>3310</v>
      </c>
      <c r="Z2319" s="256">
        <v>3003</v>
      </c>
      <c r="AA2319" s="256">
        <v>2322</v>
      </c>
      <c r="AB2319" s="256">
        <v>1377</v>
      </c>
      <c r="AC2319" s="256">
        <v>739</v>
      </c>
      <c r="AD2319" s="256">
        <v>536</v>
      </c>
      <c r="AE2319" s="256">
        <v>468</v>
      </c>
      <c r="AF2319" s="256">
        <v>400</v>
      </c>
      <c r="AG2319" s="256">
        <v>326</v>
      </c>
      <c r="AH2319" s="256">
        <v>278</v>
      </c>
      <c r="AI2319" s="256">
        <v>236</v>
      </c>
      <c r="AJ2319" s="256">
        <v>172</v>
      </c>
      <c r="AK2319" s="256">
        <v>88</v>
      </c>
      <c r="AL2319" s="256">
        <v>0</v>
      </c>
      <c r="AM2319" s="256">
        <v>0</v>
      </c>
      <c r="AN2319" s="256">
        <v>0</v>
      </c>
      <c r="AO2319" s="256">
        <v>0</v>
      </c>
      <c r="AP2319" s="256">
        <v>0</v>
      </c>
      <c r="AQ2319" s="256">
        <v>0</v>
      </c>
      <c r="AR2319" s="256">
        <v>0</v>
      </c>
      <c r="AS2319" s="256">
        <v>0</v>
      </c>
      <c r="AT2319" s="256">
        <v>0</v>
      </c>
      <c r="AU2319" s="256">
        <v>0</v>
      </c>
      <c r="AV2319" s="256">
        <v>0</v>
      </c>
      <c r="AW2319" s="256">
        <v>0</v>
      </c>
      <c r="AX2319" s="256">
        <v>0</v>
      </c>
      <c r="AY2319" s="256">
        <v>0</v>
      </c>
      <c r="AZ2319" s="256">
        <v>0</v>
      </c>
      <c r="BA2319" s="256">
        <v>0</v>
      </c>
      <c r="BB2319" s="256">
        <v>0</v>
      </c>
      <c r="BC2319" s="256">
        <v>0</v>
      </c>
      <c r="BD2319" s="256">
        <v>0</v>
      </c>
      <c r="BE2319" s="256">
        <v>0</v>
      </c>
      <c r="BF2319" s="256">
        <v>0</v>
      </c>
      <c r="BG2319" s="256">
        <v>0</v>
      </c>
      <c r="BH2319" s="256">
        <v>0</v>
      </c>
      <c r="BI2319" s="256">
        <v>0</v>
      </c>
      <c r="BJ2319" s="256">
        <v>0</v>
      </c>
      <c r="BK2319" s="256">
        <v>0</v>
      </c>
      <c r="BL2319" s="256">
        <v>0</v>
      </c>
      <c r="BM2319" s="256">
        <v>0</v>
      </c>
      <c r="BN2319" s="256">
        <v>0</v>
      </c>
      <c r="BO2319" s="256">
        <v>0</v>
      </c>
      <c r="BP2319" s="256">
        <v>0</v>
      </c>
      <c r="BQ2319" s="256">
        <v>0</v>
      </c>
      <c r="BR2319" s="256">
        <v>0</v>
      </c>
      <c r="BS2319" s="256">
        <v>0</v>
      </c>
      <c r="BT2319" s="256">
        <v>0</v>
      </c>
      <c r="BU2319" s="256">
        <v>0</v>
      </c>
      <c r="BV2319" s="256">
        <v>0</v>
      </c>
    </row>
    <row r="2320" spans="1:74">
      <c r="A2320" s="256">
        <v>15</v>
      </c>
      <c r="B2320" s="256">
        <v>2656</v>
      </c>
      <c r="C2320" s="256">
        <v>2594</v>
      </c>
      <c r="D2320" s="256">
        <v>2586</v>
      </c>
      <c r="E2320" s="256">
        <v>2640</v>
      </c>
      <c r="F2320" s="256">
        <v>2674</v>
      </c>
      <c r="G2320" s="256">
        <v>2659</v>
      </c>
      <c r="H2320" s="256">
        <v>2630</v>
      </c>
      <c r="I2320" s="256">
        <v>2600</v>
      </c>
      <c r="J2320" s="256">
        <v>2608</v>
      </c>
      <c r="K2320" s="256">
        <v>2690</v>
      </c>
      <c r="L2320" s="256">
        <v>2826</v>
      </c>
      <c r="M2320" s="256">
        <v>2978</v>
      </c>
      <c r="N2320" s="256">
        <v>3136</v>
      </c>
      <c r="O2320" s="256">
        <v>3286</v>
      </c>
      <c r="P2320" s="256">
        <v>3369</v>
      </c>
      <c r="Q2320" s="256">
        <v>3430</v>
      </c>
      <c r="R2320" s="256">
        <v>3475</v>
      </c>
      <c r="S2320" s="256">
        <v>3520</v>
      </c>
      <c r="T2320" s="256">
        <v>3528</v>
      </c>
      <c r="U2320" s="256">
        <v>3467</v>
      </c>
      <c r="V2320" s="256">
        <v>3388</v>
      </c>
      <c r="W2320" s="256">
        <v>3356</v>
      </c>
      <c r="X2320" s="256">
        <v>3352</v>
      </c>
      <c r="Y2320" s="256">
        <v>3269</v>
      </c>
      <c r="Z2320" s="256">
        <v>2987</v>
      </c>
      <c r="AA2320" s="256">
        <v>2356</v>
      </c>
      <c r="AB2320" s="256">
        <v>1416</v>
      </c>
      <c r="AC2320" s="256">
        <v>760</v>
      </c>
      <c r="AD2320" s="256">
        <v>556</v>
      </c>
      <c r="AE2320" s="256">
        <v>490</v>
      </c>
      <c r="AF2320" s="256">
        <v>431</v>
      </c>
      <c r="AG2320" s="256">
        <v>352</v>
      </c>
      <c r="AH2320" s="256">
        <v>303</v>
      </c>
      <c r="AI2320" s="256">
        <v>262</v>
      </c>
      <c r="AJ2320" s="256">
        <v>210</v>
      </c>
      <c r="AK2320" s="256">
        <v>140</v>
      </c>
      <c r="AL2320" s="256">
        <v>0</v>
      </c>
      <c r="AM2320" s="256">
        <v>0</v>
      </c>
      <c r="AN2320" s="256">
        <v>0</v>
      </c>
      <c r="AO2320" s="256">
        <v>0</v>
      </c>
      <c r="AP2320" s="256">
        <v>0</v>
      </c>
      <c r="AQ2320" s="256">
        <v>0</v>
      </c>
      <c r="AR2320" s="256">
        <v>0</v>
      </c>
      <c r="AS2320" s="256">
        <v>0</v>
      </c>
      <c r="AT2320" s="256">
        <v>0</v>
      </c>
      <c r="AU2320" s="256">
        <v>0</v>
      </c>
      <c r="AV2320" s="256">
        <v>0</v>
      </c>
      <c r="AW2320" s="256">
        <v>0</v>
      </c>
      <c r="AX2320" s="256">
        <v>0</v>
      </c>
      <c r="AY2320" s="256">
        <v>0</v>
      </c>
      <c r="AZ2320" s="256">
        <v>0</v>
      </c>
      <c r="BA2320" s="256">
        <v>0</v>
      </c>
      <c r="BB2320" s="256">
        <v>0</v>
      </c>
      <c r="BC2320" s="256">
        <v>0</v>
      </c>
      <c r="BD2320" s="256">
        <v>0</v>
      </c>
      <c r="BE2320" s="256">
        <v>0</v>
      </c>
      <c r="BF2320" s="256">
        <v>0</v>
      </c>
      <c r="BG2320" s="256">
        <v>0</v>
      </c>
      <c r="BH2320" s="256">
        <v>0</v>
      </c>
      <c r="BI2320" s="256">
        <v>0</v>
      </c>
      <c r="BJ2320" s="256">
        <v>0</v>
      </c>
      <c r="BK2320" s="256">
        <v>0</v>
      </c>
      <c r="BL2320" s="256">
        <v>0</v>
      </c>
      <c r="BM2320" s="256">
        <v>0</v>
      </c>
      <c r="BN2320" s="256">
        <v>0</v>
      </c>
      <c r="BO2320" s="256">
        <v>0</v>
      </c>
      <c r="BP2320" s="256">
        <v>0</v>
      </c>
      <c r="BQ2320" s="256">
        <v>0</v>
      </c>
      <c r="BR2320" s="256">
        <v>0</v>
      </c>
      <c r="BS2320" s="256">
        <v>0</v>
      </c>
      <c r="BT2320" s="256">
        <v>0</v>
      </c>
      <c r="BU2320" s="256">
        <v>0</v>
      </c>
      <c r="BV2320" s="256">
        <v>0</v>
      </c>
    </row>
    <row r="2321" spans="1:74">
      <c r="A2321" s="256">
        <v>17.5</v>
      </c>
      <c r="B2321" s="256">
        <v>2656</v>
      </c>
      <c r="C2321" s="256">
        <v>2594</v>
      </c>
      <c r="D2321" s="256">
        <v>2586</v>
      </c>
      <c r="E2321" s="256">
        <v>2637</v>
      </c>
      <c r="F2321" s="256">
        <v>2676</v>
      </c>
      <c r="G2321" s="256">
        <v>2664</v>
      </c>
      <c r="H2321" s="256">
        <v>2640</v>
      </c>
      <c r="I2321" s="256">
        <v>2605</v>
      </c>
      <c r="J2321" s="256">
        <v>2606</v>
      </c>
      <c r="K2321" s="256">
        <v>2674</v>
      </c>
      <c r="L2321" s="256">
        <v>2802</v>
      </c>
      <c r="M2321" s="256">
        <v>2947</v>
      </c>
      <c r="N2321" s="256">
        <v>3098</v>
      </c>
      <c r="O2321" s="256">
        <v>3248</v>
      </c>
      <c r="P2321" s="256">
        <v>3340</v>
      </c>
      <c r="Q2321" s="256">
        <v>3408</v>
      </c>
      <c r="R2321" s="256">
        <v>3452</v>
      </c>
      <c r="S2321" s="256">
        <v>3496</v>
      </c>
      <c r="T2321" s="256">
        <v>3511</v>
      </c>
      <c r="U2321" s="256">
        <v>3466</v>
      </c>
      <c r="V2321" s="256">
        <v>3381</v>
      </c>
      <c r="W2321" s="256">
        <v>3327</v>
      </c>
      <c r="X2321" s="256">
        <v>3306</v>
      </c>
      <c r="Y2321" s="256">
        <v>3224</v>
      </c>
      <c r="Z2321" s="256">
        <v>2964</v>
      </c>
      <c r="AA2321" s="256">
        <v>2372</v>
      </c>
      <c r="AB2321" s="256">
        <v>1478</v>
      </c>
      <c r="AC2321" s="256">
        <v>794</v>
      </c>
      <c r="AD2321" s="256">
        <v>579</v>
      </c>
      <c r="AE2321" s="256">
        <v>518</v>
      </c>
      <c r="AF2321" s="256">
        <v>472</v>
      </c>
      <c r="AG2321" s="256">
        <v>398</v>
      </c>
      <c r="AH2321" s="256">
        <v>342</v>
      </c>
      <c r="AI2321" s="256">
        <v>300</v>
      </c>
      <c r="AJ2321" s="256">
        <v>242</v>
      </c>
      <c r="AK2321" s="256">
        <v>159</v>
      </c>
      <c r="AL2321" s="256">
        <v>0</v>
      </c>
      <c r="AM2321" s="256">
        <v>0</v>
      </c>
      <c r="AN2321" s="256">
        <v>0</v>
      </c>
      <c r="AO2321" s="256">
        <v>0</v>
      </c>
      <c r="AP2321" s="256">
        <v>0</v>
      </c>
      <c r="AQ2321" s="256">
        <v>0</v>
      </c>
      <c r="AR2321" s="256">
        <v>0</v>
      </c>
      <c r="AS2321" s="256">
        <v>0</v>
      </c>
      <c r="AT2321" s="256">
        <v>0</v>
      </c>
      <c r="AU2321" s="256">
        <v>0</v>
      </c>
      <c r="AV2321" s="256">
        <v>0</v>
      </c>
      <c r="AW2321" s="256">
        <v>0</v>
      </c>
      <c r="AX2321" s="256">
        <v>0</v>
      </c>
      <c r="AY2321" s="256">
        <v>0</v>
      </c>
      <c r="AZ2321" s="256">
        <v>0</v>
      </c>
      <c r="BA2321" s="256">
        <v>0</v>
      </c>
      <c r="BB2321" s="256">
        <v>0</v>
      </c>
      <c r="BC2321" s="256">
        <v>0</v>
      </c>
      <c r="BD2321" s="256">
        <v>0</v>
      </c>
      <c r="BE2321" s="256">
        <v>0</v>
      </c>
      <c r="BF2321" s="256">
        <v>0</v>
      </c>
      <c r="BG2321" s="256">
        <v>0</v>
      </c>
      <c r="BH2321" s="256">
        <v>0</v>
      </c>
      <c r="BI2321" s="256">
        <v>0</v>
      </c>
      <c r="BJ2321" s="256">
        <v>0</v>
      </c>
      <c r="BK2321" s="256">
        <v>0</v>
      </c>
      <c r="BL2321" s="256">
        <v>0</v>
      </c>
      <c r="BM2321" s="256">
        <v>0</v>
      </c>
      <c r="BN2321" s="256">
        <v>0</v>
      </c>
      <c r="BO2321" s="256">
        <v>0</v>
      </c>
      <c r="BP2321" s="256">
        <v>0</v>
      </c>
      <c r="BQ2321" s="256">
        <v>0</v>
      </c>
      <c r="BR2321" s="256">
        <v>0</v>
      </c>
      <c r="BS2321" s="256">
        <v>0</v>
      </c>
      <c r="BT2321" s="256">
        <v>0</v>
      </c>
      <c r="BU2321" s="256">
        <v>0</v>
      </c>
      <c r="BV2321" s="256">
        <v>0</v>
      </c>
    </row>
    <row r="2322" spans="1:74">
      <c r="A2322" s="256">
        <v>20</v>
      </c>
      <c r="B2322" s="256">
        <v>2656</v>
      </c>
      <c r="C2322" s="256">
        <v>2594</v>
      </c>
      <c r="D2322" s="256">
        <v>2586</v>
      </c>
      <c r="E2322" s="256">
        <v>2637</v>
      </c>
      <c r="F2322" s="256">
        <v>2678</v>
      </c>
      <c r="G2322" s="256">
        <v>2673</v>
      </c>
      <c r="H2322" s="256">
        <v>2651</v>
      </c>
      <c r="I2322" s="256">
        <v>2616</v>
      </c>
      <c r="J2322" s="256">
        <v>2608</v>
      </c>
      <c r="K2322" s="256">
        <v>2664</v>
      </c>
      <c r="L2322" s="256">
        <v>2782</v>
      </c>
      <c r="M2322" s="256">
        <v>2922</v>
      </c>
      <c r="N2322" s="256">
        <v>3068</v>
      </c>
      <c r="O2322" s="256">
        <v>3220</v>
      </c>
      <c r="P2322" s="256">
        <v>3320</v>
      </c>
      <c r="Q2322" s="256">
        <v>3384</v>
      </c>
      <c r="R2322" s="256">
        <v>3425</v>
      </c>
      <c r="S2322" s="256">
        <v>3468</v>
      </c>
      <c r="T2322" s="256">
        <v>3490</v>
      </c>
      <c r="U2322" s="256">
        <v>3455</v>
      </c>
      <c r="V2322" s="256">
        <v>3372</v>
      </c>
      <c r="W2322" s="256">
        <v>3300</v>
      </c>
      <c r="X2322" s="256">
        <v>3266</v>
      </c>
      <c r="Y2322" s="256">
        <v>3186</v>
      </c>
      <c r="Z2322" s="256">
        <v>2957</v>
      </c>
      <c r="AA2322" s="256">
        <v>2426</v>
      </c>
      <c r="AB2322" s="256">
        <v>1551</v>
      </c>
      <c r="AC2322" s="256">
        <v>845</v>
      </c>
      <c r="AD2322" s="256">
        <v>614</v>
      </c>
      <c r="AE2322" s="256">
        <v>558</v>
      </c>
      <c r="AF2322" s="256">
        <v>513</v>
      </c>
      <c r="AG2322" s="256">
        <v>445</v>
      </c>
      <c r="AH2322" s="256">
        <v>388</v>
      </c>
      <c r="AI2322" s="256">
        <v>346</v>
      </c>
      <c r="AJ2322" s="256">
        <v>259</v>
      </c>
      <c r="AK2322" s="256">
        <v>132</v>
      </c>
      <c r="AL2322" s="256">
        <v>0</v>
      </c>
      <c r="AM2322" s="256">
        <v>0</v>
      </c>
      <c r="AN2322" s="256">
        <v>0</v>
      </c>
      <c r="AO2322" s="256">
        <v>0</v>
      </c>
      <c r="AP2322" s="256">
        <v>0</v>
      </c>
      <c r="AQ2322" s="256">
        <v>0</v>
      </c>
      <c r="AR2322" s="256">
        <v>0</v>
      </c>
      <c r="AS2322" s="256">
        <v>0</v>
      </c>
      <c r="AT2322" s="256">
        <v>0</v>
      </c>
      <c r="AU2322" s="256">
        <v>0</v>
      </c>
      <c r="AV2322" s="256">
        <v>0</v>
      </c>
      <c r="AW2322" s="256">
        <v>0</v>
      </c>
      <c r="AX2322" s="256">
        <v>0</v>
      </c>
      <c r="AY2322" s="256">
        <v>0</v>
      </c>
      <c r="AZ2322" s="256">
        <v>0</v>
      </c>
      <c r="BA2322" s="256">
        <v>0</v>
      </c>
      <c r="BB2322" s="256">
        <v>0</v>
      </c>
      <c r="BC2322" s="256">
        <v>0</v>
      </c>
      <c r="BD2322" s="256">
        <v>0</v>
      </c>
      <c r="BE2322" s="256">
        <v>0</v>
      </c>
      <c r="BF2322" s="256">
        <v>0</v>
      </c>
      <c r="BG2322" s="256">
        <v>0</v>
      </c>
      <c r="BH2322" s="256">
        <v>0</v>
      </c>
      <c r="BI2322" s="256">
        <v>0</v>
      </c>
      <c r="BJ2322" s="256">
        <v>0</v>
      </c>
      <c r="BK2322" s="256">
        <v>0</v>
      </c>
      <c r="BL2322" s="256">
        <v>0</v>
      </c>
      <c r="BM2322" s="256">
        <v>0</v>
      </c>
      <c r="BN2322" s="256">
        <v>0</v>
      </c>
      <c r="BO2322" s="256">
        <v>0</v>
      </c>
      <c r="BP2322" s="256">
        <v>0</v>
      </c>
      <c r="BQ2322" s="256">
        <v>0</v>
      </c>
      <c r="BR2322" s="256">
        <v>0</v>
      </c>
      <c r="BS2322" s="256">
        <v>0</v>
      </c>
      <c r="BT2322" s="256">
        <v>0</v>
      </c>
      <c r="BU2322" s="256">
        <v>0</v>
      </c>
      <c r="BV2322" s="256">
        <v>0</v>
      </c>
    </row>
    <row r="2323" spans="1:74">
      <c r="A2323" s="256">
        <v>22.5</v>
      </c>
      <c r="B2323" s="256">
        <v>2656</v>
      </c>
      <c r="C2323" s="256">
        <v>2595</v>
      </c>
      <c r="D2323" s="256">
        <v>2584</v>
      </c>
      <c r="E2323" s="256">
        <v>2632</v>
      </c>
      <c r="F2323" s="256">
        <v>2680</v>
      </c>
      <c r="G2323" s="256">
        <v>2678</v>
      </c>
      <c r="H2323" s="256">
        <v>2662</v>
      </c>
      <c r="I2323" s="256">
        <v>2627</v>
      </c>
      <c r="J2323" s="256">
        <v>2614</v>
      </c>
      <c r="K2323" s="256">
        <v>2654</v>
      </c>
      <c r="L2323" s="256">
        <v>2762</v>
      </c>
      <c r="M2323" s="256">
        <v>2896</v>
      </c>
      <c r="N2323" s="256">
        <v>3034</v>
      </c>
      <c r="O2323" s="256">
        <v>3183</v>
      </c>
      <c r="P2323" s="256">
        <v>3288</v>
      </c>
      <c r="Q2323" s="256">
        <v>3353</v>
      </c>
      <c r="R2323" s="256">
        <v>3396</v>
      </c>
      <c r="S2323" s="256">
        <v>3436</v>
      </c>
      <c r="T2323" s="256">
        <v>3463</v>
      </c>
      <c r="U2323" s="256">
        <v>3445</v>
      </c>
      <c r="V2323" s="256">
        <v>3376</v>
      </c>
      <c r="W2323" s="256">
        <v>3290</v>
      </c>
      <c r="X2323" s="256">
        <v>3245</v>
      </c>
      <c r="Y2323" s="256">
        <v>3172</v>
      </c>
      <c r="Z2323" s="256">
        <v>2968</v>
      </c>
      <c r="AA2323" s="256">
        <v>2488</v>
      </c>
      <c r="AB2323" s="256">
        <v>1652</v>
      </c>
      <c r="AC2323" s="256">
        <v>926</v>
      </c>
      <c r="AD2323" s="256">
        <v>664</v>
      </c>
      <c r="AE2323" s="256">
        <v>608</v>
      </c>
      <c r="AF2323" s="256">
        <v>573</v>
      </c>
      <c r="AG2323" s="256">
        <v>504</v>
      </c>
      <c r="AH2323" s="256">
        <v>441</v>
      </c>
      <c r="AI2323" s="256">
        <v>402</v>
      </c>
      <c r="AJ2323" s="256">
        <v>302</v>
      </c>
      <c r="AK2323" s="256">
        <v>151</v>
      </c>
      <c r="AL2323" s="256">
        <v>0</v>
      </c>
      <c r="AM2323" s="256">
        <v>0</v>
      </c>
      <c r="AN2323" s="256">
        <v>0</v>
      </c>
      <c r="AO2323" s="256">
        <v>0</v>
      </c>
      <c r="AP2323" s="256">
        <v>0</v>
      </c>
      <c r="AQ2323" s="256">
        <v>0</v>
      </c>
      <c r="AR2323" s="256">
        <v>0</v>
      </c>
      <c r="AS2323" s="256">
        <v>0</v>
      </c>
      <c r="AT2323" s="256">
        <v>0</v>
      </c>
      <c r="AU2323" s="256">
        <v>0</v>
      </c>
      <c r="AV2323" s="256">
        <v>0</v>
      </c>
      <c r="AW2323" s="256">
        <v>0</v>
      </c>
      <c r="AX2323" s="256">
        <v>0</v>
      </c>
      <c r="AY2323" s="256">
        <v>0</v>
      </c>
      <c r="AZ2323" s="256">
        <v>0</v>
      </c>
      <c r="BA2323" s="256">
        <v>0</v>
      </c>
      <c r="BB2323" s="256">
        <v>0</v>
      </c>
      <c r="BC2323" s="256">
        <v>0</v>
      </c>
      <c r="BD2323" s="256">
        <v>0</v>
      </c>
      <c r="BE2323" s="256">
        <v>0</v>
      </c>
      <c r="BF2323" s="256">
        <v>0</v>
      </c>
      <c r="BG2323" s="256">
        <v>0</v>
      </c>
      <c r="BH2323" s="256">
        <v>0</v>
      </c>
      <c r="BI2323" s="256">
        <v>0</v>
      </c>
      <c r="BJ2323" s="256">
        <v>0</v>
      </c>
      <c r="BK2323" s="256">
        <v>0</v>
      </c>
      <c r="BL2323" s="256">
        <v>0</v>
      </c>
      <c r="BM2323" s="256">
        <v>0</v>
      </c>
      <c r="BN2323" s="256">
        <v>0</v>
      </c>
      <c r="BO2323" s="256">
        <v>0</v>
      </c>
      <c r="BP2323" s="256">
        <v>0</v>
      </c>
      <c r="BQ2323" s="256">
        <v>0</v>
      </c>
      <c r="BR2323" s="256">
        <v>0</v>
      </c>
      <c r="BS2323" s="256">
        <v>0</v>
      </c>
      <c r="BT2323" s="256">
        <v>0</v>
      </c>
      <c r="BU2323" s="256">
        <v>0</v>
      </c>
      <c r="BV2323" s="256">
        <v>0</v>
      </c>
    </row>
    <row r="2324" spans="1:74">
      <c r="A2324" s="256">
        <v>25</v>
      </c>
      <c r="B2324" s="256">
        <v>2656</v>
      </c>
      <c r="C2324" s="256">
        <v>2596</v>
      </c>
      <c r="D2324" s="256">
        <v>2583</v>
      </c>
      <c r="E2324" s="256">
        <v>2630</v>
      </c>
      <c r="F2324" s="256">
        <v>2682</v>
      </c>
      <c r="G2324" s="256">
        <v>2686</v>
      </c>
      <c r="H2324" s="256">
        <v>2674</v>
      </c>
      <c r="I2324" s="256">
        <v>2638</v>
      </c>
      <c r="J2324" s="256">
        <v>2619</v>
      </c>
      <c r="K2324" s="256">
        <v>2647</v>
      </c>
      <c r="L2324" s="256">
        <v>2744</v>
      </c>
      <c r="M2324" s="256">
        <v>2870</v>
      </c>
      <c r="N2324" s="256">
        <v>3003</v>
      </c>
      <c r="O2324" s="256">
        <v>3144</v>
      </c>
      <c r="P2324" s="256">
        <v>3254</v>
      </c>
      <c r="Q2324" s="256">
        <v>3318</v>
      </c>
      <c r="R2324" s="256">
        <v>3364</v>
      </c>
      <c r="S2324" s="256">
        <v>3399</v>
      </c>
      <c r="T2324" s="256">
        <v>3432</v>
      </c>
      <c r="U2324" s="256">
        <v>3430</v>
      </c>
      <c r="V2324" s="256">
        <v>3386</v>
      </c>
      <c r="W2324" s="256">
        <v>3302</v>
      </c>
      <c r="X2324" s="256">
        <v>3248</v>
      </c>
      <c r="Y2324" s="256">
        <v>3182</v>
      </c>
      <c r="Z2324" s="256">
        <v>2998</v>
      </c>
      <c r="AA2324" s="256">
        <v>2557</v>
      </c>
      <c r="AB2324" s="256">
        <v>1762</v>
      </c>
      <c r="AC2324" s="256">
        <v>1009</v>
      </c>
      <c r="AD2324" s="256">
        <v>721</v>
      </c>
      <c r="AE2324" s="256">
        <v>670</v>
      </c>
      <c r="AF2324" s="256">
        <v>644</v>
      </c>
      <c r="AG2324" s="256">
        <v>574</v>
      </c>
      <c r="AH2324" s="256">
        <v>503</v>
      </c>
      <c r="AI2324" s="256">
        <v>464</v>
      </c>
      <c r="AJ2324" s="256">
        <v>360</v>
      </c>
      <c r="AK2324" s="256">
        <v>174</v>
      </c>
      <c r="AL2324" s="256">
        <v>0</v>
      </c>
      <c r="AM2324" s="256">
        <v>0</v>
      </c>
      <c r="AN2324" s="256">
        <v>0</v>
      </c>
      <c r="AO2324" s="256">
        <v>0</v>
      </c>
      <c r="AP2324" s="256">
        <v>0</v>
      </c>
      <c r="AQ2324" s="256">
        <v>0</v>
      </c>
      <c r="AR2324" s="256">
        <v>0</v>
      </c>
      <c r="AS2324" s="256">
        <v>0</v>
      </c>
      <c r="AT2324" s="256">
        <v>0</v>
      </c>
      <c r="AU2324" s="256">
        <v>0</v>
      </c>
      <c r="AV2324" s="256">
        <v>0</v>
      </c>
      <c r="AW2324" s="256">
        <v>0</v>
      </c>
      <c r="AX2324" s="256">
        <v>0</v>
      </c>
      <c r="AY2324" s="256">
        <v>0</v>
      </c>
      <c r="AZ2324" s="256">
        <v>0</v>
      </c>
      <c r="BA2324" s="256">
        <v>0</v>
      </c>
      <c r="BB2324" s="256">
        <v>0</v>
      </c>
      <c r="BC2324" s="256">
        <v>0</v>
      </c>
      <c r="BD2324" s="256">
        <v>0</v>
      </c>
      <c r="BE2324" s="256">
        <v>0</v>
      </c>
      <c r="BF2324" s="256">
        <v>0</v>
      </c>
      <c r="BG2324" s="256">
        <v>0</v>
      </c>
      <c r="BH2324" s="256">
        <v>0</v>
      </c>
      <c r="BI2324" s="256">
        <v>0</v>
      </c>
      <c r="BJ2324" s="256">
        <v>0</v>
      </c>
      <c r="BK2324" s="256">
        <v>0</v>
      </c>
      <c r="BL2324" s="256">
        <v>0</v>
      </c>
      <c r="BM2324" s="256">
        <v>0</v>
      </c>
      <c r="BN2324" s="256">
        <v>0</v>
      </c>
      <c r="BO2324" s="256">
        <v>0</v>
      </c>
      <c r="BP2324" s="256">
        <v>0</v>
      </c>
      <c r="BQ2324" s="256">
        <v>0</v>
      </c>
      <c r="BR2324" s="256">
        <v>0</v>
      </c>
      <c r="BS2324" s="256">
        <v>0</v>
      </c>
      <c r="BT2324" s="256">
        <v>0</v>
      </c>
      <c r="BU2324" s="256">
        <v>0</v>
      </c>
      <c r="BV2324" s="256">
        <v>0</v>
      </c>
    </row>
    <row r="2325" spans="1:74">
      <c r="A2325" s="256">
        <v>27.5</v>
      </c>
      <c r="B2325" s="256">
        <v>2656</v>
      </c>
      <c r="C2325" s="256">
        <v>2601</v>
      </c>
      <c r="D2325" s="256">
        <v>2587</v>
      </c>
      <c r="E2325" s="256">
        <v>2630</v>
      </c>
      <c r="F2325" s="256">
        <v>2688</v>
      </c>
      <c r="G2325" s="256">
        <v>2696</v>
      </c>
      <c r="H2325" s="256">
        <v>2691</v>
      </c>
      <c r="I2325" s="256">
        <v>2658</v>
      </c>
      <c r="J2325" s="256">
        <v>2633</v>
      </c>
      <c r="K2325" s="256">
        <v>2648</v>
      </c>
      <c r="L2325" s="256">
        <v>2729</v>
      </c>
      <c r="M2325" s="256">
        <v>2847</v>
      </c>
      <c r="N2325" s="256">
        <v>2972</v>
      </c>
      <c r="O2325" s="256">
        <v>3100</v>
      </c>
      <c r="P2325" s="256">
        <v>3210</v>
      </c>
      <c r="Q2325" s="256">
        <v>3281</v>
      </c>
      <c r="R2325" s="256">
        <v>3324</v>
      </c>
      <c r="S2325" s="256">
        <v>3362</v>
      </c>
      <c r="T2325" s="256">
        <v>3402</v>
      </c>
      <c r="U2325" s="256">
        <v>3420</v>
      </c>
      <c r="V2325" s="256">
        <v>3406</v>
      </c>
      <c r="W2325" s="256">
        <v>3339</v>
      </c>
      <c r="X2325" s="256">
        <v>3266</v>
      </c>
      <c r="Y2325" s="256">
        <v>3196</v>
      </c>
      <c r="Z2325" s="256">
        <v>3028</v>
      </c>
      <c r="AA2325" s="256">
        <v>2634</v>
      </c>
      <c r="AB2325" s="256">
        <v>1903</v>
      </c>
      <c r="AC2325" s="256">
        <v>1119</v>
      </c>
      <c r="AD2325" s="256">
        <v>789</v>
      </c>
      <c r="AE2325" s="256">
        <v>736</v>
      </c>
      <c r="AF2325" s="256">
        <v>728</v>
      </c>
      <c r="AG2325" s="256">
        <v>676</v>
      </c>
      <c r="AH2325" s="256">
        <v>603</v>
      </c>
      <c r="AI2325" s="256">
        <v>553</v>
      </c>
      <c r="AJ2325" s="256">
        <v>425</v>
      </c>
      <c r="AK2325" s="256">
        <v>201</v>
      </c>
      <c r="AL2325" s="256">
        <v>0</v>
      </c>
      <c r="AM2325" s="256">
        <v>0</v>
      </c>
      <c r="AN2325" s="256">
        <v>0</v>
      </c>
      <c r="AO2325" s="256">
        <v>0</v>
      </c>
      <c r="AP2325" s="256">
        <v>0</v>
      </c>
      <c r="AQ2325" s="256">
        <v>0</v>
      </c>
      <c r="AR2325" s="256">
        <v>0</v>
      </c>
      <c r="AS2325" s="256">
        <v>0</v>
      </c>
      <c r="AT2325" s="256">
        <v>0</v>
      </c>
      <c r="AU2325" s="256">
        <v>0</v>
      </c>
      <c r="AV2325" s="256">
        <v>0</v>
      </c>
      <c r="AW2325" s="256">
        <v>0</v>
      </c>
      <c r="AX2325" s="256">
        <v>0</v>
      </c>
      <c r="AY2325" s="256">
        <v>0</v>
      </c>
      <c r="AZ2325" s="256">
        <v>0</v>
      </c>
      <c r="BA2325" s="256">
        <v>0</v>
      </c>
      <c r="BB2325" s="256">
        <v>0</v>
      </c>
      <c r="BC2325" s="256">
        <v>0</v>
      </c>
      <c r="BD2325" s="256">
        <v>0</v>
      </c>
      <c r="BE2325" s="256">
        <v>0</v>
      </c>
      <c r="BF2325" s="256">
        <v>0</v>
      </c>
      <c r="BG2325" s="256">
        <v>0</v>
      </c>
      <c r="BH2325" s="256">
        <v>0</v>
      </c>
      <c r="BI2325" s="256">
        <v>0</v>
      </c>
      <c r="BJ2325" s="256">
        <v>0</v>
      </c>
      <c r="BK2325" s="256">
        <v>0</v>
      </c>
      <c r="BL2325" s="256">
        <v>0</v>
      </c>
      <c r="BM2325" s="256">
        <v>0</v>
      </c>
      <c r="BN2325" s="256">
        <v>0</v>
      </c>
      <c r="BO2325" s="256">
        <v>0</v>
      </c>
      <c r="BP2325" s="256">
        <v>0</v>
      </c>
      <c r="BQ2325" s="256">
        <v>0</v>
      </c>
      <c r="BR2325" s="256">
        <v>0</v>
      </c>
      <c r="BS2325" s="256">
        <v>0</v>
      </c>
      <c r="BT2325" s="256">
        <v>0</v>
      </c>
      <c r="BU2325" s="256">
        <v>0</v>
      </c>
      <c r="BV2325" s="256">
        <v>0</v>
      </c>
    </row>
    <row r="2326" spans="1:74">
      <c r="A2326" s="256">
        <v>30</v>
      </c>
      <c r="B2326" s="256">
        <v>2656</v>
      </c>
      <c r="C2326" s="256">
        <v>2605</v>
      </c>
      <c r="D2326" s="256">
        <v>2588</v>
      </c>
      <c r="E2326" s="256">
        <v>2628</v>
      </c>
      <c r="F2326" s="256">
        <v>2688</v>
      </c>
      <c r="G2326" s="256">
        <v>2706</v>
      </c>
      <c r="H2326" s="256">
        <v>2707</v>
      </c>
      <c r="I2326" s="256">
        <v>2678</v>
      </c>
      <c r="J2326" s="256">
        <v>2650</v>
      </c>
      <c r="K2326" s="256">
        <v>2652</v>
      </c>
      <c r="L2326" s="256">
        <v>2714</v>
      </c>
      <c r="M2326" s="256">
        <v>2824</v>
      </c>
      <c r="N2326" s="256">
        <v>2940</v>
      </c>
      <c r="O2326" s="256">
        <v>3054</v>
      </c>
      <c r="P2326" s="256">
        <v>3166</v>
      </c>
      <c r="Q2326" s="256">
        <v>3241</v>
      </c>
      <c r="R2326" s="256">
        <v>3288</v>
      </c>
      <c r="S2326" s="256">
        <v>3326</v>
      </c>
      <c r="T2326" s="256">
        <v>3374</v>
      </c>
      <c r="U2326" s="256">
        <v>3408</v>
      </c>
      <c r="V2326" s="256">
        <v>3417</v>
      </c>
      <c r="W2326" s="256">
        <v>3377</v>
      </c>
      <c r="X2326" s="256">
        <v>3295</v>
      </c>
      <c r="Y2326" s="256">
        <v>3206</v>
      </c>
      <c r="Z2326" s="256">
        <v>3038</v>
      </c>
      <c r="AA2326" s="256">
        <v>2678</v>
      </c>
      <c r="AB2326" s="256">
        <v>2011</v>
      </c>
      <c r="AC2326" s="256">
        <v>1219</v>
      </c>
      <c r="AD2326" s="256">
        <v>838</v>
      </c>
      <c r="AE2326" s="256">
        <v>785</v>
      </c>
      <c r="AF2326" s="256">
        <v>808</v>
      </c>
      <c r="AG2326" s="256">
        <v>799</v>
      </c>
      <c r="AH2326" s="256">
        <v>733</v>
      </c>
      <c r="AI2326" s="256">
        <v>670</v>
      </c>
      <c r="AJ2326" s="256">
        <v>514</v>
      </c>
      <c r="AK2326" s="256">
        <v>236</v>
      </c>
      <c r="AL2326" s="256">
        <v>0</v>
      </c>
      <c r="AM2326" s="256">
        <v>0</v>
      </c>
      <c r="AN2326" s="256">
        <v>0</v>
      </c>
      <c r="AO2326" s="256">
        <v>0</v>
      </c>
      <c r="AP2326" s="256">
        <v>0</v>
      </c>
      <c r="AQ2326" s="256">
        <v>0</v>
      </c>
      <c r="AR2326" s="256">
        <v>0</v>
      </c>
      <c r="AS2326" s="256">
        <v>0</v>
      </c>
      <c r="AT2326" s="256">
        <v>0</v>
      </c>
      <c r="AU2326" s="256">
        <v>0</v>
      </c>
      <c r="AV2326" s="256">
        <v>0</v>
      </c>
      <c r="AW2326" s="256">
        <v>0</v>
      </c>
      <c r="AX2326" s="256">
        <v>0</v>
      </c>
      <c r="AY2326" s="256">
        <v>0</v>
      </c>
      <c r="AZ2326" s="256">
        <v>0</v>
      </c>
      <c r="BA2326" s="256">
        <v>0</v>
      </c>
      <c r="BB2326" s="256">
        <v>0</v>
      </c>
      <c r="BC2326" s="256">
        <v>0</v>
      </c>
      <c r="BD2326" s="256">
        <v>0</v>
      </c>
      <c r="BE2326" s="256">
        <v>0</v>
      </c>
      <c r="BF2326" s="256">
        <v>0</v>
      </c>
      <c r="BG2326" s="256">
        <v>0</v>
      </c>
      <c r="BH2326" s="256">
        <v>0</v>
      </c>
      <c r="BI2326" s="256">
        <v>0</v>
      </c>
      <c r="BJ2326" s="256">
        <v>0</v>
      </c>
      <c r="BK2326" s="256">
        <v>0</v>
      </c>
      <c r="BL2326" s="256">
        <v>0</v>
      </c>
      <c r="BM2326" s="256">
        <v>0</v>
      </c>
      <c r="BN2326" s="256">
        <v>0</v>
      </c>
      <c r="BO2326" s="256">
        <v>0</v>
      </c>
      <c r="BP2326" s="256">
        <v>0</v>
      </c>
      <c r="BQ2326" s="256">
        <v>0</v>
      </c>
      <c r="BR2326" s="256">
        <v>0</v>
      </c>
      <c r="BS2326" s="256">
        <v>0</v>
      </c>
      <c r="BT2326" s="256">
        <v>0</v>
      </c>
      <c r="BU2326" s="256">
        <v>0</v>
      </c>
      <c r="BV2326" s="256">
        <v>0</v>
      </c>
    </row>
    <row r="2327" spans="1:74">
      <c r="A2327" s="256">
        <v>32.5</v>
      </c>
      <c r="B2327" s="256">
        <v>2656</v>
      </c>
      <c r="C2327" s="256">
        <v>2610</v>
      </c>
      <c r="D2327" s="256">
        <v>2594</v>
      </c>
      <c r="E2327" s="256">
        <v>2629</v>
      </c>
      <c r="F2327" s="256">
        <v>2694</v>
      </c>
      <c r="G2327" s="256">
        <v>2721</v>
      </c>
      <c r="H2327" s="256">
        <v>2730</v>
      </c>
      <c r="I2327" s="256">
        <v>2710</v>
      </c>
      <c r="J2327" s="256">
        <v>2678</v>
      </c>
      <c r="K2327" s="256">
        <v>2668</v>
      </c>
      <c r="L2327" s="256">
        <v>2710</v>
      </c>
      <c r="M2327" s="256">
        <v>2810</v>
      </c>
      <c r="N2327" s="256">
        <v>2914</v>
      </c>
      <c r="O2327" s="256">
        <v>3016</v>
      </c>
      <c r="P2327" s="256">
        <v>3122</v>
      </c>
      <c r="Q2327" s="256">
        <v>3209</v>
      </c>
      <c r="R2327" s="256">
        <v>3267</v>
      </c>
      <c r="S2327" s="256">
        <v>3308</v>
      </c>
      <c r="T2327" s="256">
        <v>3355</v>
      </c>
      <c r="U2327" s="256">
        <v>3404</v>
      </c>
      <c r="V2327" s="256">
        <v>3431</v>
      </c>
      <c r="W2327" s="256">
        <v>3420</v>
      </c>
      <c r="X2327" s="256">
        <v>3350</v>
      </c>
      <c r="Y2327" s="256">
        <v>3236</v>
      </c>
      <c r="Z2327" s="256">
        <v>3059</v>
      </c>
      <c r="AA2327" s="256">
        <v>2723</v>
      </c>
      <c r="AB2327" s="256">
        <v>2114</v>
      </c>
      <c r="AC2327" s="256">
        <v>1327</v>
      </c>
      <c r="AD2327" s="256">
        <v>870</v>
      </c>
      <c r="AE2327" s="256">
        <v>810</v>
      </c>
      <c r="AF2327" s="256">
        <v>864</v>
      </c>
      <c r="AG2327" s="256">
        <v>895</v>
      </c>
      <c r="AH2327" s="256">
        <v>864</v>
      </c>
      <c r="AI2327" s="256">
        <v>794</v>
      </c>
      <c r="AJ2327" s="256">
        <v>587</v>
      </c>
      <c r="AK2327" s="256">
        <v>268</v>
      </c>
      <c r="AL2327" s="256">
        <v>0</v>
      </c>
      <c r="AM2327" s="256">
        <v>0</v>
      </c>
      <c r="AN2327" s="256">
        <v>0</v>
      </c>
      <c r="AO2327" s="256">
        <v>0</v>
      </c>
      <c r="AP2327" s="256">
        <v>0</v>
      </c>
      <c r="AQ2327" s="256">
        <v>0</v>
      </c>
      <c r="AR2327" s="256">
        <v>0</v>
      </c>
      <c r="AS2327" s="256">
        <v>0</v>
      </c>
      <c r="AT2327" s="256">
        <v>0</v>
      </c>
      <c r="AU2327" s="256">
        <v>0</v>
      </c>
      <c r="AV2327" s="256">
        <v>0</v>
      </c>
      <c r="AW2327" s="256">
        <v>0</v>
      </c>
      <c r="AX2327" s="256">
        <v>0</v>
      </c>
      <c r="AY2327" s="256">
        <v>0</v>
      </c>
      <c r="AZ2327" s="256">
        <v>0</v>
      </c>
      <c r="BA2327" s="256">
        <v>0</v>
      </c>
      <c r="BB2327" s="256">
        <v>0</v>
      </c>
      <c r="BC2327" s="256">
        <v>0</v>
      </c>
      <c r="BD2327" s="256">
        <v>0</v>
      </c>
      <c r="BE2327" s="256">
        <v>0</v>
      </c>
      <c r="BF2327" s="256">
        <v>0</v>
      </c>
      <c r="BG2327" s="256">
        <v>0</v>
      </c>
      <c r="BH2327" s="256">
        <v>0</v>
      </c>
      <c r="BI2327" s="256">
        <v>0</v>
      </c>
      <c r="BJ2327" s="256">
        <v>0</v>
      </c>
      <c r="BK2327" s="256">
        <v>0</v>
      </c>
      <c r="BL2327" s="256">
        <v>0</v>
      </c>
      <c r="BM2327" s="256">
        <v>0</v>
      </c>
      <c r="BN2327" s="256">
        <v>0</v>
      </c>
      <c r="BO2327" s="256">
        <v>0</v>
      </c>
      <c r="BP2327" s="256">
        <v>0</v>
      </c>
      <c r="BQ2327" s="256">
        <v>0</v>
      </c>
      <c r="BR2327" s="256">
        <v>0</v>
      </c>
      <c r="BS2327" s="256">
        <v>0</v>
      </c>
      <c r="BT2327" s="256">
        <v>0</v>
      </c>
      <c r="BU2327" s="256">
        <v>0</v>
      </c>
      <c r="BV2327" s="256">
        <v>0</v>
      </c>
    </row>
    <row r="2328" spans="1:74">
      <c r="A2328" s="256">
        <v>35</v>
      </c>
      <c r="B2328" s="256">
        <v>2656</v>
      </c>
      <c r="C2328" s="256">
        <v>2604</v>
      </c>
      <c r="D2328" s="256">
        <v>2588</v>
      </c>
      <c r="E2328" s="256">
        <v>2620</v>
      </c>
      <c r="F2328" s="256">
        <v>2688</v>
      </c>
      <c r="G2328" s="256">
        <v>2724</v>
      </c>
      <c r="H2328" s="256">
        <v>2739</v>
      </c>
      <c r="I2328" s="256">
        <v>2730</v>
      </c>
      <c r="J2328" s="256">
        <v>2696</v>
      </c>
      <c r="K2328" s="256">
        <v>2682</v>
      </c>
      <c r="L2328" s="256">
        <v>2704</v>
      </c>
      <c r="M2328" s="256">
        <v>2784</v>
      </c>
      <c r="N2328" s="256">
        <v>2882</v>
      </c>
      <c r="O2328" s="256">
        <v>2979</v>
      </c>
      <c r="P2328" s="256">
        <v>3075</v>
      </c>
      <c r="Q2328" s="256">
        <v>3176</v>
      </c>
      <c r="R2328" s="256">
        <v>3238</v>
      </c>
      <c r="S2328" s="256">
        <v>3284</v>
      </c>
      <c r="T2328" s="256">
        <v>3330</v>
      </c>
      <c r="U2328" s="256">
        <v>3388</v>
      </c>
      <c r="V2328" s="256">
        <v>3428</v>
      </c>
      <c r="W2328" s="256">
        <v>3428</v>
      </c>
      <c r="X2328" s="256">
        <v>3383</v>
      </c>
      <c r="Y2328" s="256">
        <v>3270</v>
      </c>
      <c r="Z2328" s="256">
        <v>3086</v>
      </c>
      <c r="AA2328" s="256">
        <v>2774</v>
      </c>
      <c r="AB2328" s="256">
        <v>2207</v>
      </c>
      <c r="AC2328" s="256">
        <v>1436</v>
      </c>
      <c r="AD2328" s="256">
        <v>908</v>
      </c>
      <c r="AE2328" s="256">
        <v>826</v>
      </c>
      <c r="AF2328" s="256">
        <v>895</v>
      </c>
      <c r="AG2328" s="256">
        <v>981</v>
      </c>
      <c r="AH2328" s="256">
        <v>1006</v>
      </c>
      <c r="AI2328" s="256">
        <v>954</v>
      </c>
      <c r="AJ2328" s="256">
        <v>820</v>
      </c>
      <c r="AK2328" s="256">
        <v>390</v>
      </c>
      <c r="AL2328" s="256">
        <v>0</v>
      </c>
      <c r="AM2328" s="256">
        <v>0</v>
      </c>
      <c r="AN2328" s="256">
        <v>0</v>
      </c>
      <c r="AO2328" s="256">
        <v>0</v>
      </c>
      <c r="AP2328" s="256">
        <v>0</v>
      </c>
      <c r="AQ2328" s="256">
        <v>0</v>
      </c>
      <c r="AR2328" s="256">
        <v>0</v>
      </c>
      <c r="AS2328" s="256">
        <v>0</v>
      </c>
      <c r="AT2328" s="256">
        <v>0</v>
      </c>
      <c r="AU2328" s="256">
        <v>0</v>
      </c>
      <c r="AV2328" s="256">
        <v>0</v>
      </c>
      <c r="AW2328" s="256">
        <v>0</v>
      </c>
      <c r="AX2328" s="256">
        <v>0</v>
      </c>
      <c r="AY2328" s="256">
        <v>0</v>
      </c>
      <c r="AZ2328" s="256">
        <v>0</v>
      </c>
      <c r="BA2328" s="256">
        <v>0</v>
      </c>
      <c r="BB2328" s="256">
        <v>0</v>
      </c>
      <c r="BC2328" s="256">
        <v>0</v>
      </c>
      <c r="BD2328" s="256">
        <v>0</v>
      </c>
      <c r="BE2328" s="256">
        <v>0</v>
      </c>
      <c r="BF2328" s="256">
        <v>0</v>
      </c>
      <c r="BG2328" s="256">
        <v>0</v>
      </c>
      <c r="BH2328" s="256">
        <v>0</v>
      </c>
      <c r="BI2328" s="256">
        <v>0</v>
      </c>
      <c r="BJ2328" s="256">
        <v>0</v>
      </c>
      <c r="BK2328" s="256">
        <v>0</v>
      </c>
      <c r="BL2328" s="256">
        <v>0</v>
      </c>
      <c r="BM2328" s="256">
        <v>0</v>
      </c>
      <c r="BN2328" s="256">
        <v>0</v>
      </c>
      <c r="BO2328" s="256">
        <v>0</v>
      </c>
      <c r="BP2328" s="256">
        <v>0</v>
      </c>
      <c r="BQ2328" s="256">
        <v>0</v>
      </c>
      <c r="BR2328" s="256">
        <v>0</v>
      </c>
      <c r="BS2328" s="256">
        <v>0</v>
      </c>
      <c r="BT2328" s="256">
        <v>0</v>
      </c>
      <c r="BU2328" s="256">
        <v>0</v>
      </c>
      <c r="BV2328" s="256">
        <v>0</v>
      </c>
    </row>
    <row r="2329" spans="1:74">
      <c r="A2329" s="256">
        <v>37.5</v>
      </c>
      <c r="B2329" s="256">
        <v>2656</v>
      </c>
      <c r="C2329" s="256">
        <v>2605</v>
      </c>
      <c r="D2329" s="256">
        <v>2588</v>
      </c>
      <c r="E2329" s="256">
        <v>2617</v>
      </c>
      <c r="F2329" s="256">
        <v>2685</v>
      </c>
      <c r="G2329" s="256">
        <v>2730</v>
      </c>
      <c r="H2329" s="256">
        <v>2754</v>
      </c>
      <c r="I2329" s="256">
        <v>2758</v>
      </c>
      <c r="J2329" s="256">
        <v>2723</v>
      </c>
      <c r="K2329" s="256">
        <v>2698</v>
      </c>
      <c r="L2329" s="256">
        <v>2700</v>
      </c>
      <c r="M2329" s="256">
        <v>2766</v>
      </c>
      <c r="N2329" s="256">
        <v>2854</v>
      </c>
      <c r="O2329" s="256">
        <v>2947</v>
      </c>
      <c r="P2329" s="256">
        <v>3034</v>
      </c>
      <c r="Q2329" s="256">
        <v>3134</v>
      </c>
      <c r="R2329" s="256">
        <v>3205</v>
      </c>
      <c r="S2329" s="256">
        <v>3261</v>
      </c>
      <c r="T2329" s="256">
        <v>3304</v>
      </c>
      <c r="U2329" s="256">
        <v>3358</v>
      </c>
      <c r="V2329" s="256">
        <v>3414</v>
      </c>
      <c r="W2329" s="256">
        <v>3434</v>
      </c>
      <c r="X2329" s="256">
        <v>3414</v>
      </c>
      <c r="Y2329" s="256">
        <v>3338</v>
      </c>
      <c r="Z2329" s="256">
        <v>3166</v>
      </c>
      <c r="AA2329" s="256">
        <v>2866</v>
      </c>
      <c r="AB2329" s="256">
        <v>2332</v>
      </c>
      <c r="AC2329" s="256">
        <v>1572</v>
      </c>
      <c r="AD2329" s="256">
        <v>980</v>
      </c>
      <c r="AE2329" s="256">
        <v>858</v>
      </c>
      <c r="AF2329" s="256">
        <v>935</v>
      </c>
      <c r="AG2329" s="256">
        <v>1058</v>
      </c>
      <c r="AH2329" s="256">
        <v>1124</v>
      </c>
      <c r="AI2329" s="256">
        <v>1104</v>
      </c>
      <c r="AJ2329" s="256">
        <v>840</v>
      </c>
      <c r="AK2329" s="256">
        <v>344</v>
      </c>
      <c r="AL2329" s="256">
        <v>0</v>
      </c>
      <c r="AM2329" s="256">
        <v>0</v>
      </c>
      <c r="AN2329" s="256">
        <v>0</v>
      </c>
      <c r="AO2329" s="256">
        <v>0</v>
      </c>
      <c r="AP2329" s="256">
        <v>0</v>
      </c>
      <c r="AQ2329" s="256">
        <v>0</v>
      </c>
      <c r="AR2329" s="256">
        <v>0</v>
      </c>
      <c r="AS2329" s="256">
        <v>0</v>
      </c>
      <c r="AT2329" s="256">
        <v>0</v>
      </c>
      <c r="AU2329" s="256">
        <v>0</v>
      </c>
      <c r="AV2329" s="256">
        <v>0</v>
      </c>
      <c r="AW2329" s="256">
        <v>0</v>
      </c>
      <c r="AX2329" s="256">
        <v>0</v>
      </c>
      <c r="AY2329" s="256">
        <v>0</v>
      </c>
      <c r="AZ2329" s="256">
        <v>0</v>
      </c>
      <c r="BA2329" s="256">
        <v>0</v>
      </c>
      <c r="BB2329" s="256">
        <v>0</v>
      </c>
      <c r="BC2329" s="256">
        <v>0</v>
      </c>
      <c r="BD2329" s="256">
        <v>0</v>
      </c>
      <c r="BE2329" s="256">
        <v>0</v>
      </c>
      <c r="BF2329" s="256">
        <v>0</v>
      </c>
      <c r="BG2329" s="256">
        <v>0</v>
      </c>
      <c r="BH2329" s="256">
        <v>0</v>
      </c>
      <c r="BI2329" s="256">
        <v>0</v>
      </c>
      <c r="BJ2329" s="256">
        <v>0</v>
      </c>
      <c r="BK2329" s="256">
        <v>0</v>
      </c>
      <c r="BL2329" s="256">
        <v>0</v>
      </c>
      <c r="BM2329" s="256">
        <v>0</v>
      </c>
      <c r="BN2329" s="256">
        <v>0</v>
      </c>
      <c r="BO2329" s="256">
        <v>0</v>
      </c>
      <c r="BP2329" s="256">
        <v>0</v>
      </c>
      <c r="BQ2329" s="256">
        <v>0</v>
      </c>
      <c r="BR2329" s="256">
        <v>0</v>
      </c>
      <c r="BS2329" s="256">
        <v>0</v>
      </c>
      <c r="BT2329" s="256">
        <v>0</v>
      </c>
      <c r="BU2329" s="256">
        <v>0</v>
      </c>
      <c r="BV2329" s="256">
        <v>0</v>
      </c>
    </row>
    <row r="2330" spans="1:74">
      <c r="A2330" s="256">
        <v>40</v>
      </c>
      <c r="B2330" s="256">
        <v>2656</v>
      </c>
      <c r="C2330" s="256">
        <v>2612</v>
      </c>
      <c r="D2330" s="256">
        <v>2593</v>
      </c>
      <c r="E2330" s="256">
        <v>2618</v>
      </c>
      <c r="F2330" s="256">
        <v>2688</v>
      </c>
      <c r="G2330" s="256">
        <v>2741</v>
      </c>
      <c r="H2330" s="256">
        <v>2774</v>
      </c>
      <c r="I2330" s="256">
        <v>2788</v>
      </c>
      <c r="J2330" s="256">
        <v>2759</v>
      </c>
      <c r="K2330" s="256">
        <v>2728</v>
      </c>
      <c r="L2330" s="256">
        <v>2714</v>
      </c>
      <c r="M2330" s="256">
        <v>2758</v>
      </c>
      <c r="N2330" s="256">
        <v>2842</v>
      </c>
      <c r="O2330" s="256">
        <v>2923</v>
      </c>
      <c r="P2330" s="256">
        <v>3004</v>
      </c>
      <c r="Q2330" s="256">
        <v>3096</v>
      </c>
      <c r="R2330" s="256">
        <v>3181</v>
      </c>
      <c r="S2330" s="256">
        <v>3242</v>
      </c>
      <c r="T2330" s="256">
        <v>3294</v>
      </c>
      <c r="U2330" s="256">
        <v>3336</v>
      </c>
      <c r="V2330" s="256">
        <v>3403</v>
      </c>
      <c r="W2330" s="256">
        <v>3440</v>
      </c>
      <c r="X2330" s="256">
        <v>3442</v>
      </c>
      <c r="Y2330" s="256">
        <v>3409</v>
      </c>
      <c r="Z2330" s="256">
        <v>3284</v>
      </c>
      <c r="AA2330" s="256">
        <v>3013</v>
      </c>
      <c r="AB2330" s="256">
        <v>2517</v>
      </c>
      <c r="AC2330" s="256">
        <v>1753</v>
      </c>
      <c r="AD2330" s="256">
        <v>1096</v>
      </c>
      <c r="AE2330" s="256">
        <v>915</v>
      </c>
      <c r="AF2330" s="256">
        <v>992</v>
      </c>
      <c r="AG2330" s="256">
        <v>1129</v>
      </c>
      <c r="AH2330" s="256">
        <v>1212</v>
      </c>
      <c r="AI2330" s="256">
        <v>1216</v>
      </c>
      <c r="AJ2330" s="256">
        <v>939</v>
      </c>
      <c r="AK2330" s="256">
        <v>378</v>
      </c>
      <c r="AL2330" s="256">
        <v>0</v>
      </c>
      <c r="AM2330" s="256">
        <v>0</v>
      </c>
      <c r="AN2330" s="256">
        <v>0</v>
      </c>
      <c r="AO2330" s="256">
        <v>0</v>
      </c>
      <c r="AP2330" s="256">
        <v>0</v>
      </c>
      <c r="AQ2330" s="256">
        <v>0</v>
      </c>
      <c r="AR2330" s="256">
        <v>0</v>
      </c>
      <c r="AS2330" s="256">
        <v>0</v>
      </c>
      <c r="AT2330" s="256">
        <v>0</v>
      </c>
      <c r="AU2330" s="256">
        <v>0</v>
      </c>
      <c r="AV2330" s="256">
        <v>0</v>
      </c>
      <c r="AW2330" s="256">
        <v>0</v>
      </c>
      <c r="AX2330" s="256">
        <v>0</v>
      </c>
      <c r="AY2330" s="256">
        <v>0</v>
      </c>
      <c r="AZ2330" s="256">
        <v>0</v>
      </c>
      <c r="BA2330" s="256">
        <v>0</v>
      </c>
      <c r="BB2330" s="256">
        <v>0</v>
      </c>
      <c r="BC2330" s="256">
        <v>0</v>
      </c>
      <c r="BD2330" s="256">
        <v>0</v>
      </c>
      <c r="BE2330" s="256">
        <v>0</v>
      </c>
      <c r="BF2330" s="256">
        <v>0</v>
      </c>
      <c r="BG2330" s="256">
        <v>0</v>
      </c>
      <c r="BH2330" s="256">
        <v>0</v>
      </c>
      <c r="BI2330" s="256">
        <v>0</v>
      </c>
      <c r="BJ2330" s="256">
        <v>0</v>
      </c>
      <c r="BK2330" s="256">
        <v>0</v>
      </c>
      <c r="BL2330" s="256">
        <v>0</v>
      </c>
      <c r="BM2330" s="256">
        <v>0</v>
      </c>
      <c r="BN2330" s="256">
        <v>0</v>
      </c>
      <c r="BO2330" s="256">
        <v>0</v>
      </c>
      <c r="BP2330" s="256">
        <v>0</v>
      </c>
      <c r="BQ2330" s="256">
        <v>0</v>
      </c>
      <c r="BR2330" s="256">
        <v>0</v>
      </c>
      <c r="BS2330" s="256">
        <v>0</v>
      </c>
      <c r="BT2330" s="256">
        <v>0</v>
      </c>
      <c r="BU2330" s="256">
        <v>0</v>
      </c>
      <c r="BV2330" s="256">
        <v>0</v>
      </c>
    </row>
    <row r="2331" spans="1:74">
      <c r="A2331" s="256">
        <v>42.5</v>
      </c>
      <c r="B2331" s="256">
        <v>2656</v>
      </c>
      <c r="C2331" s="256">
        <v>2610</v>
      </c>
      <c r="D2331" s="256">
        <v>2592</v>
      </c>
      <c r="E2331" s="256">
        <v>2612</v>
      </c>
      <c r="F2331" s="256">
        <v>2678</v>
      </c>
      <c r="G2331" s="256">
        <v>2742</v>
      </c>
      <c r="H2331" s="256">
        <v>2788</v>
      </c>
      <c r="I2331" s="256">
        <v>2814</v>
      </c>
      <c r="J2331" s="256">
        <v>2795</v>
      </c>
      <c r="K2331" s="256">
        <v>2756</v>
      </c>
      <c r="L2331" s="256">
        <v>2728</v>
      </c>
      <c r="M2331" s="256">
        <v>2750</v>
      </c>
      <c r="N2331" s="256">
        <v>2824</v>
      </c>
      <c r="O2331" s="256">
        <v>2904</v>
      </c>
      <c r="P2331" s="256">
        <v>2980</v>
      </c>
      <c r="Q2331" s="256">
        <v>3058</v>
      </c>
      <c r="R2331" s="256">
        <v>3152</v>
      </c>
      <c r="S2331" s="256">
        <v>3226</v>
      </c>
      <c r="T2331" s="256">
        <v>3286</v>
      </c>
      <c r="U2331" s="256">
        <v>3331</v>
      </c>
      <c r="V2331" s="256">
        <v>3392</v>
      </c>
      <c r="W2331" s="256">
        <v>3450</v>
      </c>
      <c r="X2331" s="256">
        <v>3473</v>
      </c>
      <c r="Y2331" s="256">
        <v>3474</v>
      </c>
      <c r="Z2331" s="256">
        <v>3412</v>
      </c>
      <c r="AA2331" s="256">
        <v>3198</v>
      </c>
      <c r="AB2331" s="256">
        <v>2724</v>
      </c>
      <c r="AC2331" s="256">
        <v>1958</v>
      </c>
      <c r="AD2331" s="256">
        <v>1236</v>
      </c>
      <c r="AE2331" s="256">
        <v>990</v>
      </c>
      <c r="AF2331" s="256">
        <v>1058</v>
      </c>
      <c r="AG2331" s="256">
        <v>1200</v>
      </c>
      <c r="AH2331" s="256">
        <v>1290</v>
      </c>
      <c r="AI2331" s="256">
        <v>1310</v>
      </c>
      <c r="AJ2331" s="256">
        <v>1096</v>
      </c>
      <c r="AK2331" s="256">
        <v>535</v>
      </c>
      <c r="AL2331" s="256">
        <v>0</v>
      </c>
      <c r="AM2331" s="256">
        <v>0</v>
      </c>
      <c r="AN2331" s="256">
        <v>0</v>
      </c>
      <c r="AO2331" s="256">
        <v>0</v>
      </c>
      <c r="AP2331" s="256">
        <v>0</v>
      </c>
      <c r="AQ2331" s="256">
        <v>0</v>
      </c>
      <c r="AR2331" s="256">
        <v>0</v>
      </c>
      <c r="AS2331" s="256">
        <v>0</v>
      </c>
      <c r="AT2331" s="256">
        <v>0</v>
      </c>
      <c r="AU2331" s="256">
        <v>0</v>
      </c>
      <c r="AV2331" s="256">
        <v>0</v>
      </c>
      <c r="AW2331" s="256">
        <v>0</v>
      </c>
      <c r="AX2331" s="256">
        <v>0</v>
      </c>
      <c r="AY2331" s="256">
        <v>0</v>
      </c>
      <c r="AZ2331" s="256">
        <v>0</v>
      </c>
      <c r="BA2331" s="256">
        <v>0</v>
      </c>
      <c r="BB2331" s="256">
        <v>0</v>
      </c>
      <c r="BC2331" s="256">
        <v>0</v>
      </c>
      <c r="BD2331" s="256">
        <v>0</v>
      </c>
      <c r="BE2331" s="256">
        <v>0</v>
      </c>
      <c r="BF2331" s="256">
        <v>0</v>
      </c>
      <c r="BG2331" s="256">
        <v>0</v>
      </c>
      <c r="BH2331" s="256">
        <v>0</v>
      </c>
      <c r="BI2331" s="256">
        <v>0</v>
      </c>
      <c r="BJ2331" s="256">
        <v>0</v>
      </c>
      <c r="BK2331" s="256">
        <v>0</v>
      </c>
      <c r="BL2331" s="256">
        <v>0</v>
      </c>
      <c r="BM2331" s="256">
        <v>0</v>
      </c>
      <c r="BN2331" s="256">
        <v>0</v>
      </c>
      <c r="BO2331" s="256">
        <v>0</v>
      </c>
      <c r="BP2331" s="256">
        <v>0</v>
      </c>
      <c r="BQ2331" s="256">
        <v>0</v>
      </c>
      <c r="BR2331" s="256">
        <v>0</v>
      </c>
      <c r="BS2331" s="256">
        <v>0</v>
      </c>
      <c r="BT2331" s="256">
        <v>0</v>
      </c>
      <c r="BU2331" s="256">
        <v>0</v>
      </c>
      <c r="BV2331" s="256">
        <v>0</v>
      </c>
    </row>
    <row r="2332" spans="1:74">
      <c r="A2332" s="256">
        <v>45</v>
      </c>
      <c r="B2332" s="256">
        <v>2656</v>
      </c>
      <c r="C2332" s="256">
        <v>2618</v>
      </c>
      <c r="D2332" s="256">
        <v>2599</v>
      </c>
      <c r="E2332" s="256">
        <v>2614</v>
      </c>
      <c r="F2332" s="256">
        <v>2678</v>
      </c>
      <c r="G2332" s="256">
        <v>2748</v>
      </c>
      <c r="H2332" s="256">
        <v>2805</v>
      </c>
      <c r="I2332" s="256">
        <v>2843</v>
      </c>
      <c r="J2332" s="256">
        <v>2838</v>
      </c>
      <c r="K2332" s="256">
        <v>2796</v>
      </c>
      <c r="L2332" s="256">
        <v>2762</v>
      </c>
      <c r="M2332" s="256">
        <v>2762</v>
      </c>
      <c r="N2332" s="256">
        <v>2825</v>
      </c>
      <c r="O2332" s="256">
        <v>2900</v>
      </c>
      <c r="P2332" s="256">
        <v>2968</v>
      </c>
      <c r="Q2332" s="256">
        <v>3043</v>
      </c>
      <c r="R2332" s="256">
        <v>3134</v>
      </c>
      <c r="S2332" s="256">
        <v>3230</v>
      </c>
      <c r="T2332" s="256">
        <v>3300</v>
      </c>
      <c r="U2332" s="256">
        <v>3360</v>
      </c>
      <c r="V2332" s="256">
        <v>3414</v>
      </c>
      <c r="W2332" s="256">
        <v>3480</v>
      </c>
      <c r="X2332" s="256">
        <v>3532</v>
      </c>
      <c r="Y2332" s="256">
        <v>3566</v>
      </c>
      <c r="Z2332" s="256">
        <v>3552</v>
      </c>
      <c r="AA2332" s="256">
        <v>3406</v>
      </c>
      <c r="AB2332" s="256">
        <v>3004</v>
      </c>
      <c r="AC2332" s="256">
        <v>2260</v>
      </c>
      <c r="AD2332" s="256">
        <v>1441</v>
      </c>
      <c r="AE2332" s="256">
        <v>1092</v>
      </c>
      <c r="AF2332" s="256">
        <v>1122</v>
      </c>
      <c r="AG2332" s="256">
        <v>1254</v>
      </c>
      <c r="AH2332" s="256">
        <v>1342</v>
      </c>
      <c r="AI2332" s="256">
        <v>1366</v>
      </c>
      <c r="AJ2332" s="256">
        <v>1189</v>
      </c>
      <c r="AK2332" s="256">
        <v>552</v>
      </c>
      <c r="AL2332" s="256">
        <v>0</v>
      </c>
      <c r="AM2332" s="256">
        <v>0</v>
      </c>
      <c r="AN2332" s="256">
        <v>0</v>
      </c>
      <c r="AO2332" s="256">
        <v>0</v>
      </c>
      <c r="AP2332" s="256">
        <v>0</v>
      </c>
      <c r="AQ2332" s="256">
        <v>0</v>
      </c>
      <c r="AR2332" s="256">
        <v>0</v>
      </c>
      <c r="AS2332" s="256">
        <v>0</v>
      </c>
      <c r="AT2332" s="256">
        <v>0</v>
      </c>
      <c r="AU2332" s="256">
        <v>0</v>
      </c>
      <c r="AV2332" s="256">
        <v>0</v>
      </c>
      <c r="AW2332" s="256">
        <v>0</v>
      </c>
      <c r="AX2332" s="256">
        <v>0</v>
      </c>
      <c r="AY2332" s="256">
        <v>0</v>
      </c>
      <c r="AZ2332" s="256">
        <v>0</v>
      </c>
      <c r="BA2332" s="256">
        <v>0</v>
      </c>
      <c r="BB2332" s="256">
        <v>0</v>
      </c>
      <c r="BC2332" s="256">
        <v>0</v>
      </c>
      <c r="BD2332" s="256">
        <v>0</v>
      </c>
      <c r="BE2332" s="256">
        <v>0</v>
      </c>
      <c r="BF2332" s="256">
        <v>0</v>
      </c>
      <c r="BG2332" s="256">
        <v>0</v>
      </c>
      <c r="BH2332" s="256">
        <v>0</v>
      </c>
      <c r="BI2332" s="256">
        <v>0</v>
      </c>
      <c r="BJ2332" s="256">
        <v>0</v>
      </c>
      <c r="BK2332" s="256">
        <v>0</v>
      </c>
      <c r="BL2332" s="256">
        <v>0</v>
      </c>
      <c r="BM2332" s="256">
        <v>0</v>
      </c>
      <c r="BN2332" s="256">
        <v>0</v>
      </c>
      <c r="BO2332" s="256">
        <v>0</v>
      </c>
      <c r="BP2332" s="256">
        <v>0</v>
      </c>
      <c r="BQ2332" s="256">
        <v>0</v>
      </c>
      <c r="BR2332" s="256">
        <v>0</v>
      </c>
      <c r="BS2332" s="256">
        <v>0</v>
      </c>
      <c r="BT2332" s="256">
        <v>0</v>
      </c>
      <c r="BU2332" s="256">
        <v>0</v>
      </c>
      <c r="BV2332" s="256">
        <v>0</v>
      </c>
    </row>
    <row r="2333" spans="1:74">
      <c r="A2333" s="256">
        <v>47.5</v>
      </c>
      <c r="B2333" s="256">
        <v>2656</v>
      </c>
      <c r="C2333" s="256">
        <v>2624</v>
      </c>
      <c r="D2333" s="256">
        <v>2604</v>
      </c>
      <c r="E2333" s="256">
        <v>2617</v>
      </c>
      <c r="F2333" s="256">
        <v>2679</v>
      </c>
      <c r="G2333" s="256">
        <v>2754</v>
      </c>
      <c r="H2333" s="256">
        <v>2822</v>
      </c>
      <c r="I2333" s="256">
        <v>2872</v>
      </c>
      <c r="J2333" s="256">
        <v>2881</v>
      </c>
      <c r="K2333" s="256">
        <v>2844</v>
      </c>
      <c r="L2333" s="256">
        <v>2802</v>
      </c>
      <c r="M2333" s="256">
        <v>2791</v>
      </c>
      <c r="N2333" s="256">
        <v>2831</v>
      </c>
      <c r="O2333" s="256">
        <v>2904</v>
      </c>
      <c r="P2333" s="256">
        <v>2968</v>
      </c>
      <c r="Q2333" s="256">
        <v>3041</v>
      </c>
      <c r="R2333" s="256">
        <v>3121</v>
      </c>
      <c r="S2333" s="256">
        <v>3226</v>
      </c>
      <c r="T2333" s="256">
        <v>3315</v>
      </c>
      <c r="U2333" s="256">
        <v>3390</v>
      </c>
      <c r="V2333" s="256">
        <v>3459</v>
      </c>
      <c r="W2333" s="256">
        <v>3527</v>
      </c>
      <c r="X2333" s="256">
        <v>3604</v>
      </c>
      <c r="Y2333" s="256">
        <v>3678</v>
      </c>
      <c r="Z2333" s="256">
        <v>3708</v>
      </c>
      <c r="AA2333" s="256">
        <v>3624</v>
      </c>
      <c r="AB2333" s="256">
        <v>3314</v>
      </c>
      <c r="AC2333" s="256">
        <v>2654</v>
      </c>
      <c r="AD2333" s="256">
        <v>1736</v>
      </c>
      <c r="AE2333" s="256">
        <v>1244</v>
      </c>
      <c r="AF2333" s="256">
        <v>1205</v>
      </c>
      <c r="AG2333" s="256">
        <v>1299</v>
      </c>
      <c r="AH2333" s="256">
        <v>1376</v>
      </c>
      <c r="AI2333" s="256">
        <v>1395</v>
      </c>
      <c r="AJ2333" s="256">
        <v>1284</v>
      </c>
      <c r="AK2333" s="256">
        <v>624</v>
      </c>
      <c r="AL2333" s="256">
        <v>0</v>
      </c>
      <c r="AM2333" s="256">
        <v>0</v>
      </c>
      <c r="AN2333" s="256">
        <v>0</v>
      </c>
      <c r="AO2333" s="256">
        <v>0</v>
      </c>
      <c r="AP2333" s="256">
        <v>0</v>
      </c>
      <c r="AQ2333" s="256">
        <v>0</v>
      </c>
      <c r="AR2333" s="256">
        <v>0</v>
      </c>
      <c r="AS2333" s="256">
        <v>0</v>
      </c>
      <c r="AT2333" s="256">
        <v>0</v>
      </c>
      <c r="AU2333" s="256">
        <v>0</v>
      </c>
      <c r="AV2333" s="256">
        <v>0</v>
      </c>
      <c r="AW2333" s="256">
        <v>0</v>
      </c>
      <c r="AX2333" s="256">
        <v>0</v>
      </c>
      <c r="AY2333" s="256">
        <v>0</v>
      </c>
      <c r="AZ2333" s="256">
        <v>0</v>
      </c>
      <c r="BA2333" s="256">
        <v>0</v>
      </c>
      <c r="BB2333" s="256">
        <v>0</v>
      </c>
      <c r="BC2333" s="256">
        <v>0</v>
      </c>
      <c r="BD2333" s="256">
        <v>0</v>
      </c>
      <c r="BE2333" s="256">
        <v>0</v>
      </c>
      <c r="BF2333" s="256">
        <v>0</v>
      </c>
      <c r="BG2333" s="256">
        <v>0</v>
      </c>
      <c r="BH2333" s="256">
        <v>0</v>
      </c>
      <c r="BI2333" s="256">
        <v>0</v>
      </c>
      <c r="BJ2333" s="256">
        <v>0</v>
      </c>
      <c r="BK2333" s="256">
        <v>0</v>
      </c>
      <c r="BL2333" s="256">
        <v>0</v>
      </c>
      <c r="BM2333" s="256">
        <v>0</v>
      </c>
      <c r="BN2333" s="256">
        <v>0</v>
      </c>
      <c r="BO2333" s="256">
        <v>0</v>
      </c>
      <c r="BP2333" s="256">
        <v>0</v>
      </c>
      <c r="BQ2333" s="256">
        <v>0</v>
      </c>
      <c r="BR2333" s="256">
        <v>0</v>
      </c>
      <c r="BS2333" s="256">
        <v>0</v>
      </c>
      <c r="BT2333" s="256">
        <v>0</v>
      </c>
      <c r="BU2333" s="256">
        <v>0</v>
      </c>
      <c r="BV2333" s="256">
        <v>0</v>
      </c>
    </row>
    <row r="2334" spans="1:74">
      <c r="A2334" s="256">
        <v>50</v>
      </c>
      <c r="B2334" s="256">
        <v>2656</v>
      </c>
      <c r="C2334" s="256">
        <v>2620</v>
      </c>
      <c r="D2334" s="256">
        <v>2600</v>
      </c>
      <c r="E2334" s="256">
        <v>2610</v>
      </c>
      <c r="F2334" s="256">
        <v>2667</v>
      </c>
      <c r="G2334" s="256">
        <v>2748</v>
      </c>
      <c r="H2334" s="256">
        <v>2827</v>
      </c>
      <c r="I2334" s="256">
        <v>2890</v>
      </c>
      <c r="J2334" s="256">
        <v>2918</v>
      </c>
      <c r="K2334" s="256">
        <v>2894</v>
      </c>
      <c r="L2334" s="256">
        <v>2843</v>
      </c>
      <c r="M2334" s="256">
        <v>2820</v>
      </c>
      <c r="N2334" s="256">
        <v>2841</v>
      </c>
      <c r="O2334" s="256">
        <v>2906</v>
      </c>
      <c r="P2334" s="256">
        <v>2974</v>
      </c>
      <c r="Q2334" s="256">
        <v>3050</v>
      </c>
      <c r="R2334" s="256">
        <v>3134</v>
      </c>
      <c r="S2334" s="256">
        <v>3226</v>
      </c>
      <c r="T2334" s="256">
        <v>3331</v>
      </c>
      <c r="U2334" s="256">
        <v>3425</v>
      </c>
      <c r="V2334" s="256">
        <v>3515</v>
      </c>
      <c r="W2334" s="256">
        <v>3604</v>
      </c>
      <c r="X2334" s="256">
        <v>3698</v>
      </c>
      <c r="Y2334" s="256">
        <v>3792</v>
      </c>
      <c r="Z2334" s="256">
        <v>3864</v>
      </c>
      <c r="AA2334" s="256">
        <v>3840</v>
      </c>
      <c r="AB2334" s="256">
        <v>3612</v>
      </c>
      <c r="AC2334" s="256">
        <v>3046</v>
      </c>
      <c r="AD2334" s="256">
        <v>2146</v>
      </c>
      <c r="AE2334" s="256">
        <v>1456</v>
      </c>
      <c r="AF2334" s="256">
        <v>1320</v>
      </c>
      <c r="AG2334" s="256">
        <v>1361</v>
      </c>
      <c r="AH2334" s="256">
        <v>1406</v>
      </c>
      <c r="AI2334" s="256">
        <v>1426</v>
      </c>
      <c r="AJ2334" s="256">
        <v>1362</v>
      </c>
      <c r="AK2334" s="256">
        <v>678</v>
      </c>
      <c r="AL2334" s="256">
        <v>0</v>
      </c>
      <c r="AM2334" s="256">
        <v>0</v>
      </c>
      <c r="AN2334" s="256">
        <v>0</v>
      </c>
      <c r="AO2334" s="256">
        <v>0</v>
      </c>
      <c r="AP2334" s="256">
        <v>0</v>
      </c>
      <c r="AQ2334" s="256">
        <v>0</v>
      </c>
      <c r="AR2334" s="256">
        <v>0</v>
      </c>
      <c r="AS2334" s="256">
        <v>0</v>
      </c>
      <c r="AT2334" s="256">
        <v>0</v>
      </c>
      <c r="AU2334" s="256">
        <v>0</v>
      </c>
      <c r="AV2334" s="256">
        <v>0</v>
      </c>
      <c r="AW2334" s="256">
        <v>0</v>
      </c>
      <c r="AX2334" s="256">
        <v>0</v>
      </c>
      <c r="AY2334" s="256">
        <v>0</v>
      </c>
      <c r="AZ2334" s="256">
        <v>0</v>
      </c>
      <c r="BA2334" s="256">
        <v>0</v>
      </c>
      <c r="BB2334" s="256">
        <v>0</v>
      </c>
      <c r="BC2334" s="256">
        <v>0</v>
      </c>
      <c r="BD2334" s="256">
        <v>0</v>
      </c>
      <c r="BE2334" s="256">
        <v>0</v>
      </c>
      <c r="BF2334" s="256">
        <v>0</v>
      </c>
      <c r="BG2334" s="256">
        <v>0</v>
      </c>
      <c r="BH2334" s="256">
        <v>0</v>
      </c>
      <c r="BI2334" s="256">
        <v>0</v>
      </c>
      <c r="BJ2334" s="256">
        <v>0</v>
      </c>
      <c r="BK2334" s="256">
        <v>0</v>
      </c>
      <c r="BL2334" s="256">
        <v>0</v>
      </c>
      <c r="BM2334" s="256">
        <v>0</v>
      </c>
      <c r="BN2334" s="256">
        <v>0</v>
      </c>
      <c r="BO2334" s="256">
        <v>0</v>
      </c>
      <c r="BP2334" s="256">
        <v>0</v>
      </c>
      <c r="BQ2334" s="256">
        <v>0</v>
      </c>
      <c r="BR2334" s="256">
        <v>0</v>
      </c>
      <c r="BS2334" s="256">
        <v>0</v>
      </c>
      <c r="BT2334" s="256">
        <v>0</v>
      </c>
      <c r="BU2334" s="256">
        <v>0</v>
      </c>
      <c r="BV2334" s="256">
        <v>0</v>
      </c>
    </row>
    <row r="2335" spans="1:74">
      <c r="A2335" s="256">
        <v>52.5</v>
      </c>
      <c r="B2335" s="256">
        <v>2656</v>
      </c>
      <c r="C2335" s="256">
        <v>2622</v>
      </c>
      <c r="D2335" s="256">
        <v>2604</v>
      </c>
      <c r="E2335" s="256">
        <v>2611</v>
      </c>
      <c r="F2335" s="256">
        <v>2662</v>
      </c>
      <c r="G2335" s="256">
        <v>2744</v>
      </c>
      <c r="H2335" s="256">
        <v>2831</v>
      </c>
      <c r="I2335" s="256">
        <v>2906</v>
      </c>
      <c r="J2335" s="256">
        <v>2952</v>
      </c>
      <c r="K2335" s="256">
        <v>2948</v>
      </c>
      <c r="L2335" s="256">
        <v>2900</v>
      </c>
      <c r="M2335" s="256">
        <v>2864</v>
      </c>
      <c r="N2335" s="256">
        <v>2872</v>
      </c>
      <c r="O2335" s="256">
        <v>2920</v>
      </c>
      <c r="P2335" s="256">
        <v>2992</v>
      </c>
      <c r="Q2335" s="256">
        <v>3071</v>
      </c>
      <c r="R2335" s="256">
        <v>3154</v>
      </c>
      <c r="S2335" s="256">
        <v>3250</v>
      </c>
      <c r="T2335" s="256">
        <v>3362</v>
      </c>
      <c r="U2335" s="256">
        <v>3479</v>
      </c>
      <c r="V2335" s="256">
        <v>3598</v>
      </c>
      <c r="W2335" s="256">
        <v>3724</v>
      </c>
      <c r="X2335" s="256">
        <v>3849</v>
      </c>
      <c r="Y2335" s="256">
        <v>3966</v>
      </c>
      <c r="Z2335" s="256">
        <v>4072</v>
      </c>
      <c r="AA2335" s="256">
        <v>4116</v>
      </c>
      <c r="AB2335" s="256">
        <v>3966</v>
      </c>
      <c r="AC2335" s="256">
        <v>3486</v>
      </c>
      <c r="AD2335" s="256">
        <v>2632</v>
      </c>
      <c r="AE2335" s="256">
        <v>1768</v>
      </c>
      <c r="AF2335" s="256">
        <v>1473</v>
      </c>
      <c r="AG2335" s="256">
        <v>1445</v>
      </c>
      <c r="AH2335" s="256">
        <v>1448</v>
      </c>
      <c r="AI2335" s="256">
        <v>1447</v>
      </c>
      <c r="AJ2335" s="256">
        <v>1344</v>
      </c>
      <c r="AK2335" s="256">
        <v>665</v>
      </c>
      <c r="AL2335" s="256">
        <v>0</v>
      </c>
      <c r="AM2335" s="256">
        <v>0</v>
      </c>
      <c r="AN2335" s="256">
        <v>0</v>
      </c>
      <c r="AO2335" s="256">
        <v>0</v>
      </c>
      <c r="AP2335" s="256">
        <v>0</v>
      </c>
      <c r="AQ2335" s="256">
        <v>0</v>
      </c>
      <c r="AR2335" s="256">
        <v>0</v>
      </c>
      <c r="AS2335" s="256">
        <v>0</v>
      </c>
      <c r="AT2335" s="256">
        <v>0</v>
      </c>
      <c r="AU2335" s="256">
        <v>0</v>
      </c>
      <c r="AV2335" s="256">
        <v>0</v>
      </c>
      <c r="AW2335" s="256">
        <v>0</v>
      </c>
      <c r="AX2335" s="256">
        <v>0</v>
      </c>
      <c r="AY2335" s="256">
        <v>0</v>
      </c>
      <c r="AZ2335" s="256">
        <v>0</v>
      </c>
      <c r="BA2335" s="256">
        <v>0</v>
      </c>
      <c r="BB2335" s="256">
        <v>0</v>
      </c>
      <c r="BC2335" s="256">
        <v>0</v>
      </c>
      <c r="BD2335" s="256">
        <v>0</v>
      </c>
      <c r="BE2335" s="256">
        <v>0</v>
      </c>
      <c r="BF2335" s="256">
        <v>0</v>
      </c>
      <c r="BG2335" s="256">
        <v>0</v>
      </c>
      <c r="BH2335" s="256">
        <v>0</v>
      </c>
      <c r="BI2335" s="256">
        <v>0</v>
      </c>
      <c r="BJ2335" s="256">
        <v>0</v>
      </c>
      <c r="BK2335" s="256">
        <v>0</v>
      </c>
      <c r="BL2335" s="256">
        <v>0</v>
      </c>
      <c r="BM2335" s="256">
        <v>0</v>
      </c>
      <c r="BN2335" s="256">
        <v>0</v>
      </c>
      <c r="BO2335" s="256">
        <v>0</v>
      </c>
      <c r="BP2335" s="256">
        <v>0</v>
      </c>
      <c r="BQ2335" s="256">
        <v>0</v>
      </c>
      <c r="BR2335" s="256">
        <v>0</v>
      </c>
      <c r="BS2335" s="256">
        <v>0</v>
      </c>
      <c r="BT2335" s="256">
        <v>0</v>
      </c>
      <c r="BU2335" s="256">
        <v>0</v>
      </c>
      <c r="BV2335" s="256">
        <v>0</v>
      </c>
    </row>
    <row r="2336" spans="1:74">
      <c r="A2336" s="256">
        <v>55</v>
      </c>
      <c r="B2336" s="256">
        <v>2656</v>
      </c>
      <c r="C2336" s="256">
        <v>2621</v>
      </c>
      <c r="D2336" s="256">
        <v>2602</v>
      </c>
      <c r="E2336" s="256">
        <v>2607</v>
      </c>
      <c r="F2336" s="256">
        <v>2653</v>
      </c>
      <c r="G2336" s="256">
        <v>2732</v>
      </c>
      <c r="H2336" s="256">
        <v>2828</v>
      </c>
      <c r="I2336" s="256">
        <v>2916</v>
      </c>
      <c r="J2336" s="256">
        <v>2977</v>
      </c>
      <c r="K2336" s="256">
        <v>2996</v>
      </c>
      <c r="L2336" s="256">
        <v>2962</v>
      </c>
      <c r="M2336" s="256">
        <v>2916</v>
      </c>
      <c r="N2336" s="256">
        <v>2910</v>
      </c>
      <c r="O2336" s="256">
        <v>2944</v>
      </c>
      <c r="P2336" s="256">
        <v>3010</v>
      </c>
      <c r="Q2336" s="256">
        <v>3100</v>
      </c>
      <c r="R2336" s="256">
        <v>3192</v>
      </c>
      <c r="S2336" s="256">
        <v>3298</v>
      </c>
      <c r="T2336" s="256">
        <v>3414</v>
      </c>
      <c r="U2336" s="256">
        <v>3548</v>
      </c>
      <c r="V2336" s="256">
        <v>3714</v>
      </c>
      <c r="W2336" s="256">
        <v>3892</v>
      </c>
      <c r="X2336" s="256">
        <v>4079</v>
      </c>
      <c r="Y2336" s="256">
        <v>4273</v>
      </c>
      <c r="Z2336" s="256">
        <v>4472</v>
      </c>
      <c r="AA2336" s="256">
        <v>4610</v>
      </c>
      <c r="AB2336" s="256">
        <v>4561</v>
      </c>
      <c r="AC2336" s="256">
        <v>4148</v>
      </c>
      <c r="AD2336" s="256">
        <v>3284</v>
      </c>
      <c r="AE2336" s="256">
        <v>2232</v>
      </c>
      <c r="AF2336" s="256">
        <v>1673</v>
      </c>
      <c r="AG2336" s="256">
        <v>1546</v>
      </c>
      <c r="AH2336" s="256">
        <v>1502</v>
      </c>
      <c r="AI2336" s="256">
        <v>1452</v>
      </c>
      <c r="AJ2336" s="256">
        <v>1322</v>
      </c>
      <c r="AK2336" s="256">
        <v>665</v>
      </c>
      <c r="AL2336" s="256">
        <v>0</v>
      </c>
      <c r="AM2336" s="256">
        <v>0</v>
      </c>
      <c r="AN2336" s="256">
        <v>0</v>
      </c>
      <c r="AO2336" s="256">
        <v>0</v>
      </c>
      <c r="AP2336" s="256">
        <v>0</v>
      </c>
      <c r="AQ2336" s="256">
        <v>0</v>
      </c>
      <c r="AR2336" s="256">
        <v>0</v>
      </c>
      <c r="AS2336" s="256">
        <v>0</v>
      </c>
      <c r="AT2336" s="256">
        <v>0</v>
      </c>
      <c r="AU2336" s="256">
        <v>0</v>
      </c>
      <c r="AV2336" s="256">
        <v>0</v>
      </c>
      <c r="AW2336" s="256">
        <v>0</v>
      </c>
      <c r="AX2336" s="256">
        <v>0</v>
      </c>
      <c r="AY2336" s="256">
        <v>0</v>
      </c>
      <c r="AZ2336" s="256">
        <v>0</v>
      </c>
      <c r="BA2336" s="256">
        <v>0</v>
      </c>
      <c r="BB2336" s="256">
        <v>0</v>
      </c>
      <c r="BC2336" s="256">
        <v>0</v>
      </c>
      <c r="BD2336" s="256">
        <v>0</v>
      </c>
      <c r="BE2336" s="256">
        <v>0</v>
      </c>
      <c r="BF2336" s="256">
        <v>0</v>
      </c>
      <c r="BG2336" s="256">
        <v>0</v>
      </c>
      <c r="BH2336" s="256">
        <v>0</v>
      </c>
      <c r="BI2336" s="256">
        <v>0</v>
      </c>
      <c r="BJ2336" s="256">
        <v>0</v>
      </c>
      <c r="BK2336" s="256">
        <v>0</v>
      </c>
      <c r="BL2336" s="256">
        <v>0</v>
      </c>
      <c r="BM2336" s="256">
        <v>0</v>
      </c>
      <c r="BN2336" s="256">
        <v>0</v>
      </c>
      <c r="BO2336" s="256">
        <v>0</v>
      </c>
      <c r="BP2336" s="256">
        <v>0</v>
      </c>
      <c r="BQ2336" s="256">
        <v>0</v>
      </c>
      <c r="BR2336" s="256">
        <v>0</v>
      </c>
      <c r="BS2336" s="256">
        <v>0</v>
      </c>
      <c r="BT2336" s="256">
        <v>0</v>
      </c>
      <c r="BU2336" s="256">
        <v>0</v>
      </c>
      <c r="BV2336" s="256">
        <v>0</v>
      </c>
    </row>
    <row r="2337" spans="1:74">
      <c r="A2337" s="256">
        <v>57.5</v>
      </c>
      <c r="B2337" s="256">
        <v>2656</v>
      </c>
      <c r="C2337" s="256">
        <v>2621</v>
      </c>
      <c r="D2337" s="256">
        <v>2602</v>
      </c>
      <c r="E2337" s="256">
        <v>2604</v>
      </c>
      <c r="F2337" s="256">
        <v>2642</v>
      </c>
      <c r="G2337" s="256">
        <v>2719</v>
      </c>
      <c r="H2337" s="256">
        <v>2816</v>
      </c>
      <c r="I2337" s="256">
        <v>2915</v>
      </c>
      <c r="J2337" s="256">
        <v>2992</v>
      </c>
      <c r="K2337" s="256">
        <v>3036</v>
      </c>
      <c r="L2337" s="256">
        <v>3028</v>
      </c>
      <c r="M2337" s="256">
        <v>2978</v>
      </c>
      <c r="N2337" s="256">
        <v>2952</v>
      </c>
      <c r="O2337" s="256">
        <v>2976</v>
      </c>
      <c r="P2337" s="256">
        <v>3032</v>
      </c>
      <c r="Q2337" s="256">
        <v>3124</v>
      </c>
      <c r="R2337" s="256">
        <v>3230</v>
      </c>
      <c r="S2337" s="256">
        <v>3348</v>
      </c>
      <c r="T2337" s="256">
        <v>3482</v>
      </c>
      <c r="U2337" s="256">
        <v>3642</v>
      </c>
      <c r="V2337" s="256">
        <v>3845</v>
      </c>
      <c r="W2337" s="256">
        <v>4084</v>
      </c>
      <c r="X2337" s="256">
        <v>4364</v>
      </c>
      <c r="Y2337" s="256">
        <v>4684</v>
      </c>
      <c r="Z2337" s="256">
        <v>5016</v>
      </c>
      <c r="AA2337" s="256">
        <v>5286</v>
      </c>
      <c r="AB2337" s="256">
        <v>5376</v>
      </c>
      <c r="AC2337" s="256">
        <v>5070</v>
      </c>
      <c r="AD2337" s="256">
        <v>4196</v>
      </c>
      <c r="AE2337" s="256">
        <v>2928</v>
      </c>
      <c r="AF2337" s="256">
        <v>2011</v>
      </c>
      <c r="AG2337" s="256">
        <v>1700</v>
      </c>
      <c r="AH2337" s="256">
        <v>1567</v>
      </c>
      <c r="AI2337" s="256">
        <v>1470</v>
      </c>
      <c r="AJ2337" s="256">
        <v>1290</v>
      </c>
      <c r="AK2337" s="256">
        <v>666</v>
      </c>
      <c r="AL2337" s="256">
        <v>0</v>
      </c>
      <c r="AM2337" s="256">
        <v>0</v>
      </c>
      <c r="AN2337" s="256">
        <v>0</v>
      </c>
      <c r="AO2337" s="256">
        <v>0</v>
      </c>
      <c r="AP2337" s="256">
        <v>0</v>
      </c>
      <c r="AQ2337" s="256">
        <v>0</v>
      </c>
      <c r="AR2337" s="256">
        <v>0</v>
      </c>
      <c r="AS2337" s="256">
        <v>0</v>
      </c>
      <c r="AT2337" s="256">
        <v>0</v>
      </c>
      <c r="AU2337" s="256">
        <v>0</v>
      </c>
      <c r="AV2337" s="256">
        <v>0</v>
      </c>
      <c r="AW2337" s="256">
        <v>0</v>
      </c>
      <c r="AX2337" s="256">
        <v>0</v>
      </c>
      <c r="AY2337" s="256">
        <v>0</v>
      </c>
      <c r="AZ2337" s="256">
        <v>0</v>
      </c>
      <c r="BA2337" s="256">
        <v>0</v>
      </c>
      <c r="BB2337" s="256">
        <v>0</v>
      </c>
      <c r="BC2337" s="256">
        <v>0</v>
      </c>
      <c r="BD2337" s="256">
        <v>0</v>
      </c>
      <c r="BE2337" s="256">
        <v>0</v>
      </c>
      <c r="BF2337" s="256">
        <v>0</v>
      </c>
      <c r="BG2337" s="256">
        <v>0</v>
      </c>
      <c r="BH2337" s="256">
        <v>0</v>
      </c>
      <c r="BI2337" s="256">
        <v>0</v>
      </c>
      <c r="BJ2337" s="256">
        <v>0</v>
      </c>
      <c r="BK2337" s="256">
        <v>0</v>
      </c>
      <c r="BL2337" s="256">
        <v>0</v>
      </c>
      <c r="BM2337" s="256">
        <v>0</v>
      </c>
      <c r="BN2337" s="256">
        <v>0</v>
      </c>
      <c r="BO2337" s="256">
        <v>0</v>
      </c>
      <c r="BP2337" s="256">
        <v>0</v>
      </c>
      <c r="BQ2337" s="256">
        <v>0</v>
      </c>
      <c r="BR2337" s="256">
        <v>0</v>
      </c>
      <c r="BS2337" s="256">
        <v>0</v>
      </c>
      <c r="BT2337" s="256">
        <v>0</v>
      </c>
      <c r="BU2337" s="256">
        <v>0</v>
      </c>
      <c r="BV2337" s="256">
        <v>0</v>
      </c>
    </row>
    <row r="2338" spans="1:74">
      <c r="A2338" s="256">
        <v>60</v>
      </c>
      <c r="B2338" s="256">
        <v>2656</v>
      </c>
      <c r="C2338" s="256">
        <v>2626</v>
      </c>
      <c r="D2338" s="256">
        <v>2608</v>
      </c>
      <c r="E2338" s="256">
        <v>2610</v>
      </c>
      <c r="F2338" s="256">
        <v>2645</v>
      </c>
      <c r="G2338" s="256">
        <v>2712</v>
      </c>
      <c r="H2338" s="256">
        <v>2810</v>
      </c>
      <c r="I2338" s="256">
        <v>2914</v>
      </c>
      <c r="J2338" s="256">
        <v>3008</v>
      </c>
      <c r="K2338" s="256">
        <v>3072</v>
      </c>
      <c r="L2338" s="256">
        <v>3092</v>
      </c>
      <c r="M2338" s="256">
        <v>3054</v>
      </c>
      <c r="N2338" s="256">
        <v>3014</v>
      </c>
      <c r="O2338" s="256">
        <v>3023</v>
      </c>
      <c r="P2338" s="256">
        <v>3076</v>
      </c>
      <c r="Q2338" s="256">
        <v>3159</v>
      </c>
      <c r="R2338" s="256">
        <v>3268</v>
      </c>
      <c r="S2338" s="256">
        <v>3400</v>
      </c>
      <c r="T2338" s="256">
        <v>3558</v>
      </c>
      <c r="U2338" s="256">
        <v>3748</v>
      </c>
      <c r="V2338" s="256">
        <v>3986</v>
      </c>
      <c r="W2338" s="256">
        <v>4285</v>
      </c>
      <c r="X2338" s="256">
        <v>4657</v>
      </c>
      <c r="Y2338" s="256">
        <v>5092</v>
      </c>
      <c r="Z2338" s="256">
        <v>5564</v>
      </c>
      <c r="AA2338" s="256">
        <v>6014</v>
      </c>
      <c r="AB2338" s="256">
        <v>6336</v>
      </c>
      <c r="AC2338" s="256">
        <v>6278</v>
      </c>
      <c r="AD2338" s="256">
        <v>5535</v>
      </c>
      <c r="AE2338" s="256">
        <v>4066</v>
      </c>
      <c r="AF2338" s="256">
        <v>2673</v>
      </c>
      <c r="AG2338" s="256">
        <v>1959</v>
      </c>
      <c r="AH2338" s="256">
        <v>1665</v>
      </c>
      <c r="AI2338" s="256">
        <v>1505</v>
      </c>
      <c r="AJ2338" s="256">
        <v>1280</v>
      </c>
      <c r="AK2338" s="256">
        <v>639</v>
      </c>
      <c r="AL2338" s="256">
        <v>0</v>
      </c>
      <c r="AM2338" s="256">
        <v>0</v>
      </c>
      <c r="AN2338" s="256">
        <v>0</v>
      </c>
      <c r="AO2338" s="256">
        <v>0</v>
      </c>
      <c r="AP2338" s="256">
        <v>0</v>
      </c>
      <c r="AQ2338" s="256">
        <v>0</v>
      </c>
      <c r="AR2338" s="256">
        <v>0</v>
      </c>
      <c r="AS2338" s="256">
        <v>0</v>
      </c>
      <c r="AT2338" s="256">
        <v>0</v>
      </c>
      <c r="AU2338" s="256">
        <v>0</v>
      </c>
      <c r="AV2338" s="256">
        <v>0</v>
      </c>
      <c r="AW2338" s="256">
        <v>0</v>
      </c>
      <c r="AX2338" s="256">
        <v>0</v>
      </c>
      <c r="AY2338" s="256">
        <v>0</v>
      </c>
      <c r="AZ2338" s="256">
        <v>0</v>
      </c>
      <c r="BA2338" s="256">
        <v>0</v>
      </c>
      <c r="BB2338" s="256">
        <v>0</v>
      </c>
      <c r="BC2338" s="256">
        <v>0</v>
      </c>
      <c r="BD2338" s="256">
        <v>0</v>
      </c>
      <c r="BE2338" s="256">
        <v>0</v>
      </c>
      <c r="BF2338" s="256">
        <v>0</v>
      </c>
      <c r="BG2338" s="256">
        <v>0</v>
      </c>
      <c r="BH2338" s="256">
        <v>0</v>
      </c>
      <c r="BI2338" s="256">
        <v>0</v>
      </c>
      <c r="BJ2338" s="256">
        <v>0</v>
      </c>
      <c r="BK2338" s="256">
        <v>0</v>
      </c>
      <c r="BL2338" s="256">
        <v>0</v>
      </c>
      <c r="BM2338" s="256">
        <v>0</v>
      </c>
      <c r="BN2338" s="256">
        <v>0</v>
      </c>
      <c r="BO2338" s="256">
        <v>0</v>
      </c>
      <c r="BP2338" s="256">
        <v>0</v>
      </c>
      <c r="BQ2338" s="256">
        <v>0</v>
      </c>
      <c r="BR2338" s="256">
        <v>0</v>
      </c>
      <c r="BS2338" s="256">
        <v>0</v>
      </c>
      <c r="BT2338" s="256">
        <v>0</v>
      </c>
      <c r="BU2338" s="256">
        <v>0</v>
      </c>
      <c r="BV2338" s="256">
        <v>0</v>
      </c>
    </row>
    <row r="2339" spans="1:74">
      <c r="A2339" s="256">
        <v>62.5</v>
      </c>
      <c r="B2339" s="256">
        <v>2656</v>
      </c>
      <c r="C2339" s="256">
        <v>2624</v>
      </c>
      <c r="D2339" s="256">
        <v>2606</v>
      </c>
      <c r="E2339" s="256">
        <v>2608</v>
      </c>
      <c r="F2339" s="256">
        <v>2640</v>
      </c>
      <c r="G2339" s="256">
        <v>2700</v>
      </c>
      <c r="H2339" s="256">
        <v>2794</v>
      </c>
      <c r="I2339" s="256">
        <v>2902</v>
      </c>
      <c r="J2339" s="256">
        <v>3006</v>
      </c>
      <c r="K2339" s="256">
        <v>3094</v>
      </c>
      <c r="L2339" s="256">
        <v>3140</v>
      </c>
      <c r="M2339" s="256">
        <v>3128</v>
      </c>
      <c r="N2339" s="256">
        <v>3088</v>
      </c>
      <c r="O2339" s="256">
        <v>3078</v>
      </c>
      <c r="P2339" s="256">
        <v>3120</v>
      </c>
      <c r="Q2339" s="256">
        <v>3202</v>
      </c>
      <c r="R2339" s="256">
        <v>3303</v>
      </c>
      <c r="S2339" s="256">
        <v>3444</v>
      </c>
      <c r="T2339" s="256">
        <v>3631</v>
      </c>
      <c r="U2339" s="256">
        <v>3858</v>
      </c>
      <c r="V2339" s="256">
        <v>4140</v>
      </c>
      <c r="W2339" s="256">
        <v>4496</v>
      </c>
      <c r="X2339" s="256">
        <v>4940</v>
      </c>
      <c r="Y2339" s="256">
        <v>5450</v>
      </c>
      <c r="Z2339" s="256">
        <v>6024</v>
      </c>
      <c r="AA2339" s="256">
        <v>6635</v>
      </c>
      <c r="AB2339" s="256">
        <v>7193</v>
      </c>
      <c r="AC2339" s="256">
        <v>7440</v>
      </c>
      <c r="AD2339" s="256">
        <v>7054</v>
      </c>
      <c r="AE2339" s="256">
        <v>5838</v>
      </c>
      <c r="AF2339" s="256">
        <v>3974</v>
      </c>
      <c r="AG2339" s="256">
        <v>2492</v>
      </c>
      <c r="AH2339" s="256">
        <v>1851</v>
      </c>
      <c r="AI2339" s="256">
        <v>1570</v>
      </c>
      <c r="AJ2339" s="256">
        <v>1273</v>
      </c>
      <c r="AK2339" s="256">
        <v>630</v>
      </c>
      <c r="AL2339" s="256">
        <v>0</v>
      </c>
      <c r="AM2339" s="256">
        <v>0</v>
      </c>
      <c r="AN2339" s="256">
        <v>0</v>
      </c>
      <c r="AO2339" s="256">
        <v>0</v>
      </c>
      <c r="AP2339" s="256">
        <v>0</v>
      </c>
      <c r="AQ2339" s="256">
        <v>0</v>
      </c>
      <c r="AR2339" s="256">
        <v>0</v>
      </c>
      <c r="AS2339" s="256">
        <v>0</v>
      </c>
      <c r="AT2339" s="256">
        <v>0</v>
      </c>
      <c r="AU2339" s="256">
        <v>0</v>
      </c>
      <c r="AV2339" s="256">
        <v>0</v>
      </c>
      <c r="AW2339" s="256">
        <v>0</v>
      </c>
      <c r="AX2339" s="256">
        <v>0</v>
      </c>
      <c r="AY2339" s="256">
        <v>0</v>
      </c>
      <c r="AZ2339" s="256">
        <v>0</v>
      </c>
      <c r="BA2339" s="256">
        <v>0</v>
      </c>
      <c r="BB2339" s="256">
        <v>0</v>
      </c>
      <c r="BC2339" s="256">
        <v>0</v>
      </c>
      <c r="BD2339" s="256">
        <v>0</v>
      </c>
      <c r="BE2339" s="256">
        <v>0</v>
      </c>
      <c r="BF2339" s="256">
        <v>0</v>
      </c>
      <c r="BG2339" s="256">
        <v>0</v>
      </c>
      <c r="BH2339" s="256">
        <v>0</v>
      </c>
      <c r="BI2339" s="256">
        <v>0</v>
      </c>
      <c r="BJ2339" s="256">
        <v>0</v>
      </c>
      <c r="BK2339" s="256">
        <v>0</v>
      </c>
      <c r="BL2339" s="256">
        <v>0</v>
      </c>
      <c r="BM2339" s="256">
        <v>0</v>
      </c>
      <c r="BN2339" s="256">
        <v>0</v>
      </c>
      <c r="BO2339" s="256">
        <v>0</v>
      </c>
      <c r="BP2339" s="256">
        <v>0</v>
      </c>
      <c r="BQ2339" s="256">
        <v>0</v>
      </c>
      <c r="BR2339" s="256">
        <v>0</v>
      </c>
      <c r="BS2339" s="256">
        <v>0</v>
      </c>
      <c r="BT2339" s="256">
        <v>0</v>
      </c>
      <c r="BU2339" s="256">
        <v>0</v>
      </c>
      <c r="BV2339" s="256">
        <v>0</v>
      </c>
    </row>
    <row r="2340" spans="1:74">
      <c r="A2340" s="256">
        <v>65</v>
      </c>
      <c r="B2340" s="256">
        <v>2656</v>
      </c>
      <c r="C2340" s="256">
        <v>2624</v>
      </c>
      <c r="D2340" s="256">
        <v>2605</v>
      </c>
      <c r="E2340" s="256">
        <v>2608</v>
      </c>
      <c r="F2340" s="256">
        <v>2634</v>
      </c>
      <c r="G2340" s="256">
        <v>2689</v>
      </c>
      <c r="H2340" s="256">
        <v>2776</v>
      </c>
      <c r="I2340" s="256">
        <v>2886</v>
      </c>
      <c r="J2340" s="256">
        <v>2996</v>
      </c>
      <c r="K2340" s="256">
        <v>3103</v>
      </c>
      <c r="L2340" s="256">
        <v>3174</v>
      </c>
      <c r="M2340" s="256">
        <v>3196</v>
      </c>
      <c r="N2340" s="256">
        <v>3174</v>
      </c>
      <c r="O2340" s="256">
        <v>3157</v>
      </c>
      <c r="P2340" s="256">
        <v>3184</v>
      </c>
      <c r="Q2340" s="256">
        <v>3263</v>
      </c>
      <c r="R2340" s="256">
        <v>3364</v>
      </c>
      <c r="S2340" s="256">
        <v>3506</v>
      </c>
      <c r="T2340" s="256">
        <v>3709</v>
      </c>
      <c r="U2340" s="256">
        <v>3968</v>
      </c>
      <c r="V2340" s="256">
        <v>4294</v>
      </c>
      <c r="W2340" s="256">
        <v>4702</v>
      </c>
      <c r="X2340" s="256">
        <v>5201</v>
      </c>
      <c r="Y2340" s="256">
        <v>5768</v>
      </c>
      <c r="Z2340" s="256">
        <v>6404</v>
      </c>
      <c r="AA2340" s="256">
        <v>7118</v>
      </c>
      <c r="AB2340" s="256">
        <v>7846</v>
      </c>
      <c r="AC2340" s="256">
        <v>8328</v>
      </c>
      <c r="AD2340" s="256">
        <v>8306</v>
      </c>
      <c r="AE2340" s="256">
        <v>7616</v>
      </c>
      <c r="AF2340" s="256">
        <v>5873</v>
      </c>
      <c r="AG2340" s="256">
        <v>3516</v>
      </c>
      <c r="AH2340" s="256">
        <v>2143</v>
      </c>
      <c r="AI2340" s="256">
        <v>1646</v>
      </c>
      <c r="AJ2340" s="256">
        <v>1242</v>
      </c>
      <c r="AK2340" s="256">
        <v>590</v>
      </c>
      <c r="AL2340" s="256">
        <v>0</v>
      </c>
      <c r="AM2340" s="256">
        <v>0</v>
      </c>
      <c r="AN2340" s="256">
        <v>0</v>
      </c>
      <c r="AO2340" s="256">
        <v>0</v>
      </c>
      <c r="AP2340" s="256">
        <v>0</v>
      </c>
      <c r="AQ2340" s="256">
        <v>0</v>
      </c>
      <c r="AR2340" s="256">
        <v>0</v>
      </c>
      <c r="AS2340" s="256">
        <v>0</v>
      </c>
      <c r="AT2340" s="256">
        <v>0</v>
      </c>
      <c r="AU2340" s="256">
        <v>0</v>
      </c>
      <c r="AV2340" s="256">
        <v>0</v>
      </c>
      <c r="AW2340" s="256">
        <v>0</v>
      </c>
      <c r="AX2340" s="256">
        <v>0</v>
      </c>
      <c r="AY2340" s="256">
        <v>0</v>
      </c>
      <c r="AZ2340" s="256">
        <v>0</v>
      </c>
      <c r="BA2340" s="256">
        <v>0</v>
      </c>
      <c r="BB2340" s="256">
        <v>0</v>
      </c>
      <c r="BC2340" s="256">
        <v>0</v>
      </c>
      <c r="BD2340" s="256">
        <v>0</v>
      </c>
      <c r="BE2340" s="256">
        <v>0</v>
      </c>
      <c r="BF2340" s="256">
        <v>0</v>
      </c>
      <c r="BG2340" s="256">
        <v>0</v>
      </c>
      <c r="BH2340" s="256">
        <v>0</v>
      </c>
      <c r="BI2340" s="256">
        <v>0</v>
      </c>
      <c r="BJ2340" s="256">
        <v>0</v>
      </c>
      <c r="BK2340" s="256">
        <v>0</v>
      </c>
      <c r="BL2340" s="256">
        <v>0</v>
      </c>
      <c r="BM2340" s="256">
        <v>0</v>
      </c>
      <c r="BN2340" s="256">
        <v>0</v>
      </c>
      <c r="BO2340" s="256">
        <v>0</v>
      </c>
      <c r="BP2340" s="256">
        <v>0</v>
      </c>
      <c r="BQ2340" s="256">
        <v>0</v>
      </c>
      <c r="BR2340" s="256">
        <v>0</v>
      </c>
      <c r="BS2340" s="256">
        <v>0</v>
      </c>
      <c r="BT2340" s="256">
        <v>0</v>
      </c>
      <c r="BU2340" s="256">
        <v>0</v>
      </c>
      <c r="BV2340" s="256">
        <v>0</v>
      </c>
    </row>
    <row r="2341" spans="1:74">
      <c r="A2341" s="256">
        <v>67.5</v>
      </c>
      <c r="B2341" s="256">
        <v>2656</v>
      </c>
      <c r="C2341" s="256">
        <v>2625</v>
      </c>
      <c r="D2341" s="256">
        <v>2606</v>
      </c>
      <c r="E2341" s="256">
        <v>2608</v>
      </c>
      <c r="F2341" s="256">
        <v>2633</v>
      </c>
      <c r="G2341" s="256">
        <v>2684</v>
      </c>
      <c r="H2341" s="256">
        <v>2762</v>
      </c>
      <c r="I2341" s="256">
        <v>2866</v>
      </c>
      <c r="J2341" s="256">
        <v>2982</v>
      </c>
      <c r="K2341" s="256">
        <v>3096</v>
      </c>
      <c r="L2341" s="256">
        <v>3193</v>
      </c>
      <c r="M2341" s="256">
        <v>3245</v>
      </c>
      <c r="N2341" s="256">
        <v>3255</v>
      </c>
      <c r="O2341" s="256">
        <v>3247</v>
      </c>
      <c r="P2341" s="256">
        <v>3265</v>
      </c>
      <c r="Q2341" s="256">
        <v>3326</v>
      </c>
      <c r="R2341" s="256">
        <v>3429</v>
      </c>
      <c r="S2341" s="256">
        <v>3580</v>
      </c>
      <c r="T2341" s="256">
        <v>3788</v>
      </c>
      <c r="U2341" s="256">
        <v>4058</v>
      </c>
      <c r="V2341" s="256">
        <v>4421</v>
      </c>
      <c r="W2341" s="256">
        <v>4886</v>
      </c>
      <c r="X2341" s="256">
        <v>5426</v>
      </c>
      <c r="Y2341" s="256">
        <v>6028</v>
      </c>
      <c r="Z2341" s="256">
        <v>6702</v>
      </c>
      <c r="AA2341" s="256">
        <v>7467</v>
      </c>
      <c r="AB2341" s="256">
        <v>8287</v>
      </c>
      <c r="AC2341" s="256">
        <v>8920</v>
      </c>
      <c r="AD2341" s="256">
        <v>9120</v>
      </c>
      <c r="AE2341" s="256">
        <v>8752</v>
      </c>
      <c r="AF2341" s="256">
        <v>7399</v>
      </c>
      <c r="AG2341" s="256">
        <v>4755</v>
      </c>
      <c r="AH2341" s="256">
        <v>2670</v>
      </c>
      <c r="AI2341" s="256">
        <v>1744</v>
      </c>
      <c r="AJ2341" s="256">
        <v>1236</v>
      </c>
      <c r="AK2341" s="256">
        <v>575</v>
      </c>
      <c r="AL2341" s="256">
        <v>0</v>
      </c>
      <c r="AM2341" s="256">
        <v>0</v>
      </c>
      <c r="AN2341" s="256">
        <v>0</v>
      </c>
      <c r="AO2341" s="256">
        <v>0</v>
      </c>
      <c r="AP2341" s="256">
        <v>0</v>
      </c>
      <c r="AQ2341" s="256">
        <v>0</v>
      </c>
      <c r="AR2341" s="256">
        <v>0</v>
      </c>
      <c r="AS2341" s="256">
        <v>0</v>
      </c>
      <c r="AT2341" s="256">
        <v>0</v>
      </c>
      <c r="AU2341" s="256">
        <v>0</v>
      </c>
      <c r="AV2341" s="256">
        <v>0</v>
      </c>
      <c r="AW2341" s="256">
        <v>0</v>
      </c>
      <c r="AX2341" s="256">
        <v>0</v>
      </c>
      <c r="AY2341" s="256">
        <v>0</v>
      </c>
      <c r="AZ2341" s="256">
        <v>0</v>
      </c>
      <c r="BA2341" s="256">
        <v>0</v>
      </c>
      <c r="BB2341" s="256">
        <v>0</v>
      </c>
      <c r="BC2341" s="256">
        <v>0</v>
      </c>
      <c r="BD2341" s="256">
        <v>0</v>
      </c>
      <c r="BE2341" s="256">
        <v>0</v>
      </c>
      <c r="BF2341" s="256">
        <v>0</v>
      </c>
      <c r="BG2341" s="256">
        <v>0</v>
      </c>
      <c r="BH2341" s="256">
        <v>0</v>
      </c>
      <c r="BI2341" s="256">
        <v>0</v>
      </c>
      <c r="BJ2341" s="256">
        <v>0</v>
      </c>
      <c r="BK2341" s="256">
        <v>0</v>
      </c>
      <c r="BL2341" s="256">
        <v>0</v>
      </c>
      <c r="BM2341" s="256">
        <v>0</v>
      </c>
      <c r="BN2341" s="256">
        <v>0</v>
      </c>
      <c r="BO2341" s="256">
        <v>0</v>
      </c>
      <c r="BP2341" s="256">
        <v>0</v>
      </c>
      <c r="BQ2341" s="256">
        <v>0</v>
      </c>
      <c r="BR2341" s="256">
        <v>0</v>
      </c>
      <c r="BS2341" s="256">
        <v>0</v>
      </c>
      <c r="BT2341" s="256">
        <v>0</v>
      </c>
      <c r="BU2341" s="256">
        <v>0</v>
      </c>
      <c r="BV2341" s="256">
        <v>0</v>
      </c>
    </row>
    <row r="2342" spans="1:74">
      <c r="A2342" s="256">
        <v>70</v>
      </c>
      <c r="B2342" s="256">
        <v>2656</v>
      </c>
      <c r="C2342" s="256">
        <v>2627</v>
      </c>
      <c r="D2342" s="256">
        <v>2609</v>
      </c>
      <c r="E2342" s="256">
        <v>2612</v>
      </c>
      <c r="F2342" s="256">
        <v>2636</v>
      </c>
      <c r="G2342" s="256">
        <v>2681</v>
      </c>
      <c r="H2342" s="256">
        <v>2752</v>
      </c>
      <c r="I2342" s="256">
        <v>2846</v>
      </c>
      <c r="J2342" s="256">
        <v>2958</v>
      </c>
      <c r="K2342" s="256">
        <v>3078</v>
      </c>
      <c r="L2342" s="256">
        <v>3190</v>
      </c>
      <c r="M2342" s="256">
        <v>3271</v>
      </c>
      <c r="N2342" s="256">
        <v>3314</v>
      </c>
      <c r="O2342" s="256">
        <v>3334</v>
      </c>
      <c r="P2342" s="256">
        <v>3357</v>
      </c>
      <c r="Q2342" s="256">
        <v>3409</v>
      </c>
      <c r="R2342" s="256">
        <v>3504</v>
      </c>
      <c r="S2342" s="256">
        <v>3659</v>
      </c>
      <c r="T2342" s="256">
        <v>3878</v>
      </c>
      <c r="U2342" s="256">
        <v>4165</v>
      </c>
      <c r="V2342" s="256">
        <v>4544</v>
      </c>
      <c r="W2342" s="256">
        <v>5028</v>
      </c>
      <c r="X2342" s="256">
        <v>5587</v>
      </c>
      <c r="Y2342" s="256">
        <v>6230</v>
      </c>
      <c r="Z2342" s="256">
        <v>6940</v>
      </c>
      <c r="AA2342" s="256">
        <v>7744</v>
      </c>
      <c r="AB2342" s="256">
        <v>8606</v>
      </c>
      <c r="AC2342" s="256">
        <v>9357</v>
      </c>
      <c r="AD2342" s="256">
        <v>9701</v>
      </c>
      <c r="AE2342" s="256">
        <v>9442</v>
      </c>
      <c r="AF2342" s="256">
        <v>8152</v>
      </c>
      <c r="AG2342" s="256">
        <v>5516</v>
      </c>
      <c r="AH2342" s="256">
        <v>3129</v>
      </c>
      <c r="AI2342" s="256">
        <v>1788</v>
      </c>
      <c r="AJ2342" s="256">
        <v>1220</v>
      </c>
      <c r="AK2342" s="256">
        <v>556</v>
      </c>
      <c r="AL2342" s="256">
        <v>0</v>
      </c>
      <c r="AM2342" s="256">
        <v>0</v>
      </c>
      <c r="AN2342" s="256">
        <v>0</v>
      </c>
      <c r="AO2342" s="256">
        <v>0</v>
      </c>
      <c r="AP2342" s="256">
        <v>0</v>
      </c>
      <c r="AQ2342" s="256">
        <v>0</v>
      </c>
      <c r="AR2342" s="256">
        <v>0</v>
      </c>
      <c r="AS2342" s="256">
        <v>0</v>
      </c>
      <c r="AT2342" s="256">
        <v>0</v>
      </c>
      <c r="AU2342" s="256">
        <v>0</v>
      </c>
      <c r="AV2342" s="256">
        <v>0</v>
      </c>
      <c r="AW2342" s="256">
        <v>0</v>
      </c>
      <c r="AX2342" s="256">
        <v>0</v>
      </c>
      <c r="AY2342" s="256">
        <v>0</v>
      </c>
      <c r="AZ2342" s="256">
        <v>0</v>
      </c>
      <c r="BA2342" s="256">
        <v>0</v>
      </c>
      <c r="BB2342" s="256">
        <v>0</v>
      </c>
      <c r="BC2342" s="256">
        <v>0</v>
      </c>
      <c r="BD2342" s="256">
        <v>0</v>
      </c>
      <c r="BE2342" s="256">
        <v>0</v>
      </c>
      <c r="BF2342" s="256">
        <v>0</v>
      </c>
      <c r="BG2342" s="256">
        <v>0</v>
      </c>
      <c r="BH2342" s="256">
        <v>0</v>
      </c>
      <c r="BI2342" s="256">
        <v>0</v>
      </c>
      <c r="BJ2342" s="256">
        <v>0</v>
      </c>
      <c r="BK2342" s="256">
        <v>0</v>
      </c>
      <c r="BL2342" s="256">
        <v>0</v>
      </c>
      <c r="BM2342" s="256">
        <v>0</v>
      </c>
      <c r="BN2342" s="256">
        <v>0</v>
      </c>
      <c r="BO2342" s="256">
        <v>0</v>
      </c>
      <c r="BP2342" s="256">
        <v>0</v>
      </c>
      <c r="BQ2342" s="256">
        <v>0</v>
      </c>
      <c r="BR2342" s="256">
        <v>0</v>
      </c>
      <c r="BS2342" s="256">
        <v>0</v>
      </c>
      <c r="BT2342" s="256">
        <v>0</v>
      </c>
      <c r="BU2342" s="256">
        <v>0</v>
      </c>
      <c r="BV2342" s="256">
        <v>0</v>
      </c>
    </row>
    <row r="2343" spans="1:74">
      <c r="A2343" s="256">
        <v>72.5</v>
      </c>
      <c r="B2343" s="256">
        <v>2656</v>
      </c>
      <c r="C2343" s="256">
        <v>2630</v>
      </c>
      <c r="D2343" s="256">
        <v>2612</v>
      </c>
      <c r="E2343" s="256">
        <v>2616</v>
      </c>
      <c r="F2343" s="256">
        <v>2642</v>
      </c>
      <c r="G2343" s="256">
        <v>2680</v>
      </c>
      <c r="H2343" s="256">
        <v>2746</v>
      </c>
      <c r="I2343" s="256">
        <v>2833</v>
      </c>
      <c r="J2343" s="256">
        <v>2936</v>
      </c>
      <c r="K2343" s="256">
        <v>3055</v>
      </c>
      <c r="L2343" s="256">
        <v>3171</v>
      </c>
      <c r="M2343" s="256">
        <v>3272</v>
      </c>
      <c r="N2343" s="256">
        <v>3350</v>
      </c>
      <c r="O2343" s="256">
        <v>3400</v>
      </c>
      <c r="P2343" s="256">
        <v>3440</v>
      </c>
      <c r="Q2343" s="256">
        <v>3497</v>
      </c>
      <c r="R2343" s="256">
        <v>3583</v>
      </c>
      <c r="S2343" s="256">
        <v>3729</v>
      </c>
      <c r="T2343" s="256">
        <v>3940</v>
      </c>
      <c r="U2343" s="256">
        <v>4227</v>
      </c>
      <c r="V2343" s="256">
        <v>4612</v>
      </c>
      <c r="W2343" s="256">
        <v>5091</v>
      </c>
      <c r="X2343" s="256">
        <v>5636</v>
      </c>
      <c r="Y2343" s="256">
        <v>6276</v>
      </c>
      <c r="Z2343" s="256">
        <v>7006</v>
      </c>
      <c r="AA2343" s="256">
        <v>7840</v>
      </c>
      <c r="AB2343" s="256">
        <v>8776</v>
      </c>
      <c r="AC2343" s="256">
        <v>9602</v>
      </c>
      <c r="AD2343" s="256">
        <v>10076</v>
      </c>
      <c r="AE2343" s="256">
        <v>9872</v>
      </c>
      <c r="AF2343" s="256">
        <v>8456</v>
      </c>
      <c r="AG2343" s="256">
        <v>5715</v>
      </c>
      <c r="AH2343" s="256">
        <v>3137</v>
      </c>
      <c r="AI2343" s="256">
        <v>1711</v>
      </c>
      <c r="AJ2343" s="256">
        <v>1176</v>
      </c>
      <c r="AK2343" s="256">
        <v>545</v>
      </c>
      <c r="AL2343" s="256">
        <v>0</v>
      </c>
      <c r="AM2343" s="256">
        <v>0</v>
      </c>
      <c r="AN2343" s="256">
        <v>0</v>
      </c>
      <c r="AO2343" s="256">
        <v>0</v>
      </c>
      <c r="AP2343" s="256">
        <v>0</v>
      </c>
      <c r="AQ2343" s="256">
        <v>0</v>
      </c>
      <c r="AR2343" s="256">
        <v>0</v>
      </c>
      <c r="AS2343" s="256">
        <v>0</v>
      </c>
      <c r="AT2343" s="256">
        <v>0</v>
      </c>
      <c r="AU2343" s="256">
        <v>0</v>
      </c>
      <c r="AV2343" s="256">
        <v>0</v>
      </c>
      <c r="AW2343" s="256">
        <v>0</v>
      </c>
      <c r="AX2343" s="256">
        <v>0</v>
      </c>
      <c r="AY2343" s="256">
        <v>0</v>
      </c>
      <c r="AZ2343" s="256">
        <v>0</v>
      </c>
      <c r="BA2343" s="256">
        <v>0</v>
      </c>
      <c r="BB2343" s="256">
        <v>0</v>
      </c>
      <c r="BC2343" s="256">
        <v>0</v>
      </c>
      <c r="BD2343" s="256">
        <v>0</v>
      </c>
      <c r="BE2343" s="256">
        <v>0</v>
      </c>
      <c r="BF2343" s="256">
        <v>0</v>
      </c>
      <c r="BG2343" s="256">
        <v>0</v>
      </c>
      <c r="BH2343" s="256">
        <v>0</v>
      </c>
      <c r="BI2343" s="256">
        <v>0</v>
      </c>
      <c r="BJ2343" s="256">
        <v>0</v>
      </c>
      <c r="BK2343" s="256">
        <v>0</v>
      </c>
      <c r="BL2343" s="256">
        <v>0</v>
      </c>
      <c r="BM2343" s="256">
        <v>0</v>
      </c>
      <c r="BN2343" s="256">
        <v>0</v>
      </c>
      <c r="BO2343" s="256">
        <v>0</v>
      </c>
      <c r="BP2343" s="256">
        <v>0</v>
      </c>
      <c r="BQ2343" s="256">
        <v>0</v>
      </c>
      <c r="BR2343" s="256">
        <v>0</v>
      </c>
      <c r="BS2343" s="256">
        <v>0</v>
      </c>
      <c r="BT2343" s="256">
        <v>0</v>
      </c>
      <c r="BU2343" s="256">
        <v>0</v>
      </c>
      <c r="BV2343" s="256">
        <v>0</v>
      </c>
    </row>
    <row r="2344" spans="1:74">
      <c r="A2344" s="256">
        <v>75</v>
      </c>
      <c r="B2344" s="256">
        <v>2656</v>
      </c>
      <c r="C2344" s="256">
        <v>2630</v>
      </c>
      <c r="D2344" s="256">
        <v>2615</v>
      </c>
      <c r="E2344" s="256">
        <v>2616</v>
      </c>
      <c r="F2344" s="256">
        <v>2642</v>
      </c>
      <c r="G2344" s="256">
        <v>2679</v>
      </c>
      <c r="H2344" s="256">
        <v>2739</v>
      </c>
      <c r="I2344" s="256">
        <v>2818</v>
      </c>
      <c r="J2344" s="256">
        <v>2912</v>
      </c>
      <c r="K2344" s="256">
        <v>3022</v>
      </c>
      <c r="L2344" s="256">
        <v>3136</v>
      </c>
      <c r="M2344" s="256">
        <v>3246</v>
      </c>
      <c r="N2344" s="256">
        <v>3347</v>
      </c>
      <c r="O2344" s="256">
        <v>3432</v>
      </c>
      <c r="P2344" s="256">
        <v>3498</v>
      </c>
      <c r="Q2344" s="256">
        <v>3566</v>
      </c>
      <c r="R2344" s="256">
        <v>3651</v>
      </c>
      <c r="S2344" s="256">
        <v>3787</v>
      </c>
      <c r="T2344" s="256">
        <v>3983</v>
      </c>
      <c r="U2344" s="256">
        <v>4252</v>
      </c>
      <c r="V2344" s="256">
        <v>4618</v>
      </c>
      <c r="W2344" s="256">
        <v>5074</v>
      </c>
      <c r="X2344" s="256">
        <v>5588</v>
      </c>
      <c r="Y2344" s="256">
        <v>6194</v>
      </c>
      <c r="Z2344" s="256">
        <v>6896</v>
      </c>
      <c r="AA2344" s="256">
        <v>7736</v>
      </c>
      <c r="AB2344" s="256">
        <v>8728</v>
      </c>
      <c r="AC2344" s="256">
        <v>9692</v>
      </c>
      <c r="AD2344" s="256">
        <v>10289</v>
      </c>
      <c r="AE2344" s="256">
        <v>10135</v>
      </c>
      <c r="AF2344" s="256">
        <v>8584</v>
      </c>
      <c r="AG2344" s="256">
        <v>5726</v>
      </c>
      <c r="AH2344" s="256">
        <v>2936</v>
      </c>
      <c r="AI2344" s="256">
        <v>1575</v>
      </c>
      <c r="AJ2344" s="256">
        <v>1088</v>
      </c>
      <c r="AK2344" s="256">
        <v>520</v>
      </c>
      <c r="AL2344" s="256">
        <v>0</v>
      </c>
      <c r="AM2344" s="256">
        <v>0</v>
      </c>
      <c r="AN2344" s="256">
        <v>0</v>
      </c>
      <c r="AO2344" s="256">
        <v>0</v>
      </c>
      <c r="AP2344" s="256">
        <v>0</v>
      </c>
      <c r="AQ2344" s="256">
        <v>0</v>
      </c>
      <c r="AR2344" s="256">
        <v>0</v>
      </c>
      <c r="AS2344" s="256">
        <v>0</v>
      </c>
      <c r="AT2344" s="256">
        <v>0</v>
      </c>
      <c r="AU2344" s="256">
        <v>0</v>
      </c>
      <c r="AV2344" s="256">
        <v>0</v>
      </c>
      <c r="AW2344" s="256">
        <v>0</v>
      </c>
      <c r="AX2344" s="256">
        <v>0</v>
      </c>
      <c r="AY2344" s="256">
        <v>0</v>
      </c>
      <c r="AZ2344" s="256">
        <v>0</v>
      </c>
      <c r="BA2344" s="256">
        <v>0</v>
      </c>
      <c r="BB2344" s="256">
        <v>0</v>
      </c>
      <c r="BC2344" s="256">
        <v>0</v>
      </c>
      <c r="BD2344" s="256">
        <v>0</v>
      </c>
      <c r="BE2344" s="256">
        <v>0</v>
      </c>
      <c r="BF2344" s="256">
        <v>0</v>
      </c>
      <c r="BG2344" s="256">
        <v>0</v>
      </c>
      <c r="BH2344" s="256">
        <v>0</v>
      </c>
      <c r="BI2344" s="256">
        <v>0</v>
      </c>
      <c r="BJ2344" s="256">
        <v>0</v>
      </c>
      <c r="BK2344" s="256">
        <v>0</v>
      </c>
      <c r="BL2344" s="256">
        <v>0</v>
      </c>
      <c r="BM2344" s="256">
        <v>0</v>
      </c>
      <c r="BN2344" s="256">
        <v>0</v>
      </c>
      <c r="BO2344" s="256">
        <v>0</v>
      </c>
      <c r="BP2344" s="256">
        <v>0</v>
      </c>
      <c r="BQ2344" s="256">
        <v>0</v>
      </c>
      <c r="BR2344" s="256">
        <v>0</v>
      </c>
      <c r="BS2344" s="256">
        <v>0</v>
      </c>
      <c r="BT2344" s="256">
        <v>0</v>
      </c>
      <c r="BU2344" s="256">
        <v>0</v>
      </c>
      <c r="BV2344" s="256">
        <v>0</v>
      </c>
    </row>
    <row r="2345" spans="1:74">
      <c r="A2345" s="256">
        <v>77.5</v>
      </c>
      <c r="B2345" s="256">
        <v>2656</v>
      </c>
      <c r="C2345" s="256">
        <v>2636</v>
      </c>
      <c r="D2345" s="256">
        <v>2622</v>
      </c>
      <c r="E2345" s="256">
        <v>2626</v>
      </c>
      <c r="F2345" s="256">
        <v>2650</v>
      </c>
      <c r="G2345" s="256">
        <v>2686</v>
      </c>
      <c r="H2345" s="256">
        <v>2742</v>
      </c>
      <c r="I2345" s="256">
        <v>2814</v>
      </c>
      <c r="J2345" s="256">
        <v>2900</v>
      </c>
      <c r="K2345" s="256">
        <v>2998</v>
      </c>
      <c r="L2345" s="256">
        <v>3101</v>
      </c>
      <c r="M2345" s="256">
        <v>3210</v>
      </c>
      <c r="N2345" s="256">
        <v>3322</v>
      </c>
      <c r="O2345" s="256">
        <v>3432</v>
      </c>
      <c r="P2345" s="256">
        <v>3523</v>
      </c>
      <c r="Q2345" s="256">
        <v>3609</v>
      </c>
      <c r="R2345" s="256">
        <v>3700</v>
      </c>
      <c r="S2345" s="256">
        <v>3826</v>
      </c>
      <c r="T2345" s="256">
        <v>4004</v>
      </c>
      <c r="U2345" s="256">
        <v>4250</v>
      </c>
      <c r="V2345" s="256">
        <v>4588</v>
      </c>
      <c r="W2345" s="256">
        <v>4994</v>
      </c>
      <c r="X2345" s="256">
        <v>5457</v>
      </c>
      <c r="Y2345" s="256">
        <v>6007</v>
      </c>
      <c r="Z2345" s="256">
        <v>6634</v>
      </c>
      <c r="AA2345" s="256">
        <v>7406</v>
      </c>
      <c r="AB2345" s="256">
        <v>8386</v>
      </c>
      <c r="AC2345" s="256">
        <v>9460</v>
      </c>
      <c r="AD2345" s="256">
        <v>10222</v>
      </c>
      <c r="AE2345" s="256">
        <v>10138</v>
      </c>
      <c r="AF2345" s="256">
        <v>8458</v>
      </c>
      <c r="AG2345" s="256">
        <v>5492</v>
      </c>
      <c r="AH2345" s="256">
        <v>2545</v>
      </c>
      <c r="AI2345" s="256">
        <v>1356</v>
      </c>
      <c r="AJ2345" s="256">
        <v>954</v>
      </c>
      <c r="AK2345" s="256">
        <v>488</v>
      </c>
      <c r="AL2345" s="256">
        <v>0</v>
      </c>
      <c r="AM2345" s="256">
        <v>0</v>
      </c>
      <c r="AN2345" s="256">
        <v>0</v>
      </c>
      <c r="AO2345" s="256">
        <v>0</v>
      </c>
      <c r="AP2345" s="256">
        <v>0</v>
      </c>
      <c r="AQ2345" s="256">
        <v>0</v>
      </c>
      <c r="AR2345" s="256">
        <v>0</v>
      </c>
      <c r="AS2345" s="256">
        <v>0</v>
      </c>
      <c r="AT2345" s="256">
        <v>0</v>
      </c>
      <c r="AU2345" s="256">
        <v>0</v>
      </c>
      <c r="AV2345" s="256">
        <v>0</v>
      </c>
      <c r="AW2345" s="256">
        <v>0</v>
      </c>
      <c r="AX2345" s="256">
        <v>0</v>
      </c>
      <c r="AY2345" s="256">
        <v>0</v>
      </c>
      <c r="AZ2345" s="256">
        <v>0</v>
      </c>
      <c r="BA2345" s="256">
        <v>0</v>
      </c>
      <c r="BB2345" s="256">
        <v>0</v>
      </c>
      <c r="BC2345" s="256">
        <v>0</v>
      </c>
      <c r="BD2345" s="256">
        <v>0</v>
      </c>
      <c r="BE2345" s="256">
        <v>0</v>
      </c>
      <c r="BF2345" s="256">
        <v>0</v>
      </c>
      <c r="BG2345" s="256">
        <v>0</v>
      </c>
      <c r="BH2345" s="256">
        <v>0</v>
      </c>
      <c r="BI2345" s="256">
        <v>0</v>
      </c>
      <c r="BJ2345" s="256">
        <v>0</v>
      </c>
      <c r="BK2345" s="256">
        <v>0</v>
      </c>
      <c r="BL2345" s="256">
        <v>0</v>
      </c>
      <c r="BM2345" s="256">
        <v>0</v>
      </c>
      <c r="BN2345" s="256">
        <v>0</v>
      </c>
      <c r="BO2345" s="256">
        <v>0</v>
      </c>
      <c r="BP2345" s="256">
        <v>0</v>
      </c>
      <c r="BQ2345" s="256">
        <v>0</v>
      </c>
      <c r="BR2345" s="256">
        <v>0</v>
      </c>
      <c r="BS2345" s="256">
        <v>0</v>
      </c>
      <c r="BT2345" s="256">
        <v>0</v>
      </c>
      <c r="BU2345" s="256">
        <v>0</v>
      </c>
      <c r="BV2345" s="256">
        <v>0</v>
      </c>
    </row>
    <row r="2346" spans="1:74">
      <c r="A2346" s="256">
        <v>80</v>
      </c>
      <c r="B2346" s="256">
        <v>2656</v>
      </c>
      <c r="C2346" s="256">
        <v>2643</v>
      </c>
      <c r="D2346" s="256">
        <v>2633</v>
      </c>
      <c r="E2346" s="256">
        <v>2638</v>
      </c>
      <c r="F2346" s="256">
        <v>2660</v>
      </c>
      <c r="G2346" s="256">
        <v>2695</v>
      </c>
      <c r="H2346" s="256">
        <v>2748</v>
      </c>
      <c r="I2346" s="256">
        <v>2816</v>
      </c>
      <c r="J2346" s="256">
        <v>2898</v>
      </c>
      <c r="K2346" s="256">
        <v>2988</v>
      </c>
      <c r="L2346" s="256">
        <v>3078</v>
      </c>
      <c r="M2346" s="256">
        <v>3173</v>
      </c>
      <c r="N2346" s="256">
        <v>3280</v>
      </c>
      <c r="O2346" s="256">
        <v>3396</v>
      </c>
      <c r="P2346" s="256">
        <v>3504</v>
      </c>
      <c r="Q2346" s="256">
        <v>3600</v>
      </c>
      <c r="R2346" s="256">
        <v>3700</v>
      </c>
      <c r="S2346" s="256">
        <v>3820</v>
      </c>
      <c r="T2346" s="256">
        <v>3976</v>
      </c>
      <c r="U2346" s="256">
        <v>4194</v>
      </c>
      <c r="V2346" s="256">
        <v>4502</v>
      </c>
      <c r="W2346" s="256">
        <v>4873</v>
      </c>
      <c r="X2346" s="256">
        <v>5300</v>
      </c>
      <c r="Y2346" s="256">
        <v>5795</v>
      </c>
      <c r="Z2346" s="256">
        <v>6356</v>
      </c>
      <c r="AA2346" s="256">
        <v>7020</v>
      </c>
      <c r="AB2346" s="256">
        <v>7834</v>
      </c>
      <c r="AC2346" s="256">
        <v>8790</v>
      </c>
      <c r="AD2346" s="256">
        <v>9638</v>
      </c>
      <c r="AE2346" s="256">
        <v>9772</v>
      </c>
      <c r="AF2346" s="256">
        <v>8112</v>
      </c>
      <c r="AG2346" s="256">
        <v>5134</v>
      </c>
      <c r="AH2346" s="256">
        <v>2176</v>
      </c>
      <c r="AI2346" s="256">
        <v>1136</v>
      </c>
      <c r="AJ2346" s="256">
        <v>790</v>
      </c>
      <c r="AK2346" s="256">
        <v>420</v>
      </c>
      <c r="AL2346" s="256">
        <v>0</v>
      </c>
      <c r="AM2346" s="256">
        <v>0</v>
      </c>
      <c r="AN2346" s="256">
        <v>0</v>
      </c>
      <c r="AO2346" s="256">
        <v>0</v>
      </c>
      <c r="AP2346" s="256">
        <v>0</v>
      </c>
      <c r="AQ2346" s="256">
        <v>0</v>
      </c>
      <c r="AR2346" s="256">
        <v>0</v>
      </c>
      <c r="AS2346" s="256">
        <v>0</v>
      </c>
      <c r="AT2346" s="256">
        <v>0</v>
      </c>
      <c r="AU2346" s="256">
        <v>0</v>
      </c>
      <c r="AV2346" s="256">
        <v>0</v>
      </c>
      <c r="AW2346" s="256">
        <v>0</v>
      </c>
      <c r="AX2346" s="256">
        <v>0</v>
      </c>
      <c r="AY2346" s="256">
        <v>0</v>
      </c>
      <c r="AZ2346" s="256">
        <v>0</v>
      </c>
      <c r="BA2346" s="256">
        <v>0</v>
      </c>
      <c r="BB2346" s="256">
        <v>0</v>
      </c>
      <c r="BC2346" s="256">
        <v>0</v>
      </c>
      <c r="BD2346" s="256">
        <v>0</v>
      </c>
      <c r="BE2346" s="256">
        <v>0</v>
      </c>
      <c r="BF2346" s="256">
        <v>0</v>
      </c>
      <c r="BG2346" s="256">
        <v>0</v>
      </c>
      <c r="BH2346" s="256">
        <v>0</v>
      </c>
      <c r="BI2346" s="256">
        <v>0</v>
      </c>
      <c r="BJ2346" s="256">
        <v>0</v>
      </c>
      <c r="BK2346" s="256">
        <v>0</v>
      </c>
      <c r="BL2346" s="256">
        <v>0</v>
      </c>
      <c r="BM2346" s="256">
        <v>0</v>
      </c>
      <c r="BN2346" s="256">
        <v>0</v>
      </c>
      <c r="BO2346" s="256">
        <v>0</v>
      </c>
      <c r="BP2346" s="256">
        <v>0</v>
      </c>
      <c r="BQ2346" s="256">
        <v>0</v>
      </c>
      <c r="BR2346" s="256">
        <v>0</v>
      </c>
      <c r="BS2346" s="256">
        <v>0</v>
      </c>
      <c r="BT2346" s="256">
        <v>0</v>
      </c>
      <c r="BU2346" s="256">
        <v>0</v>
      </c>
      <c r="BV2346" s="256">
        <v>0</v>
      </c>
    </row>
    <row r="2347" spans="1:74">
      <c r="A2347" s="256">
        <v>82.5</v>
      </c>
      <c r="B2347" s="256">
        <v>2656</v>
      </c>
      <c r="C2347" s="256">
        <v>2648</v>
      </c>
      <c r="D2347" s="256">
        <v>2640</v>
      </c>
      <c r="E2347" s="256">
        <v>2646</v>
      </c>
      <c r="F2347" s="256">
        <v>2666</v>
      </c>
      <c r="G2347" s="256">
        <v>2699</v>
      </c>
      <c r="H2347" s="256">
        <v>2751</v>
      </c>
      <c r="I2347" s="256">
        <v>2820</v>
      </c>
      <c r="J2347" s="256">
        <v>2894</v>
      </c>
      <c r="K2347" s="256">
        <v>2976</v>
      </c>
      <c r="L2347" s="256">
        <v>3060</v>
      </c>
      <c r="M2347" s="256">
        <v>3147</v>
      </c>
      <c r="N2347" s="256">
        <v>3243</v>
      </c>
      <c r="O2347" s="256">
        <v>3348</v>
      </c>
      <c r="P2347" s="256">
        <v>3452</v>
      </c>
      <c r="Q2347" s="256">
        <v>3554</v>
      </c>
      <c r="R2347" s="256">
        <v>3657</v>
      </c>
      <c r="S2347" s="256">
        <v>3776</v>
      </c>
      <c r="T2347" s="256">
        <v>3930</v>
      </c>
      <c r="U2347" s="256">
        <v>4132</v>
      </c>
      <c r="V2347" s="256">
        <v>4412</v>
      </c>
      <c r="W2347" s="256">
        <v>4744</v>
      </c>
      <c r="X2347" s="256">
        <v>5138</v>
      </c>
      <c r="Y2347" s="256">
        <v>5608</v>
      </c>
      <c r="Z2347" s="256">
        <v>6124</v>
      </c>
      <c r="AA2347" s="256">
        <v>6694</v>
      </c>
      <c r="AB2347" s="256">
        <v>7348</v>
      </c>
      <c r="AC2347" s="256">
        <v>8022</v>
      </c>
      <c r="AD2347" s="256">
        <v>8726</v>
      </c>
      <c r="AE2347" s="256">
        <v>9010</v>
      </c>
      <c r="AF2347" s="256">
        <v>7442</v>
      </c>
      <c r="AG2347" s="256">
        <v>4600</v>
      </c>
      <c r="AH2347" s="256">
        <v>1793</v>
      </c>
      <c r="AI2347" s="256">
        <v>920</v>
      </c>
      <c r="AJ2347" s="256">
        <v>638</v>
      </c>
      <c r="AK2347" s="256">
        <v>346</v>
      </c>
      <c r="AL2347" s="256">
        <v>0</v>
      </c>
      <c r="AM2347" s="256">
        <v>0</v>
      </c>
      <c r="AN2347" s="256">
        <v>0</v>
      </c>
      <c r="AO2347" s="256">
        <v>0</v>
      </c>
      <c r="AP2347" s="256">
        <v>0</v>
      </c>
      <c r="AQ2347" s="256">
        <v>0</v>
      </c>
      <c r="AR2347" s="256">
        <v>0</v>
      </c>
      <c r="AS2347" s="256">
        <v>0</v>
      </c>
      <c r="AT2347" s="256">
        <v>0</v>
      </c>
      <c r="AU2347" s="256">
        <v>0</v>
      </c>
      <c r="AV2347" s="256">
        <v>0</v>
      </c>
      <c r="AW2347" s="256">
        <v>0</v>
      </c>
      <c r="AX2347" s="256">
        <v>0</v>
      </c>
      <c r="AY2347" s="256">
        <v>0</v>
      </c>
      <c r="AZ2347" s="256">
        <v>0</v>
      </c>
      <c r="BA2347" s="256">
        <v>0</v>
      </c>
      <c r="BB2347" s="256">
        <v>0</v>
      </c>
      <c r="BC2347" s="256">
        <v>0</v>
      </c>
      <c r="BD2347" s="256">
        <v>0</v>
      </c>
      <c r="BE2347" s="256">
        <v>0</v>
      </c>
      <c r="BF2347" s="256">
        <v>0</v>
      </c>
      <c r="BG2347" s="256">
        <v>0</v>
      </c>
      <c r="BH2347" s="256">
        <v>0</v>
      </c>
      <c r="BI2347" s="256">
        <v>0</v>
      </c>
      <c r="BJ2347" s="256">
        <v>0</v>
      </c>
      <c r="BK2347" s="256">
        <v>0</v>
      </c>
      <c r="BL2347" s="256">
        <v>0</v>
      </c>
      <c r="BM2347" s="256">
        <v>0</v>
      </c>
      <c r="BN2347" s="256">
        <v>0</v>
      </c>
      <c r="BO2347" s="256">
        <v>0</v>
      </c>
      <c r="BP2347" s="256">
        <v>0</v>
      </c>
      <c r="BQ2347" s="256">
        <v>0</v>
      </c>
      <c r="BR2347" s="256">
        <v>0</v>
      </c>
      <c r="BS2347" s="256">
        <v>0</v>
      </c>
      <c r="BT2347" s="256">
        <v>0</v>
      </c>
      <c r="BU2347" s="256">
        <v>0</v>
      </c>
      <c r="BV2347" s="256">
        <v>0</v>
      </c>
    </row>
    <row r="2348" spans="1:74">
      <c r="A2348" s="256">
        <v>85</v>
      </c>
      <c r="B2348" s="256">
        <v>2656</v>
      </c>
      <c r="C2348" s="256">
        <v>2654</v>
      </c>
      <c r="D2348" s="256">
        <v>2649</v>
      </c>
      <c r="E2348" s="256">
        <v>2657</v>
      </c>
      <c r="F2348" s="256">
        <v>2679</v>
      </c>
      <c r="G2348" s="256">
        <v>2712</v>
      </c>
      <c r="H2348" s="256">
        <v>2758</v>
      </c>
      <c r="I2348" s="256">
        <v>2819</v>
      </c>
      <c r="J2348" s="256">
        <v>2891</v>
      </c>
      <c r="K2348" s="256">
        <v>2968</v>
      </c>
      <c r="L2348" s="256">
        <v>3043</v>
      </c>
      <c r="M2348" s="256">
        <v>3120</v>
      </c>
      <c r="N2348" s="256">
        <v>3207</v>
      </c>
      <c r="O2348" s="256">
        <v>3300</v>
      </c>
      <c r="P2348" s="256">
        <v>3397</v>
      </c>
      <c r="Q2348" s="256">
        <v>3494</v>
      </c>
      <c r="R2348" s="256">
        <v>3598</v>
      </c>
      <c r="S2348" s="256">
        <v>3722</v>
      </c>
      <c r="T2348" s="256">
        <v>3875</v>
      </c>
      <c r="U2348" s="256">
        <v>4077</v>
      </c>
      <c r="V2348" s="256">
        <v>4351</v>
      </c>
      <c r="W2348" s="256">
        <v>4666</v>
      </c>
      <c r="X2348" s="256">
        <v>5012</v>
      </c>
      <c r="Y2348" s="256">
        <v>5432</v>
      </c>
      <c r="Z2348" s="256">
        <v>5884</v>
      </c>
      <c r="AA2348" s="256">
        <v>6380</v>
      </c>
      <c r="AB2348" s="256">
        <v>6922</v>
      </c>
      <c r="AC2348" s="256">
        <v>7426</v>
      </c>
      <c r="AD2348" s="256">
        <v>7882</v>
      </c>
      <c r="AE2348" s="256">
        <v>8054</v>
      </c>
      <c r="AF2348" s="256">
        <v>6508</v>
      </c>
      <c r="AG2348" s="256">
        <v>3825</v>
      </c>
      <c r="AH2348" s="256">
        <v>1358</v>
      </c>
      <c r="AI2348" s="256">
        <v>703</v>
      </c>
      <c r="AJ2348" s="256">
        <v>486</v>
      </c>
      <c r="AK2348" s="256">
        <v>255</v>
      </c>
      <c r="AL2348" s="256">
        <v>0</v>
      </c>
      <c r="AM2348" s="256">
        <v>0</v>
      </c>
      <c r="AN2348" s="256">
        <v>0</v>
      </c>
      <c r="AO2348" s="256">
        <v>0</v>
      </c>
      <c r="AP2348" s="256">
        <v>0</v>
      </c>
      <c r="AQ2348" s="256">
        <v>0</v>
      </c>
      <c r="AR2348" s="256">
        <v>0</v>
      </c>
      <c r="AS2348" s="256">
        <v>0</v>
      </c>
      <c r="AT2348" s="256">
        <v>0</v>
      </c>
      <c r="AU2348" s="256">
        <v>0</v>
      </c>
      <c r="AV2348" s="256">
        <v>0</v>
      </c>
      <c r="AW2348" s="256">
        <v>0</v>
      </c>
      <c r="AX2348" s="256">
        <v>0</v>
      </c>
      <c r="AY2348" s="256">
        <v>0</v>
      </c>
      <c r="AZ2348" s="256">
        <v>0</v>
      </c>
      <c r="BA2348" s="256">
        <v>0</v>
      </c>
      <c r="BB2348" s="256">
        <v>0</v>
      </c>
      <c r="BC2348" s="256">
        <v>0</v>
      </c>
      <c r="BD2348" s="256">
        <v>0</v>
      </c>
      <c r="BE2348" s="256">
        <v>0</v>
      </c>
      <c r="BF2348" s="256">
        <v>0</v>
      </c>
      <c r="BG2348" s="256">
        <v>0</v>
      </c>
      <c r="BH2348" s="256">
        <v>0</v>
      </c>
      <c r="BI2348" s="256">
        <v>0</v>
      </c>
      <c r="BJ2348" s="256">
        <v>0</v>
      </c>
      <c r="BK2348" s="256">
        <v>0</v>
      </c>
      <c r="BL2348" s="256">
        <v>0</v>
      </c>
      <c r="BM2348" s="256">
        <v>0</v>
      </c>
      <c r="BN2348" s="256">
        <v>0</v>
      </c>
      <c r="BO2348" s="256">
        <v>0</v>
      </c>
      <c r="BP2348" s="256">
        <v>0</v>
      </c>
      <c r="BQ2348" s="256">
        <v>0</v>
      </c>
      <c r="BR2348" s="256">
        <v>0</v>
      </c>
      <c r="BS2348" s="256">
        <v>0</v>
      </c>
      <c r="BT2348" s="256">
        <v>0</v>
      </c>
      <c r="BU2348" s="256">
        <v>0</v>
      </c>
      <c r="BV2348" s="256">
        <v>0</v>
      </c>
    </row>
    <row r="2349" spans="1:74">
      <c r="A2349" s="256">
        <v>87.5</v>
      </c>
      <c r="B2349" s="256">
        <v>2656</v>
      </c>
      <c r="C2349" s="256">
        <v>2669</v>
      </c>
      <c r="D2349" s="256">
        <v>2666</v>
      </c>
      <c r="E2349" s="256">
        <v>2677</v>
      </c>
      <c r="F2349" s="256">
        <v>2700</v>
      </c>
      <c r="G2349" s="256">
        <v>2732</v>
      </c>
      <c r="H2349" s="256">
        <v>2778</v>
      </c>
      <c r="I2349" s="256">
        <v>2835</v>
      </c>
      <c r="J2349" s="256">
        <v>2898</v>
      </c>
      <c r="K2349" s="256">
        <v>2966</v>
      </c>
      <c r="L2349" s="256">
        <v>3030</v>
      </c>
      <c r="M2349" s="256">
        <v>3098</v>
      </c>
      <c r="N2349" s="256">
        <v>3174</v>
      </c>
      <c r="O2349" s="256">
        <v>3256</v>
      </c>
      <c r="P2349" s="256">
        <v>3340</v>
      </c>
      <c r="Q2349" s="256">
        <v>3431</v>
      </c>
      <c r="R2349" s="256">
        <v>3528</v>
      </c>
      <c r="S2349" s="256">
        <v>3649</v>
      </c>
      <c r="T2349" s="256">
        <v>3797</v>
      </c>
      <c r="U2349" s="256">
        <v>3996</v>
      </c>
      <c r="V2349" s="256">
        <v>4258</v>
      </c>
      <c r="W2349" s="256">
        <v>4552</v>
      </c>
      <c r="X2349" s="256">
        <v>4868</v>
      </c>
      <c r="Y2349" s="256">
        <v>5220</v>
      </c>
      <c r="Z2349" s="256">
        <v>5588</v>
      </c>
      <c r="AA2349" s="256">
        <v>6006</v>
      </c>
      <c r="AB2349" s="256">
        <v>6462</v>
      </c>
      <c r="AC2349" s="256">
        <v>6874</v>
      </c>
      <c r="AD2349" s="256">
        <v>7181</v>
      </c>
      <c r="AE2349" s="256">
        <v>7148</v>
      </c>
      <c r="AF2349" s="256">
        <v>5523</v>
      </c>
      <c r="AG2349" s="256">
        <v>3082</v>
      </c>
      <c r="AH2349" s="256">
        <v>1020</v>
      </c>
      <c r="AI2349" s="256">
        <v>520</v>
      </c>
      <c r="AJ2349" s="256">
        <v>331</v>
      </c>
      <c r="AK2349" s="256">
        <v>164</v>
      </c>
      <c r="AL2349" s="256">
        <v>0</v>
      </c>
      <c r="AM2349" s="256">
        <v>0</v>
      </c>
      <c r="AN2349" s="256">
        <v>0</v>
      </c>
      <c r="AO2349" s="256">
        <v>0</v>
      </c>
      <c r="AP2349" s="256">
        <v>0</v>
      </c>
      <c r="AQ2349" s="256">
        <v>0</v>
      </c>
      <c r="AR2349" s="256">
        <v>0</v>
      </c>
      <c r="AS2349" s="256">
        <v>0</v>
      </c>
      <c r="AT2349" s="256">
        <v>0</v>
      </c>
      <c r="AU2349" s="256">
        <v>0</v>
      </c>
      <c r="AV2349" s="256">
        <v>0</v>
      </c>
      <c r="AW2349" s="256">
        <v>0</v>
      </c>
      <c r="AX2349" s="256">
        <v>0</v>
      </c>
      <c r="AY2349" s="256">
        <v>0</v>
      </c>
      <c r="AZ2349" s="256">
        <v>0</v>
      </c>
      <c r="BA2349" s="256">
        <v>0</v>
      </c>
      <c r="BB2349" s="256">
        <v>0</v>
      </c>
      <c r="BC2349" s="256">
        <v>0</v>
      </c>
      <c r="BD2349" s="256">
        <v>0</v>
      </c>
      <c r="BE2349" s="256">
        <v>0</v>
      </c>
      <c r="BF2349" s="256">
        <v>0</v>
      </c>
      <c r="BG2349" s="256">
        <v>0</v>
      </c>
      <c r="BH2349" s="256">
        <v>0</v>
      </c>
      <c r="BI2349" s="256">
        <v>0</v>
      </c>
      <c r="BJ2349" s="256">
        <v>0</v>
      </c>
      <c r="BK2349" s="256">
        <v>0</v>
      </c>
      <c r="BL2349" s="256">
        <v>0</v>
      </c>
      <c r="BM2349" s="256">
        <v>0</v>
      </c>
      <c r="BN2349" s="256">
        <v>0</v>
      </c>
      <c r="BO2349" s="256">
        <v>0</v>
      </c>
      <c r="BP2349" s="256">
        <v>0</v>
      </c>
      <c r="BQ2349" s="256">
        <v>0</v>
      </c>
      <c r="BR2349" s="256">
        <v>0</v>
      </c>
      <c r="BS2349" s="256">
        <v>0</v>
      </c>
      <c r="BT2349" s="256">
        <v>0</v>
      </c>
      <c r="BU2349" s="256">
        <v>0</v>
      </c>
      <c r="BV2349" s="256">
        <v>0</v>
      </c>
    </row>
    <row r="2350" spans="1:74">
      <c r="A2350" s="256">
        <v>90</v>
      </c>
      <c r="B2350" s="256">
        <v>2656</v>
      </c>
      <c r="C2350" s="256">
        <v>2693</v>
      </c>
      <c r="D2350" s="256">
        <v>2694</v>
      </c>
      <c r="E2350" s="256">
        <v>2706</v>
      </c>
      <c r="F2350" s="256">
        <v>2730</v>
      </c>
      <c r="G2350" s="256">
        <v>2765</v>
      </c>
      <c r="H2350" s="256">
        <v>2810</v>
      </c>
      <c r="I2350" s="256">
        <v>2868</v>
      </c>
      <c r="J2350" s="256">
        <v>2926</v>
      </c>
      <c r="K2350" s="256">
        <v>2986</v>
      </c>
      <c r="L2350" s="256">
        <v>3042</v>
      </c>
      <c r="M2350" s="256">
        <v>3094</v>
      </c>
      <c r="N2350" s="256">
        <v>3152</v>
      </c>
      <c r="O2350" s="256">
        <v>3214</v>
      </c>
      <c r="P2350" s="256">
        <v>3281</v>
      </c>
      <c r="Q2350" s="256">
        <v>3354</v>
      </c>
      <c r="R2350" s="256">
        <v>3440</v>
      </c>
      <c r="S2350" s="256">
        <v>3548</v>
      </c>
      <c r="T2350" s="256">
        <v>3692</v>
      </c>
      <c r="U2350" s="256">
        <v>3885</v>
      </c>
      <c r="V2350" s="256">
        <v>4132</v>
      </c>
      <c r="W2350" s="256">
        <v>4400</v>
      </c>
      <c r="X2350" s="256">
        <v>4668</v>
      </c>
      <c r="Y2350" s="256">
        <v>4953</v>
      </c>
      <c r="Z2350" s="256">
        <v>5254</v>
      </c>
      <c r="AA2350" s="256">
        <v>5596</v>
      </c>
      <c r="AB2350" s="256">
        <v>5974</v>
      </c>
      <c r="AC2350" s="256">
        <v>6288</v>
      </c>
      <c r="AD2350" s="256">
        <v>6472</v>
      </c>
      <c r="AE2350" s="256">
        <v>6288</v>
      </c>
      <c r="AF2350" s="256">
        <v>4706</v>
      </c>
      <c r="AG2350" s="256">
        <v>2573</v>
      </c>
      <c r="AH2350" s="256">
        <v>841</v>
      </c>
      <c r="AI2350" s="256">
        <v>398</v>
      </c>
      <c r="AJ2350" s="256">
        <v>230</v>
      </c>
      <c r="AK2350" s="256">
        <v>103</v>
      </c>
      <c r="AL2350" s="256">
        <v>0</v>
      </c>
      <c r="AM2350" s="256">
        <v>0</v>
      </c>
      <c r="AN2350" s="256">
        <v>0</v>
      </c>
      <c r="AO2350" s="256">
        <v>0</v>
      </c>
      <c r="AP2350" s="256">
        <v>0</v>
      </c>
      <c r="AQ2350" s="256">
        <v>0</v>
      </c>
      <c r="AR2350" s="256">
        <v>0</v>
      </c>
      <c r="AS2350" s="256">
        <v>0</v>
      </c>
      <c r="AT2350" s="256">
        <v>0</v>
      </c>
      <c r="AU2350" s="256">
        <v>0</v>
      </c>
      <c r="AV2350" s="256">
        <v>0</v>
      </c>
      <c r="AW2350" s="256">
        <v>0</v>
      </c>
      <c r="AX2350" s="256">
        <v>0</v>
      </c>
      <c r="AY2350" s="256">
        <v>0</v>
      </c>
      <c r="AZ2350" s="256">
        <v>0</v>
      </c>
      <c r="BA2350" s="256">
        <v>0</v>
      </c>
      <c r="BB2350" s="256">
        <v>0</v>
      </c>
      <c r="BC2350" s="256">
        <v>0</v>
      </c>
      <c r="BD2350" s="256">
        <v>0</v>
      </c>
      <c r="BE2350" s="256">
        <v>0</v>
      </c>
      <c r="BF2350" s="256">
        <v>0</v>
      </c>
      <c r="BG2350" s="256">
        <v>0</v>
      </c>
      <c r="BH2350" s="256">
        <v>0</v>
      </c>
      <c r="BI2350" s="256">
        <v>0</v>
      </c>
      <c r="BJ2350" s="256">
        <v>0</v>
      </c>
      <c r="BK2350" s="256">
        <v>0</v>
      </c>
      <c r="BL2350" s="256">
        <v>0</v>
      </c>
      <c r="BM2350" s="256">
        <v>0</v>
      </c>
      <c r="BN2350" s="256">
        <v>0</v>
      </c>
      <c r="BO2350" s="256">
        <v>0</v>
      </c>
      <c r="BP2350" s="256">
        <v>0</v>
      </c>
      <c r="BQ2350" s="256">
        <v>0</v>
      </c>
      <c r="BR2350" s="256">
        <v>0</v>
      </c>
      <c r="BS2350" s="256">
        <v>0</v>
      </c>
      <c r="BT2350" s="256">
        <v>0</v>
      </c>
      <c r="BU2350" s="256">
        <v>0</v>
      </c>
      <c r="BV2350" s="256">
        <v>0</v>
      </c>
    </row>
    <row r="2351" spans="1:74">
      <c r="A2351" s="256">
        <v>92.5</v>
      </c>
      <c r="B2351" s="256">
        <v>2656</v>
      </c>
      <c r="C2351" s="256">
        <v>2673</v>
      </c>
      <c r="D2351" s="256">
        <v>2676</v>
      </c>
      <c r="E2351" s="256">
        <v>2693</v>
      </c>
      <c r="F2351" s="256">
        <v>2722</v>
      </c>
      <c r="G2351" s="256">
        <v>2755</v>
      </c>
      <c r="H2351" s="256">
        <v>2798</v>
      </c>
      <c r="I2351" s="256">
        <v>2853</v>
      </c>
      <c r="J2351" s="256">
        <v>2908</v>
      </c>
      <c r="K2351" s="256">
        <v>2960</v>
      </c>
      <c r="L2351" s="256">
        <v>3006</v>
      </c>
      <c r="M2351" s="256">
        <v>3050</v>
      </c>
      <c r="N2351" s="256">
        <v>3095</v>
      </c>
      <c r="O2351" s="256">
        <v>3142</v>
      </c>
      <c r="P2351" s="256">
        <v>3194</v>
      </c>
      <c r="Q2351" s="256">
        <v>3254</v>
      </c>
      <c r="R2351" s="256">
        <v>3327</v>
      </c>
      <c r="S2351" s="256">
        <v>3420</v>
      </c>
      <c r="T2351" s="256">
        <v>3548</v>
      </c>
      <c r="U2351" s="256">
        <v>3726</v>
      </c>
      <c r="V2351" s="256">
        <v>3953</v>
      </c>
      <c r="W2351" s="256">
        <v>4185</v>
      </c>
      <c r="X2351" s="256">
        <v>4412</v>
      </c>
      <c r="Y2351" s="256">
        <v>4640</v>
      </c>
      <c r="Z2351" s="256">
        <v>4871</v>
      </c>
      <c r="AA2351" s="256">
        <v>5118</v>
      </c>
      <c r="AB2351" s="256">
        <v>5374</v>
      </c>
      <c r="AC2351" s="256">
        <v>5530</v>
      </c>
      <c r="AD2351" s="256">
        <v>5502</v>
      </c>
      <c r="AE2351" s="256">
        <v>5116</v>
      </c>
      <c r="AF2351" s="256">
        <v>3728</v>
      </c>
      <c r="AG2351" s="256">
        <v>1976</v>
      </c>
      <c r="AH2351" s="256">
        <v>681</v>
      </c>
      <c r="AI2351" s="256">
        <v>318</v>
      </c>
      <c r="AJ2351" s="256">
        <v>177</v>
      </c>
      <c r="AK2351" s="256">
        <v>78</v>
      </c>
      <c r="AL2351" s="256">
        <v>0</v>
      </c>
      <c r="AM2351" s="256">
        <v>0</v>
      </c>
      <c r="AN2351" s="256">
        <v>0</v>
      </c>
      <c r="AO2351" s="256">
        <v>0</v>
      </c>
      <c r="AP2351" s="256">
        <v>0</v>
      </c>
      <c r="AQ2351" s="256">
        <v>0</v>
      </c>
      <c r="AR2351" s="256">
        <v>0</v>
      </c>
      <c r="AS2351" s="256">
        <v>0</v>
      </c>
      <c r="AT2351" s="256">
        <v>0</v>
      </c>
      <c r="AU2351" s="256">
        <v>0</v>
      </c>
      <c r="AV2351" s="256">
        <v>0</v>
      </c>
      <c r="AW2351" s="256">
        <v>0</v>
      </c>
      <c r="AX2351" s="256">
        <v>0</v>
      </c>
      <c r="AY2351" s="256">
        <v>0</v>
      </c>
      <c r="AZ2351" s="256">
        <v>0</v>
      </c>
      <c r="BA2351" s="256">
        <v>0</v>
      </c>
      <c r="BB2351" s="256">
        <v>0</v>
      </c>
      <c r="BC2351" s="256">
        <v>0</v>
      </c>
      <c r="BD2351" s="256">
        <v>0</v>
      </c>
      <c r="BE2351" s="256">
        <v>0</v>
      </c>
      <c r="BF2351" s="256">
        <v>0</v>
      </c>
      <c r="BG2351" s="256">
        <v>0</v>
      </c>
      <c r="BH2351" s="256">
        <v>0</v>
      </c>
      <c r="BI2351" s="256">
        <v>0</v>
      </c>
      <c r="BJ2351" s="256">
        <v>0</v>
      </c>
      <c r="BK2351" s="256">
        <v>0</v>
      </c>
      <c r="BL2351" s="256">
        <v>0</v>
      </c>
      <c r="BM2351" s="256">
        <v>0</v>
      </c>
      <c r="BN2351" s="256">
        <v>0</v>
      </c>
      <c r="BO2351" s="256">
        <v>0</v>
      </c>
      <c r="BP2351" s="256">
        <v>0</v>
      </c>
      <c r="BQ2351" s="256">
        <v>0</v>
      </c>
      <c r="BR2351" s="256">
        <v>0</v>
      </c>
      <c r="BS2351" s="256">
        <v>0</v>
      </c>
      <c r="BT2351" s="256">
        <v>0</v>
      </c>
      <c r="BU2351" s="256">
        <v>0</v>
      </c>
      <c r="BV2351" s="256">
        <v>0</v>
      </c>
    </row>
    <row r="2352" spans="1:74">
      <c r="A2352" s="256">
        <v>95</v>
      </c>
      <c r="B2352" s="256">
        <v>2656</v>
      </c>
      <c r="C2352" s="256">
        <v>2666</v>
      </c>
      <c r="D2352" s="256">
        <v>2670</v>
      </c>
      <c r="E2352" s="256">
        <v>2688</v>
      </c>
      <c r="F2352" s="256">
        <v>2717</v>
      </c>
      <c r="G2352" s="256">
        <v>2750</v>
      </c>
      <c r="H2352" s="256">
        <v>2794</v>
      </c>
      <c r="I2352" s="256">
        <v>2844</v>
      </c>
      <c r="J2352" s="256">
        <v>2892</v>
      </c>
      <c r="K2352" s="256">
        <v>2939</v>
      </c>
      <c r="L2352" s="256">
        <v>2975</v>
      </c>
      <c r="M2352" s="256">
        <v>3009</v>
      </c>
      <c r="N2352" s="256">
        <v>3042</v>
      </c>
      <c r="O2352" s="256">
        <v>3074</v>
      </c>
      <c r="P2352" s="256">
        <v>3112</v>
      </c>
      <c r="Q2352" s="256">
        <v>3156</v>
      </c>
      <c r="R2352" s="256">
        <v>3212</v>
      </c>
      <c r="S2352" s="256">
        <v>3292</v>
      </c>
      <c r="T2352" s="256">
        <v>3405</v>
      </c>
      <c r="U2352" s="256">
        <v>3559</v>
      </c>
      <c r="V2352" s="256">
        <v>3749</v>
      </c>
      <c r="W2352" s="256">
        <v>3925</v>
      </c>
      <c r="X2352" s="256">
        <v>4078</v>
      </c>
      <c r="Y2352" s="256">
        <v>4216</v>
      </c>
      <c r="Z2352" s="256">
        <v>4328</v>
      </c>
      <c r="AA2352" s="256">
        <v>4424</v>
      </c>
      <c r="AB2352" s="256">
        <v>4460</v>
      </c>
      <c r="AC2352" s="256">
        <v>4368</v>
      </c>
      <c r="AD2352" s="256">
        <v>4068</v>
      </c>
      <c r="AE2352" s="256">
        <v>3498</v>
      </c>
      <c r="AF2352" s="256">
        <v>2422</v>
      </c>
      <c r="AG2352" s="256">
        <v>1294</v>
      </c>
      <c r="AH2352" s="256">
        <v>501</v>
      </c>
      <c r="AI2352" s="256">
        <v>250</v>
      </c>
      <c r="AJ2352" s="256">
        <v>139</v>
      </c>
      <c r="AK2352" s="256">
        <v>65</v>
      </c>
      <c r="AL2352" s="256">
        <v>0</v>
      </c>
      <c r="AM2352" s="256">
        <v>0</v>
      </c>
      <c r="AN2352" s="256">
        <v>0</v>
      </c>
      <c r="AO2352" s="256">
        <v>0</v>
      </c>
      <c r="AP2352" s="256">
        <v>0</v>
      </c>
      <c r="AQ2352" s="256">
        <v>0</v>
      </c>
      <c r="AR2352" s="256">
        <v>0</v>
      </c>
      <c r="AS2352" s="256">
        <v>0</v>
      </c>
      <c r="AT2352" s="256">
        <v>0</v>
      </c>
      <c r="AU2352" s="256">
        <v>0</v>
      </c>
      <c r="AV2352" s="256">
        <v>0</v>
      </c>
      <c r="AW2352" s="256">
        <v>0</v>
      </c>
      <c r="AX2352" s="256">
        <v>0</v>
      </c>
      <c r="AY2352" s="256">
        <v>0</v>
      </c>
      <c r="AZ2352" s="256">
        <v>0</v>
      </c>
      <c r="BA2352" s="256">
        <v>0</v>
      </c>
      <c r="BB2352" s="256">
        <v>0</v>
      </c>
      <c r="BC2352" s="256">
        <v>0</v>
      </c>
      <c r="BD2352" s="256">
        <v>0</v>
      </c>
      <c r="BE2352" s="256">
        <v>0</v>
      </c>
      <c r="BF2352" s="256">
        <v>0</v>
      </c>
      <c r="BG2352" s="256">
        <v>0</v>
      </c>
      <c r="BH2352" s="256">
        <v>0</v>
      </c>
      <c r="BI2352" s="256">
        <v>0</v>
      </c>
      <c r="BJ2352" s="256">
        <v>0</v>
      </c>
      <c r="BK2352" s="256">
        <v>0</v>
      </c>
      <c r="BL2352" s="256">
        <v>0</v>
      </c>
      <c r="BM2352" s="256">
        <v>0</v>
      </c>
      <c r="BN2352" s="256">
        <v>0</v>
      </c>
      <c r="BO2352" s="256">
        <v>0</v>
      </c>
      <c r="BP2352" s="256">
        <v>0</v>
      </c>
      <c r="BQ2352" s="256">
        <v>0</v>
      </c>
      <c r="BR2352" s="256">
        <v>0</v>
      </c>
      <c r="BS2352" s="256">
        <v>0</v>
      </c>
      <c r="BT2352" s="256">
        <v>0</v>
      </c>
      <c r="BU2352" s="256">
        <v>0</v>
      </c>
      <c r="BV2352" s="256">
        <v>0</v>
      </c>
    </row>
    <row r="2353" spans="1:74">
      <c r="A2353" s="256">
        <v>97.5</v>
      </c>
      <c r="B2353" s="256">
        <v>2656</v>
      </c>
      <c r="C2353" s="256">
        <v>2666</v>
      </c>
      <c r="D2353" s="256">
        <v>2676</v>
      </c>
      <c r="E2353" s="256">
        <v>2695</v>
      </c>
      <c r="F2353" s="256">
        <v>2726</v>
      </c>
      <c r="G2353" s="256">
        <v>2761</v>
      </c>
      <c r="H2353" s="256">
        <v>2799</v>
      </c>
      <c r="I2353" s="256">
        <v>2848</v>
      </c>
      <c r="J2353" s="256">
        <v>2892</v>
      </c>
      <c r="K2353" s="256">
        <v>2924</v>
      </c>
      <c r="L2353" s="256">
        <v>2951</v>
      </c>
      <c r="M2353" s="256">
        <v>2974</v>
      </c>
      <c r="N2353" s="256">
        <v>2995</v>
      </c>
      <c r="O2353" s="256">
        <v>3014</v>
      </c>
      <c r="P2353" s="256">
        <v>3032</v>
      </c>
      <c r="Q2353" s="256">
        <v>3058</v>
      </c>
      <c r="R2353" s="256">
        <v>3097</v>
      </c>
      <c r="S2353" s="256">
        <v>3158</v>
      </c>
      <c r="T2353" s="256">
        <v>3250</v>
      </c>
      <c r="U2353" s="256">
        <v>3366</v>
      </c>
      <c r="V2353" s="256">
        <v>3497</v>
      </c>
      <c r="W2353" s="256">
        <v>3593</v>
      </c>
      <c r="X2353" s="256">
        <v>3644</v>
      </c>
      <c r="Y2353" s="256">
        <v>3656</v>
      </c>
      <c r="Z2353" s="256">
        <v>3637</v>
      </c>
      <c r="AA2353" s="256">
        <v>3588</v>
      </c>
      <c r="AB2353" s="256">
        <v>3450</v>
      </c>
      <c r="AC2353" s="256">
        <v>3168</v>
      </c>
      <c r="AD2353" s="256">
        <v>2726</v>
      </c>
      <c r="AE2353" s="256">
        <v>2092</v>
      </c>
      <c r="AF2353" s="256">
        <v>1370</v>
      </c>
      <c r="AG2353" s="256">
        <v>757</v>
      </c>
      <c r="AH2353" s="256">
        <v>396</v>
      </c>
      <c r="AI2353" s="256">
        <v>230</v>
      </c>
      <c r="AJ2353" s="256">
        <v>142</v>
      </c>
      <c r="AK2353" s="256">
        <v>75</v>
      </c>
      <c r="AL2353" s="256">
        <v>0</v>
      </c>
      <c r="AM2353" s="256">
        <v>0</v>
      </c>
      <c r="AN2353" s="256">
        <v>0</v>
      </c>
      <c r="AO2353" s="256">
        <v>0</v>
      </c>
      <c r="AP2353" s="256">
        <v>0</v>
      </c>
      <c r="AQ2353" s="256">
        <v>0</v>
      </c>
      <c r="AR2353" s="256">
        <v>0</v>
      </c>
      <c r="AS2353" s="256">
        <v>0</v>
      </c>
      <c r="AT2353" s="256">
        <v>0</v>
      </c>
      <c r="AU2353" s="256">
        <v>0</v>
      </c>
      <c r="AV2353" s="256">
        <v>0</v>
      </c>
      <c r="AW2353" s="256">
        <v>0</v>
      </c>
      <c r="AX2353" s="256">
        <v>0</v>
      </c>
      <c r="AY2353" s="256">
        <v>0</v>
      </c>
      <c r="AZ2353" s="256">
        <v>0</v>
      </c>
      <c r="BA2353" s="256">
        <v>0</v>
      </c>
      <c r="BB2353" s="256">
        <v>0</v>
      </c>
      <c r="BC2353" s="256">
        <v>0</v>
      </c>
      <c r="BD2353" s="256">
        <v>0</v>
      </c>
      <c r="BE2353" s="256">
        <v>0</v>
      </c>
      <c r="BF2353" s="256">
        <v>0</v>
      </c>
      <c r="BG2353" s="256">
        <v>0</v>
      </c>
      <c r="BH2353" s="256">
        <v>0</v>
      </c>
      <c r="BI2353" s="256">
        <v>0</v>
      </c>
      <c r="BJ2353" s="256">
        <v>0</v>
      </c>
      <c r="BK2353" s="256">
        <v>0</v>
      </c>
      <c r="BL2353" s="256">
        <v>0</v>
      </c>
      <c r="BM2353" s="256">
        <v>0</v>
      </c>
      <c r="BN2353" s="256">
        <v>0</v>
      </c>
      <c r="BO2353" s="256">
        <v>0</v>
      </c>
      <c r="BP2353" s="256">
        <v>0</v>
      </c>
      <c r="BQ2353" s="256">
        <v>0</v>
      </c>
      <c r="BR2353" s="256">
        <v>0</v>
      </c>
      <c r="BS2353" s="256">
        <v>0</v>
      </c>
      <c r="BT2353" s="256">
        <v>0</v>
      </c>
      <c r="BU2353" s="256">
        <v>0</v>
      </c>
      <c r="BV2353" s="256">
        <v>0</v>
      </c>
    </row>
    <row r="2354" spans="1:74">
      <c r="A2354" s="256">
        <v>100</v>
      </c>
      <c r="B2354" s="256">
        <v>2656</v>
      </c>
      <c r="C2354" s="256">
        <v>2666</v>
      </c>
      <c r="D2354" s="256">
        <v>2678</v>
      </c>
      <c r="E2354" s="256">
        <v>2700</v>
      </c>
      <c r="F2354" s="256">
        <v>2732</v>
      </c>
      <c r="G2354" s="256">
        <v>2765</v>
      </c>
      <c r="H2354" s="256">
        <v>2801</v>
      </c>
      <c r="I2354" s="256">
        <v>2844</v>
      </c>
      <c r="J2354" s="256">
        <v>2882</v>
      </c>
      <c r="K2354" s="256">
        <v>2908</v>
      </c>
      <c r="L2354" s="256">
        <v>2922</v>
      </c>
      <c r="M2354" s="256">
        <v>2934</v>
      </c>
      <c r="N2354" s="256">
        <v>2940</v>
      </c>
      <c r="O2354" s="256">
        <v>2940</v>
      </c>
      <c r="P2354" s="256">
        <v>2936</v>
      </c>
      <c r="Q2354" s="256">
        <v>2939</v>
      </c>
      <c r="R2354" s="256">
        <v>2956</v>
      </c>
      <c r="S2354" s="256">
        <v>2997</v>
      </c>
      <c r="T2354" s="256">
        <v>3046</v>
      </c>
      <c r="U2354" s="256">
        <v>3083</v>
      </c>
      <c r="V2354" s="256">
        <v>3126</v>
      </c>
      <c r="W2354" s="256">
        <v>3160</v>
      </c>
      <c r="X2354" s="256">
        <v>3170</v>
      </c>
      <c r="Y2354" s="256">
        <v>3124</v>
      </c>
      <c r="Z2354" s="256">
        <v>3008</v>
      </c>
      <c r="AA2354" s="256">
        <v>2836</v>
      </c>
      <c r="AB2354" s="256">
        <v>2566</v>
      </c>
      <c r="AC2354" s="256">
        <v>2213</v>
      </c>
      <c r="AD2354" s="256">
        <v>1828</v>
      </c>
      <c r="AE2354" s="256">
        <v>1366</v>
      </c>
      <c r="AF2354" s="256">
        <v>943</v>
      </c>
      <c r="AG2354" s="256">
        <v>598</v>
      </c>
      <c r="AH2354" s="256">
        <v>374</v>
      </c>
      <c r="AI2354" s="256">
        <v>237</v>
      </c>
      <c r="AJ2354" s="256">
        <v>159</v>
      </c>
      <c r="AK2354" s="256">
        <v>89</v>
      </c>
      <c r="AL2354" s="256">
        <v>0</v>
      </c>
      <c r="AM2354" s="256">
        <v>0</v>
      </c>
      <c r="AN2354" s="256">
        <v>0</v>
      </c>
      <c r="AO2354" s="256">
        <v>0</v>
      </c>
      <c r="AP2354" s="256">
        <v>0</v>
      </c>
      <c r="AQ2354" s="256">
        <v>0</v>
      </c>
      <c r="AR2354" s="256">
        <v>0</v>
      </c>
      <c r="AS2354" s="256">
        <v>0</v>
      </c>
      <c r="AT2354" s="256">
        <v>0</v>
      </c>
      <c r="AU2354" s="256">
        <v>0</v>
      </c>
      <c r="AV2354" s="256">
        <v>0</v>
      </c>
      <c r="AW2354" s="256">
        <v>0</v>
      </c>
      <c r="AX2354" s="256">
        <v>0</v>
      </c>
      <c r="AY2354" s="256">
        <v>0</v>
      </c>
      <c r="AZ2354" s="256">
        <v>0</v>
      </c>
      <c r="BA2354" s="256">
        <v>0</v>
      </c>
      <c r="BB2354" s="256">
        <v>0</v>
      </c>
      <c r="BC2354" s="256">
        <v>0</v>
      </c>
      <c r="BD2354" s="256">
        <v>0</v>
      </c>
      <c r="BE2354" s="256">
        <v>0</v>
      </c>
      <c r="BF2354" s="256">
        <v>0</v>
      </c>
      <c r="BG2354" s="256">
        <v>0</v>
      </c>
      <c r="BH2354" s="256">
        <v>0</v>
      </c>
      <c r="BI2354" s="256">
        <v>0</v>
      </c>
      <c r="BJ2354" s="256">
        <v>0</v>
      </c>
      <c r="BK2354" s="256">
        <v>0</v>
      </c>
      <c r="BL2354" s="256">
        <v>0</v>
      </c>
      <c r="BM2354" s="256">
        <v>0</v>
      </c>
      <c r="BN2354" s="256">
        <v>0</v>
      </c>
      <c r="BO2354" s="256">
        <v>0</v>
      </c>
      <c r="BP2354" s="256">
        <v>0</v>
      </c>
      <c r="BQ2354" s="256">
        <v>0</v>
      </c>
      <c r="BR2354" s="256">
        <v>0</v>
      </c>
      <c r="BS2354" s="256">
        <v>0</v>
      </c>
      <c r="BT2354" s="256">
        <v>0</v>
      </c>
      <c r="BU2354" s="256">
        <v>0</v>
      </c>
      <c r="BV2354" s="256">
        <v>0</v>
      </c>
    </row>
    <row r="2355" spans="1:74">
      <c r="A2355" s="256">
        <v>102.5</v>
      </c>
      <c r="B2355" s="256">
        <v>2656</v>
      </c>
      <c r="C2355" s="256">
        <v>2666</v>
      </c>
      <c r="D2355" s="256">
        <v>2680</v>
      </c>
      <c r="E2355" s="256">
        <v>2704</v>
      </c>
      <c r="F2355" s="256">
        <v>2736</v>
      </c>
      <c r="G2355" s="256">
        <v>2770</v>
      </c>
      <c r="H2355" s="256">
        <v>2804</v>
      </c>
      <c r="I2355" s="256">
        <v>2841</v>
      </c>
      <c r="J2355" s="256">
        <v>2870</v>
      </c>
      <c r="K2355" s="256">
        <v>2886</v>
      </c>
      <c r="L2355" s="256">
        <v>2888</v>
      </c>
      <c r="M2355" s="256">
        <v>2886</v>
      </c>
      <c r="N2355" s="256">
        <v>2875</v>
      </c>
      <c r="O2355" s="256">
        <v>2854</v>
      </c>
      <c r="P2355" s="256">
        <v>2823</v>
      </c>
      <c r="Q2355" s="256">
        <v>2800</v>
      </c>
      <c r="R2355" s="256">
        <v>2773</v>
      </c>
      <c r="S2355" s="256">
        <v>2744</v>
      </c>
      <c r="T2355" s="256">
        <v>2712</v>
      </c>
      <c r="U2355" s="256">
        <v>2695</v>
      </c>
      <c r="V2355" s="256">
        <v>2729</v>
      </c>
      <c r="W2355" s="256">
        <v>2774</v>
      </c>
      <c r="X2355" s="256">
        <v>2752</v>
      </c>
      <c r="Y2355" s="256">
        <v>2600</v>
      </c>
      <c r="Z2355" s="256">
        <v>2316</v>
      </c>
      <c r="AA2355" s="256">
        <v>1970</v>
      </c>
      <c r="AB2355" s="256">
        <v>1655</v>
      </c>
      <c r="AC2355" s="256">
        <v>1373</v>
      </c>
      <c r="AD2355" s="256">
        <v>1128</v>
      </c>
      <c r="AE2355" s="256">
        <v>858</v>
      </c>
      <c r="AF2355" s="256">
        <v>620</v>
      </c>
      <c r="AG2355" s="256">
        <v>459</v>
      </c>
      <c r="AH2355" s="256">
        <v>335</v>
      </c>
      <c r="AI2355" s="256">
        <v>246</v>
      </c>
      <c r="AJ2355" s="256">
        <v>179</v>
      </c>
      <c r="AK2355" s="256">
        <v>96</v>
      </c>
      <c r="AL2355" s="256">
        <v>0</v>
      </c>
      <c r="AM2355" s="256">
        <v>0</v>
      </c>
      <c r="AN2355" s="256">
        <v>0</v>
      </c>
      <c r="AO2355" s="256">
        <v>0</v>
      </c>
      <c r="AP2355" s="256">
        <v>0</v>
      </c>
      <c r="AQ2355" s="256">
        <v>0</v>
      </c>
      <c r="AR2355" s="256">
        <v>0</v>
      </c>
      <c r="AS2355" s="256">
        <v>0</v>
      </c>
      <c r="AT2355" s="256">
        <v>0</v>
      </c>
      <c r="AU2355" s="256">
        <v>0</v>
      </c>
      <c r="AV2355" s="256">
        <v>0</v>
      </c>
      <c r="AW2355" s="256">
        <v>0</v>
      </c>
      <c r="AX2355" s="256">
        <v>0</v>
      </c>
      <c r="AY2355" s="256">
        <v>0</v>
      </c>
      <c r="AZ2355" s="256">
        <v>0</v>
      </c>
      <c r="BA2355" s="256">
        <v>0</v>
      </c>
      <c r="BB2355" s="256">
        <v>0</v>
      </c>
      <c r="BC2355" s="256">
        <v>0</v>
      </c>
      <c r="BD2355" s="256">
        <v>0</v>
      </c>
      <c r="BE2355" s="256">
        <v>0</v>
      </c>
      <c r="BF2355" s="256">
        <v>0</v>
      </c>
      <c r="BG2355" s="256">
        <v>0</v>
      </c>
      <c r="BH2355" s="256">
        <v>0</v>
      </c>
      <c r="BI2355" s="256">
        <v>0</v>
      </c>
      <c r="BJ2355" s="256">
        <v>0</v>
      </c>
      <c r="BK2355" s="256">
        <v>0</v>
      </c>
      <c r="BL2355" s="256">
        <v>0</v>
      </c>
      <c r="BM2355" s="256">
        <v>0</v>
      </c>
      <c r="BN2355" s="256">
        <v>0</v>
      </c>
      <c r="BO2355" s="256">
        <v>0</v>
      </c>
      <c r="BP2355" s="256">
        <v>0</v>
      </c>
      <c r="BQ2355" s="256">
        <v>0</v>
      </c>
      <c r="BR2355" s="256">
        <v>0</v>
      </c>
      <c r="BS2355" s="256">
        <v>0</v>
      </c>
      <c r="BT2355" s="256">
        <v>0</v>
      </c>
      <c r="BU2355" s="256">
        <v>0</v>
      </c>
      <c r="BV2355" s="256">
        <v>0</v>
      </c>
    </row>
    <row r="2356" spans="1:74">
      <c r="A2356" s="256">
        <v>105</v>
      </c>
      <c r="B2356" s="256">
        <v>2656</v>
      </c>
      <c r="C2356" s="256">
        <v>2666</v>
      </c>
      <c r="D2356" s="256">
        <v>2682</v>
      </c>
      <c r="E2356" s="256">
        <v>2707</v>
      </c>
      <c r="F2356" s="256">
        <v>2740</v>
      </c>
      <c r="G2356" s="256">
        <v>2772</v>
      </c>
      <c r="H2356" s="256">
        <v>2802</v>
      </c>
      <c r="I2356" s="256">
        <v>2830</v>
      </c>
      <c r="J2356" s="256">
        <v>2849</v>
      </c>
      <c r="K2356" s="256">
        <v>2852</v>
      </c>
      <c r="L2356" s="256">
        <v>2841</v>
      </c>
      <c r="M2356" s="256">
        <v>2820</v>
      </c>
      <c r="N2356" s="256">
        <v>2790</v>
      </c>
      <c r="O2356" s="256">
        <v>2744</v>
      </c>
      <c r="P2356" s="256">
        <v>2674</v>
      </c>
      <c r="Q2356" s="256">
        <v>2586</v>
      </c>
      <c r="R2356" s="256">
        <v>2483</v>
      </c>
      <c r="S2356" s="256">
        <v>2391</v>
      </c>
      <c r="T2356" s="256">
        <v>2328</v>
      </c>
      <c r="U2356" s="256">
        <v>2318</v>
      </c>
      <c r="V2356" s="256">
        <v>2365</v>
      </c>
      <c r="W2356" s="256">
        <v>2391</v>
      </c>
      <c r="X2356" s="256">
        <v>2286</v>
      </c>
      <c r="Y2356" s="256">
        <v>2000</v>
      </c>
      <c r="Z2356" s="256">
        <v>1596</v>
      </c>
      <c r="AA2356" s="256">
        <v>1242</v>
      </c>
      <c r="AB2356" s="256">
        <v>1010</v>
      </c>
      <c r="AC2356" s="256">
        <v>832</v>
      </c>
      <c r="AD2356" s="256">
        <v>684</v>
      </c>
      <c r="AE2356" s="256">
        <v>551</v>
      </c>
      <c r="AF2356" s="256">
        <v>461</v>
      </c>
      <c r="AG2356" s="256">
        <v>380</v>
      </c>
      <c r="AH2356" s="256">
        <v>307</v>
      </c>
      <c r="AI2356" s="256">
        <v>258</v>
      </c>
      <c r="AJ2356" s="256">
        <v>192</v>
      </c>
      <c r="AK2356" s="256">
        <v>104</v>
      </c>
      <c r="AL2356" s="256">
        <v>0</v>
      </c>
      <c r="AM2356" s="256">
        <v>0</v>
      </c>
      <c r="AN2356" s="256">
        <v>0</v>
      </c>
      <c r="AO2356" s="256">
        <v>0</v>
      </c>
      <c r="AP2356" s="256">
        <v>0</v>
      </c>
      <c r="AQ2356" s="256">
        <v>0</v>
      </c>
      <c r="AR2356" s="256">
        <v>0</v>
      </c>
      <c r="AS2356" s="256">
        <v>0</v>
      </c>
      <c r="AT2356" s="256">
        <v>0</v>
      </c>
      <c r="AU2356" s="256">
        <v>0</v>
      </c>
      <c r="AV2356" s="256">
        <v>0</v>
      </c>
      <c r="AW2356" s="256">
        <v>0</v>
      </c>
      <c r="AX2356" s="256">
        <v>0</v>
      </c>
      <c r="AY2356" s="256">
        <v>0</v>
      </c>
      <c r="AZ2356" s="256">
        <v>0</v>
      </c>
      <c r="BA2356" s="256">
        <v>0</v>
      </c>
      <c r="BB2356" s="256">
        <v>0</v>
      </c>
      <c r="BC2356" s="256">
        <v>0</v>
      </c>
      <c r="BD2356" s="256">
        <v>0</v>
      </c>
      <c r="BE2356" s="256">
        <v>0</v>
      </c>
      <c r="BF2356" s="256">
        <v>0</v>
      </c>
      <c r="BG2356" s="256">
        <v>0</v>
      </c>
      <c r="BH2356" s="256">
        <v>0</v>
      </c>
      <c r="BI2356" s="256">
        <v>0</v>
      </c>
      <c r="BJ2356" s="256">
        <v>0</v>
      </c>
      <c r="BK2356" s="256">
        <v>0</v>
      </c>
      <c r="BL2356" s="256">
        <v>0</v>
      </c>
      <c r="BM2356" s="256">
        <v>0</v>
      </c>
      <c r="BN2356" s="256">
        <v>0</v>
      </c>
      <c r="BO2356" s="256">
        <v>0</v>
      </c>
      <c r="BP2356" s="256">
        <v>0</v>
      </c>
      <c r="BQ2356" s="256">
        <v>0</v>
      </c>
      <c r="BR2356" s="256">
        <v>0</v>
      </c>
      <c r="BS2356" s="256">
        <v>0</v>
      </c>
      <c r="BT2356" s="256">
        <v>0</v>
      </c>
      <c r="BU2356" s="256">
        <v>0</v>
      </c>
      <c r="BV2356" s="256">
        <v>0</v>
      </c>
    </row>
    <row r="2357" spans="1:74">
      <c r="A2357" s="256">
        <v>107.5</v>
      </c>
      <c r="B2357" s="256">
        <v>2656</v>
      </c>
      <c r="C2357" s="256">
        <v>2670</v>
      </c>
      <c r="D2357" s="256">
        <v>2692</v>
      </c>
      <c r="E2357" s="256">
        <v>2718</v>
      </c>
      <c r="F2357" s="256">
        <v>2751</v>
      </c>
      <c r="G2357" s="256">
        <v>2780</v>
      </c>
      <c r="H2357" s="256">
        <v>2803</v>
      </c>
      <c r="I2357" s="256">
        <v>2824</v>
      </c>
      <c r="J2357" s="256">
        <v>2832</v>
      </c>
      <c r="K2357" s="256">
        <v>2822</v>
      </c>
      <c r="L2357" s="256">
        <v>2794</v>
      </c>
      <c r="M2357" s="256">
        <v>2755</v>
      </c>
      <c r="N2357" s="256">
        <v>2698</v>
      </c>
      <c r="O2357" s="256">
        <v>2606</v>
      </c>
      <c r="P2357" s="256">
        <v>2462</v>
      </c>
      <c r="Q2357" s="256">
        <v>2302</v>
      </c>
      <c r="R2357" s="256">
        <v>2147</v>
      </c>
      <c r="S2357" s="256">
        <v>2028</v>
      </c>
      <c r="T2357" s="256">
        <v>1964</v>
      </c>
      <c r="U2357" s="256">
        <v>1962</v>
      </c>
      <c r="V2357" s="256">
        <v>1993</v>
      </c>
      <c r="W2357" s="256">
        <v>1963</v>
      </c>
      <c r="X2357" s="256">
        <v>1766</v>
      </c>
      <c r="Y2357" s="256">
        <v>1426</v>
      </c>
      <c r="Z2357" s="256">
        <v>1094</v>
      </c>
      <c r="AA2357" s="256">
        <v>894</v>
      </c>
      <c r="AB2357" s="256">
        <v>797</v>
      </c>
      <c r="AC2357" s="256">
        <v>708</v>
      </c>
      <c r="AD2357" s="256">
        <v>614</v>
      </c>
      <c r="AE2357" s="256">
        <v>506</v>
      </c>
      <c r="AF2357" s="256">
        <v>418</v>
      </c>
      <c r="AG2357" s="256">
        <v>358</v>
      </c>
      <c r="AH2357" s="256">
        <v>310</v>
      </c>
      <c r="AI2357" s="256">
        <v>270</v>
      </c>
      <c r="AJ2357" s="256">
        <v>192</v>
      </c>
      <c r="AK2357" s="256">
        <v>106</v>
      </c>
      <c r="AL2357" s="256">
        <v>0</v>
      </c>
      <c r="AM2357" s="256">
        <v>0</v>
      </c>
      <c r="AN2357" s="256">
        <v>0</v>
      </c>
      <c r="AO2357" s="256">
        <v>0</v>
      </c>
      <c r="AP2357" s="256">
        <v>0</v>
      </c>
      <c r="AQ2357" s="256">
        <v>0</v>
      </c>
      <c r="AR2357" s="256">
        <v>0</v>
      </c>
      <c r="AS2357" s="256">
        <v>0</v>
      </c>
      <c r="AT2357" s="256">
        <v>0</v>
      </c>
      <c r="AU2357" s="256">
        <v>0</v>
      </c>
      <c r="AV2357" s="256">
        <v>0</v>
      </c>
      <c r="AW2357" s="256">
        <v>0</v>
      </c>
      <c r="AX2357" s="256">
        <v>0</v>
      </c>
      <c r="AY2357" s="256">
        <v>0</v>
      </c>
      <c r="AZ2357" s="256">
        <v>0</v>
      </c>
      <c r="BA2357" s="256">
        <v>0</v>
      </c>
      <c r="BB2357" s="256">
        <v>0</v>
      </c>
      <c r="BC2357" s="256">
        <v>0</v>
      </c>
      <c r="BD2357" s="256">
        <v>0</v>
      </c>
      <c r="BE2357" s="256">
        <v>0</v>
      </c>
      <c r="BF2357" s="256">
        <v>0</v>
      </c>
      <c r="BG2357" s="256">
        <v>0</v>
      </c>
      <c r="BH2357" s="256">
        <v>0</v>
      </c>
      <c r="BI2357" s="256">
        <v>0</v>
      </c>
      <c r="BJ2357" s="256">
        <v>0</v>
      </c>
      <c r="BK2357" s="256">
        <v>0</v>
      </c>
      <c r="BL2357" s="256">
        <v>0</v>
      </c>
      <c r="BM2357" s="256">
        <v>0</v>
      </c>
      <c r="BN2357" s="256">
        <v>0</v>
      </c>
      <c r="BO2357" s="256">
        <v>0</v>
      </c>
      <c r="BP2357" s="256">
        <v>0</v>
      </c>
      <c r="BQ2357" s="256">
        <v>0</v>
      </c>
      <c r="BR2357" s="256">
        <v>0</v>
      </c>
      <c r="BS2357" s="256">
        <v>0</v>
      </c>
      <c r="BT2357" s="256">
        <v>0</v>
      </c>
      <c r="BU2357" s="256">
        <v>0</v>
      </c>
      <c r="BV2357" s="256">
        <v>0</v>
      </c>
    </row>
    <row r="2358" spans="1:74">
      <c r="A2358" s="256">
        <v>110</v>
      </c>
      <c r="B2358" s="256">
        <v>2656</v>
      </c>
      <c r="C2358" s="256">
        <v>2674</v>
      </c>
      <c r="D2358" s="256">
        <v>2696</v>
      </c>
      <c r="E2358" s="256">
        <v>2726</v>
      </c>
      <c r="F2358" s="256">
        <v>2758</v>
      </c>
      <c r="G2358" s="256">
        <v>2782</v>
      </c>
      <c r="H2358" s="256">
        <v>2798</v>
      </c>
      <c r="I2358" s="256">
        <v>2808</v>
      </c>
      <c r="J2358" s="256">
        <v>2803</v>
      </c>
      <c r="K2358" s="256">
        <v>2782</v>
      </c>
      <c r="L2358" s="256">
        <v>2739</v>
      </c>
      <c r="M2358" s="256">
        <v>2673</v>
      </c>
      <c r="N2358" s="256">
        <v>2570</v>
      </c>
      <c r="O2358" s="256">
        <v>2408</v>
      </c>
      <c r="P2358" s="256">
        <v>2209</v>
      </c>
      <c r="Q2358" s="256">
        <v>2005</v>
      </c>
      <c r="R2358" s="256">
        <v>1824</v>
      </c>
      <c r="S2358" s="256">
        <v>1702</v>
      </c>
      <c r="T2358" s="256">
        <v>1647</v>
      </c>
      <c r="U2358" s="256">
        <v>1634</v>
      </c>
      <c r="V2358" s="256">
        <v>1632</v>
      </c>
      <c r="W2358" s="256">
        <v>1538</v>
      </c>
      <c r="X2358" s="256">
        <v>1306</v>
      </c>
      <c r="Y2358" s="256">
        <v>1036</v>
      </c>
      <c r="Z2358" s="256">
        <v>857</v>
      </c>
      <c r="AA2358" s="256">
        <v>784</v>
      </c>
      <c r="AB2358" s="256">
        <v>749</v>
      </c>
      <c r="AC2358" s="256">
        <v>684</v>
      </c>
      <c r="AD2358" s="256">
        <v>602</v>
      </c>
      <c r="AE2358" s="256">
        <v>500</v>
      </c>
      <c r="AF2358" s="256">
        <v>406</v>
      </c>
      <c r="AG2358" s="256">
        <v>352</v>
      </c>
      <c r="AH2358" s="256">
        <v>314</v>
      </c>
      <c r="AI2358" s="256">
        <v>279</v>
      </c>
      <c r="AJ2358" s="256">
        <v>208</v>
      </c>
      <c r="AK2358" s="256">
        <v>117</v>
      </c>
      <c r="AL2358" s="256">
        <v>0</v>
      </c>
      <c r="AM2358" s="256">
        <v>0</v>
      </c>
      <c r="AN2358" s="256">
        <v>0</v>
      </c>
      <c r="AO2358" s="256">
        <v>0</v>
      </c>
      <c r="AP2358" s="256">
        <v>0</v>
      </c>
      <c r="AQ2358" s="256">
        <v>0</v>
      </c>
      <c r="AR2358" s="256">
        <v>0</v>
      </c>
      <c r="AS2358" s="256">
        <v>0</v>
      </c>
      <c r="AT2358" s="256">
        <v>0</v>
      </c>
      <c r="AU2358" s="256">
        <v>0</v>
      </c>
      <c r="AV2358" s="256">
        <v>0</v>
      </c>
      <c r="AW2358" s="256">
        <v>0</v>
      </c>
      <c r="AX2358" s="256">
        <v>0</v>
      </c>
      <c r="AY2358" s="256">
        <v>0</v>
      </c>
      <c r="AZ2358" s="256">
        <v>0</v>
      </c>
      <c r="BA2358" s="256">
        <v>0</v>
      </c>
      <c r="BB2358" s="256">
        <v>0</v>
      </c>
      <c r="BC2358" s="256">
        <v>0</v>
      </c>
      <c r="BD2358" s="256">
        <v>0</v>
      </c>
      <c r="BE2358" s="256">
        <v>0</v>
      </c>
      <c r="BF2358" s="256">
        <v>0</v>
      </c>
      <c r="BG2358" s="256">
        <v>0</v>
      </c>
      <c r="BH2358" s="256">
        <v>0</v>
      </c>
      <c r="BI2358" s="256">
        <v>0</v>
      </c>
      <c r="BJ2358" s="256">
        <v>0</v>
      </c>
      <c r="BK2358" s="256">
        <v>0</v>
      </c>
      <c r="BL2358" s="256">
        <v>0</v>
      </c>
      <c r="BM2358" s="256">
        <v>0</v>
      </c>
      <c r="BN2358" s="256">
        <v>0</v>
      </c>
      <c r="BO2358" s="256">
        <v>0</v>
      </c>
      <c r="BP2358" s="256">
        <v>0</v>
      </c>
      <c r="BQ2358" s="256">
        <v>0</v>
      </c>
      <c r="BR2358" s="256">
        <v>0</v>
      </c>
      <c r="BS2358" s="256">
        <v>0</v>
      </c>
      <c r="BT2358" s="256">
        <v>0</v>
      </c>
      <c r="BU2358" s="256">
        <v>0</v>
      </c>
      <c r="BV2358" s="256">
        <v>0</v>
      </c>
    </row>
    <row r="2359" spans="1:74">
      <c r="A2359" s="256">
        <v>112.5</v>
      </c>
      <c r="B2359" s="256">
        <v>2656</v>
      </c>
      <c r="C2359" s="256">
        <v>2680</v>
      </c>
      <c r="D2359" s="256">
        <v>2704</v>
      </c>
      <c r="E2359" s="256">
        <v>2734</v>
      </c>
      <c r="F2359" s="256">
        <v>2764</v>
      </c>
      <c r="G2359" s="256">
        <v>2784</v>
      </c>
      <c r="H2359" s="256">
        <v>2792</v>
      </c>
      <c r="I2359" s="256">
        <v>2788</v>
      </c>
      <c r="J2359" s="256">
        <v>2773</v>
      </c>
      <c r="K2359" s="256">
        <v>2738</v>
      </c>
      <c r="L2359" s="256">
        <v>2674</v>
      </c>
      <c r="M2359" s="256">
        <v>2565</v>
      </c>
      <c r="N2359" s="256">
        <v>2394</v>
      </c>
      <c r="O2359" s="256">
        <v>2175</v>
      </c>
      <c r="P2359" s="256">
        <v>1934</v>
      </c>
      <c r="Q2359" s="256">
        <v>1708</v>
      </c>
      <c r="R2359" s="256">
        <v>1526</v>
      </c>
      <c r="S2359" s="256">
        <v>1412</v>
      </c>
      <c r="T2359" s="256">
        <v>1351</v>
      </c>
      <c r="U2359" s="256">
        <v>1322</v>
      </c>
      <c r="V2359" s="256">
        <v>1296</v>
      </c>
      <c r="W2359" s="256">
        <v>1182</v>
      </c>
      <c r="X2359" s="256">
        <v>990</v>
      </c>
      <c r="Y2359" s="256">
        <v>828</v>
      </c>
      <c r="Z2359" s="256">
        <v>752</v>
      </c>
      <c r="AA2359" s="256">
        <v>726</v>
      </c>
      <c r="AB2359" s="256">
        <v>706</v>
      </c>
      <c r="AC2359" s="256">
        <v>664</v>
      </c>
      <c r="AD2359" s="256">
        <v>598</v>
      </c>
      <c r="AE2359" s="256">
        <v>506</v>
      </c>
      <c r="AF2359" s="256">
        <v>416</v>
      </c>
      <c r="AG2359" s="256">
        <v>378</v>
      </c>
      <c r="AH2359" s="256">
        <v>352</v>
      </c>
      <c r="AI2359" s="256">
        <v>306</v>
      </c>
      <c r="AJ2359" s="256">
        <v>236</v>
      </c>
      <c r="AK2359" s="256">
        <v>127</v>
      </c>
      <c r="AL2359" s="256">
        <v>0</v>
      </c>
      <c r="AM2359" s="256">
        <v>0</v>
      </c>
      <c r="AN2359" s="256">
        <v>0</v>
      </c>
      <c r="AO2359" s="256">
        <v>0</v>
      </c>
      <c r="AP2359" s="256">
        <v>0</v>
      </c>
      <c r="AQ2359" s="256">
        <v>0</v>
      </c>
      <c r="AR2359" s="256">
        <v>0</v>
      </c>
      <c r="AS2359" s="256">
        <v>0</v>
      </c>
      <c r="AT2359" s="256">
        <v>0</v>
      </c>
      <c r="AU2359" s="256">
        <v>0</v>
      </c>
      <c r="AV2359" s="256">
        <v>0</v>
      </c>
      <c r="AW2359" s="256">
        <v>0</v>
      </c>
      <c r="AX2359" s="256">
        <v>0</v>
      </c>
      <c r="AY2359" s="256">
        <v>0</v>
      </c>
      <c r="AZ2359" s="256">
        <v>0</v>
      </c>
      <c r="BA2359" s="256">
        <v>0</v>
      </c>
      <c r="BB2359" s="256">
        <v>0</v>
      </c>
      <c r="BC2359" s="256">
        <v>0</v>
      </c>
      <c r="BD2359" s="256">
        <v>0</v>
      </c>
      <c r="BE2359" s="256">
        <v>0</v>
      </c>
      <c r="BF2359" s="256">
        <v>0</v>
      </c>
      <c r="BG2359" s="256">
        <v>0</v>
      </c>
      <c r="BH2359" s="256">
        <v>0</v>
      </c>
      <c r="BI2359" s="256">
        <v>0</v>
      </c>
      <c r="BJ2359" s="256">
        <v>0</v>
      </c>
      <c r="BK2359" s="256">
        <v>0</v>
      </c>
      <c r="BL2359" s="256">
        <v>0</v>
      </c>
      <c r="BM2359" s="256">
        <v>0</v>
      </c>
      <c r="BN2359" s="256">
        <v>0</v>
      </c>
      <c r="BO2359" s="256">
        <v>0</v>
      </c>
      <c r="BP2359" s="256">
        <v>0</v>
      </c>
      <c r="BQ2359" s="256">
        <v>0</v>
      </c>
      <c r="BR2359" s="256">
        <v>0</v>
      </c>
      <c r="BS2359" s="256">
        <v>0</v>
      </c>
      <c r="BT2359" s="256">
        <v>0</v>
      </c>
      <c r="BU2359" s="256">
        <v>0</v>
      </c>
      <c r="BV2359" s="256">
        <v>0</v>
      </c>
    </row>
    <row r="2360" spans="1:74">
      <c r="A2360" s="256">
        <v>115</v>
      </c>
      <c r="B2360" s="256">
        <v>2656</v>
      </c>
      <c r="C2360" s="256">
        <v>2682</v>
      </c>
      <c r="D2360" s="256">
        <v>2712</v>
      </c>
      <c r="E2360" s="256">
        <v>2740</v>
      </c>
      <c r="F2360" s="256">
        <v>2768</v>
      </c>
      <c r="G2360" s="256">
        <v>2784</v>
      </c>
      <c r="H2360" s="256">
        <v>2784</v>
      </c>
      <c r="I2360" s="256">
        <v>2770</v>
      </c>
      <c r="J2360" s="256">
        <v>2743</v>
      </c>
      <c r="K2360" s="256">
        <v>2691</v>
      </c>
      <c r="L2360" s="256">
        <v>2593</v>
      </c>
      <c r="M2360" s="256">
        <v>2423</v>
      </c>
      <c r="N2360" s="256">
        <v>2195</v>
      </c>
      <c r="O2360" s="256">
        <v>1940</v>
      </c>
      <c r="P2360" s="256">
        <v>1680</v>
      </c>
      <c r="Q2360" s="256">
        <v>1448</v>
      </c>
      <c r="R2360" s="256">
        <v>1280</v>
      </c>
      <c r="S2360" s="256">
        <v>1174</v>
      </c>
      <c r="T2360" s="256">
        <v>1106</v>
      </c>
      <c r="U2360" s="256">
        <v>1072</v>
      </c>
      <c r="V2360" s="256">
        <v>1054</v>
      </c>
      <c r="W2360" s="256">
        <v>968</v>
      </c>
      <c r="X2360" s="256">
        <v>828</v>
      </c>
      <c r="Y2360" s="256">
        <v>726</v>
      </c>
      <c r="Z2360" s="256">
        <v>691</v>
      </c>
      <c r="AA2360" s="256">
        <v>682</v>
      </c>
      <c r="AB2360" s="256">
        <v>678</v>
      </c>
      <c r="AC2360" s="256">
        <v>658</v>
      </c>
      <c r="AD2360" s="256">
        <v>606</v>
      </c>
      <c r="AE2360" s="256">
        <v>522</v>
      </c>
      <c r="AF2360" s="256">
        <v>436</v>
      </c>
      <c r="AG2360" s="256">
        <v>411</v>
      </c>
      <c r="AH2360" s="256">
        <v>393</v>
      </c>
      <c r="AI2360" s="256">
        <v>352</v>
      </c>
      <c r="AJ2360" s="256">
        <v>283</v>
      </c>
      <c r="AK2360" s="256">
        <v>151</v>
      </c>
      <c r="AL2360" s="256">
        <v>0</v>
      </c>
      <c r="AM2360" s="256">
        <v>0</v>
      </c>
      <c r="AN2360" s="256">
        <v>0</v>
      </c>
      <c r="AO2360" s="256">
        <v>0</v>
      </c>
      <c r="AP2360" s="256">
        <v>0</v>
      </c>
      <c r="AQ2360" s="256">
        <v>0</v>
      </c>
      <c r="AR2360" s="256">
        <v>0</v>
      </c>
      <c r="AS2360" s="256">
        <v>0</v>
      </c>
      <c r="AT2360" s="256">
        <v>0</v>
      </c>
      <c r="AU2360" s="256">
        <v>0</v>
      </c>
      <c r="AV2360" s="256">
        <v>0</v>
      </c>
      <c r="AW2360" s="256">
        <v>0</v>
      </c>
      <c r="AX2360" s="256">
        <v>0</v>
      </c>
      <c r="AY2360" s="256">
        <v>0</v>
      </c>
      <c r="AZ2360" s="256">
        <v>0</v>
      </c>
      <c r="BA2360" s="256">
        <v>0</v>
      </c>
      <c r="BB2360" s="256">
        <v>0</v>
      </c>
      <c r="BC2360" s="256">
        <v>0</v>
      </c>
      <c r="BD2360" s="256">
        <v>0</v>
      </c>
      <c r="BE2360" s="256">
        <v>0</v>
      </c>
      <c r="BF2360" s="256">
        <v>0</v>
      </c>
      <c r="BG2360" s="256">
        <v>0</v>
      </c>
      <c r="BH2360" s="256">
        <v>0</v>
      </c>
      <c r="BI2360" s="256">
        <v>0</v>
      </c>
      <c r="BJ2360" s="256">
        <v>0</v>
      </c>
      <c r="BK2360" s="256">
        <v>0</v>
      </c>
      <c r="BL2360" s="256">
        <v>0</v>
      </c>
      <c r="BM2360" s="256">
        <v>0</v>
      </c>
      <c r="BN2360" s="256">
        <v>0</v>
      </c>
      <c r="BO2360" s="256">
        <v>0</v>
      </c>
      <c r="BP2360" s="256">
        <v>0</v>
      </c>
      <c r="BQ2360" s="256">
        <v>0</v>
      </c>
      <c r="BR2360" s="256">
        <v>0</v>
      </c>
      <c r="BS2360" s="256">
        <v>0</v>
      </c>
      <c r="BT2360" s="256">
        <v>0</v>
      </c>
      <c r="BU2360" s="256">
        <v>0</v>
      </c>
      <c r="BV2360" s="256">
        <v>0</v>
      </c>
    </row>
    <row r="2361" spans="1:74">
      <c r="A2361" s="256">
        <v>117.5</v>
      </c>
      <c r="B2361" s="256">
        <v>2656</v>
      </c>
      <c r="C2361" s="256">
        <v>2690</v>
      </c>
      <c r="D2361" s="256">
        <v>2720</v>
      </c>
      <c r="E2361" s="256">
        <v>2750</v>
      </c>
      <c r="F2361" s="256">
        <v>2776</v>
      </c>
      <c r="G2361" s="256">
        <v>2783</v>
      </c>
      <c r="H2361" s="256">
        <v>2774</v>
      </c>
      <c r="I2361" s="256">
        <v>2748</v>
      </c>
      <c r="J2361" s="256">
        <v>2708</v>
      </c>
      <c r="K2361" s="256">
        <v>2633</v>
      </c>
      <c r="L2361" s="256">
        <v>2482</v>
      </c>
      <c r="M2361" s="256">
        <v>2254</v>
      </c>
      <c r="N2361" s="256">
        <v>1985</v>
      </c>
      <c r="O2361" s="256">
        <v>1708</v>
      </c>
      <c r="P2361" s="256">
        <v>1439</v>
      </c>
      <c r="Q2361" s="256">
        <v>1226</v>
      </c>
      <c r="R2361" s="256">
        <v>1077</v>
      </c>
      <c r="S2361" s="256">
        <v>977</v>
      </c>
      <c r="T2361" s="256">
        <v>917</v>
      </c>
      <c r="U2361" s="256">
        <v>896</v>
      </c>
      <c r="V2361" s="256">
        <v>902</v>
      </c>
      <c r="W2361" s="256">
        <v>840</v>
      </c>
      <c r="X2361" s="256">
        <v>736</v>
      </c>
      <c r="Y2361" s="256">
        <v>668</v>
      </c>
      <c r="Z2361" s="256">
        <v>658</v>
      </c>
      <c r="AA2361" s="256">
        <v>658</v>
      </c>
      <c r="AB2361" s="256">
        <v>664</v>
      </c>
      <c r="AC2361" s="256">
        <v>653</v>
      </c>
      <c r="AD2361" s="256">
        <v>606</v>
      </c>
      <c r="AE2361" s="256">
        <v>540</v>
      </c>
      <c r="AF2361" s="256">
        <v>462</v>
      </c>
      <c r="AG2361" s="256">
        <v>424</v>
      </c>
      <c r="AH2361" s="256">
        <v>410</v>
      </c>
      <c r="AI2361" s="256">
        <v>393</v>
      </c>
      <c r="AJ2361" s="256">
        <v>326</v>
      </c>
      <c r="AK2361" s="256">
        <v>171</v>
      </c>
      <c r="AL2361" s="256">
        <v>0</v>
      </c>
      <c r="AM2361" s="256">
        <v>0</v>
      </c>
      <c r="AN2361" s="256">
        <v>0</v>
      </c>
      <c r="AO2361" s="256">
        <v>0</v>
      </c>
      <c r="AP2361" s="256">
        <v>0</v>
      </c>
      <c r="AQ2361" s="256">
        <v>0</v>
      </c>
      <c r="AR2361" s="256">
        <v>0</v>
      </c>
      <c r="AS2361" s="256">
        <v>0</v>
      </c>
      <c r="AT2361" s="256">
        <v>0</v>
      </c>
      <c r="AU2361" s="256">
        <v>0</v>
      </c>
      <c r="AV2361" s="256">
        <v>0</v>
      </c>
      <c r="AW2361" s="256">
        <v>0</v>
      </c>
      <c r="AX2361" s="256">
        <v>0</v>
      </c>
      <c r="AY2361" s="256">
        <v>0</v>
      </c>
      <c r="AZ2361" s="256">
        <v>0</v>
      </c>
      <c r="BA2361" s="256">
        <v>0</v>
      </c>
      <c r="BB2361" s="256">
        <v>0</v>
      </c>
      <c r="BC2361" s="256">
        <v>0</v>
      </c>
      <c r="BD2361" s="256">
        <v>0</v>
      </c>
      <c r="BE2361" s="256">
        <v>0</v>
      </c>
      <c r="BF2361" s="256">
        <v>0</v>
      </c>
      <c r="BG2361" s="256">
        <v>0</v>
      </c>
      <c r="BH2361" s="256">
        <v>0</v>
      </c>
      <c r="BI2361" s="256">
        <v>0</v>
      </c>
      <c r="BJ2361" s="256">
        <v>0</v>
      </c>
      <c r="BK2361" s="256">
        <v>0</v>
      </c>
      <c r="BL2361" s="256">
        <v>0</v>
      </c>
      <c r="BM2361" s="256">
        <v>0</v>
      </c>
      <c r="BN2361" s="256">
        <v>0</v>
      </c>
      <c r="BO2361" s="256">
        <v>0</v>
      </c>
      <c r="BP2361" s="256">
        <v>0</v>
      </c>
      <c r="BQ2361" s="256">
        <v>0</v>
      </c>
      <c r="BR2361" s="256">
        <v>0</v>
      </c>
      <c r="BS2361" s="256">
        <v>0</v>
      </c>
      <c r="BT2361" s="256">
        <v>0</v>
      </c>
      <c r="BU2361" s="256">
        <v>0</v>
      </c>
      <c r="BV2361" s="256">
        <v>0</v>
      </c>
    </row>
    <row r="2362" spans="1:74">
      <c r="A2362" s="256">
        <v>120</v>
      </c>
      <c r="B2362" s="256">
        <v>2656</v>
      </c>
      <c r="C2362" s="256">
        <v>2698</v>
      </c>
      <c r="D2362" s="256">
        <v>2732</v>
      </c>
      <c r="E2362" s="256">
        <v>2760</v>
      </c>
      <c r="F2362" s="256">
        <v>2784</v>
      </c>
      <c r="G2362" s="256">
        <v>2786</v>
      </c>
      <c r="H2362" s="256">
        <v>2767</v>
      </c>
      <c r="I2362" s="256">
        <v>2732</v>
      </c>
      <c r="J2362" s="256">
        <v>2676</v>
      </c>
      <c r="K2362" s="256">
        <v>2564</v>
      </c>
      <c r="L2362" s="256">
        <v>2352</v>
      </c>
      <c r="M2362" s="256">
        <v>2076</v>
      </c>
      <c r="N2362" s="256">
        <v>1784</v>
      </c>
      <c r="O2362" s="256">
        <v>1492</v>
      </c>
      <c r="P2362" s="256">
        <v>1234</v>
      </c>
      <c r="Q2362" s="256">
        <v>1047</v>
      </c>
      <c r="R2362" s="256">
        <v>918</v>
      </c>
      <c r="S2362" s="256">
        <v>834</v>
      </c>
      <c r="T2362" s="256">
        <v>796</v>
      </c>
      <c r="U2362" s="256">
        <v>799</v>
      </c>
      <c r="V2362" s="256">
        <v>814</v>
      </c>
      <c r="W2362" s="256">
        <v>770</v>
      </c>
      <c r="X2362" s="256">
        <v>695</v>
      </c>
      <c r="Y2362" s="256">
        <v>641</v>
      </c>
      <c r="Z2362" s="256">
        <v>641</v>
      </c>
      <c r="AA2362" s="256">
        <v>650</v>
      </c>
      <c r="AB2362" s="256">
        <v>658</v>
      </c>
      <c r="AC2362" s="256">
        <v>640</v>
      </c>
      <c r="AD2362" s="256">
        <v>606</v>
      </c>
      <c r="AE2362" s="256">
        <v>562</v>
      </c>
      <c r="AF2362" s="256">
        <v>490</v>
      </c>
      <c r="AG2362" s="256">
        <v>448</v>
      </c>
      <c r="AH2362" s="256">
        <v>430</v>
      </c>
      <c r="AI2362" s="256">
        <v>426</v>
      </c>
      <c r="AJ2362" s="256">
        <v>372</v>
      </c>
      <c r="AK2362" s="256">
        <v>196</v>
      </c>
      <c r="AL2362" s="256">
        <v>0</v>
      </c>
      <c r="AM2362" s="256">
        <v>0</v>
      </c>
      <c r="AN2362" s="256">
        <v>0</v>
      </c>
      <c r="AO2362" s="256">
        <v>0</v>
      </c>
      <c r="AP2362" s="256">
        <v>0</v>
      </c>
      <c r="AQ2362" s="256">
        <v>0</v>
      </c>
      <c r="AR2362" s="256">
        <v>0</v>
      </c>
      <c r="AS2362" s="256">
        <v>0</v>
      </c>
      <c r="AT2362" s="256">
        <v>0</v>
      </c>
      <c r="AU2362" s="256">
        <v>0</v>
      </c>
      <c r="AV2362" s="256">
        <v>0</v>
      </c>
      <c r="AW2362" s="256">
        <v>0</v>
      </c>
      <c r="AX2362" s="256">
        <v>0</v>
      </c>
      <c r="AY2362" s="256">
        <v>0</v>
      </c>
      <c r="AZ2362" s="256">
        <v>0</v>
      </c>
      <c r="BA2362" s="256">
        <v>0</v>
      </c>
      <c r="BB2362" s="256">
        <v>0</v>
      </c>
      <c r="BC2362" s="256">
        <v>0</v>
      </c>
      <c r="BD2362" s="256">
        <v>0</v>
      </c>
      <c r="BE2362" s="256">
        <v>0</v>
      </c>
      <c r="BF2362" s="256">
        <v>0</v>
      </c>
      <c r="BG2362" s="256">
        <v>0</v>
      </c>
      <c r="BH2362" s="256">
        <v>0</v>
      </c>
      <c r="BI2362" s="256">
        <v>0</v>
      </c>
      <c r="BJ2362" s="256">
        <v>0</v>
      </c>
      <c r="BK2362" s="256">
        <v>0</v>
      </c>
      <c r="BL2362" s="256">
        <v>0</v>
      </c>
      <c r="BM2362" s="256">
        <v>0</v>
      </c>
      <c r="BN2362" s="256">
        <v>0</v>
      </c>
      <c r="BO2362" s="256">
        <v>0</v>
      </c>
      <c r="BP2362" s="256">
        <v>0</v>
      </c>
      <c r="BQ2362" s="256">
        <v>0</v>
      </c>
      <c r="BR2362" s="256">
        <v>0</v>
      </c>
      <c r="BS2362" s="256">
        <v>0</v>
      </c>
      <c r="BT2362" s="256">
        <v>0</v>
      </c>
      <c r="BU2362" s="256">
        <v>0</v>
      </c>
      <c r="BV2362" s="256">
        <v>0</v>
      </c>
    </row>
    <row r="2363" spans="1:74">
      <c r="A2363" s="256">
        <v>122.5</v>
      </c>
      <c r="B2363" s="256">
        <v>2656</v>
      </c>
      <c r="C2363" s="256">
        <v>2696</v>
      </c>
      <c r="D2363" s="256">
        <v>2730</v>
      </c>
      <c r="E2363" s="256">
        <v>2758</v>
      </c>
      <c r="F2363" s="256">
        <v>2778</v>
      </c>
      <c r="G2363" s="256">
        <v>2773</v>
      </c>
      <c r="H2363" s="256">
        <v>2748</v>
      </c>
      <c r="I2363" s="256">
        <v>2704</v>
      </c>
      <c r="J2363" s="256">
        <v>2623</v>
      </c>
      <c r="K2363" s="256">
        <v>2462</v>
      </c>
      <c r="L2363" s="256">
        <v>2200</v>
      </c>
      <c r="M2363" s="256">
        <v>1894</v>
      </c>
      <c r="N2363" s="256">
        <v>1584</v>
      </c>
      <c r="O2363" s="256">
        <v>1294</v>
      </c>
      <c r="P2363" s="256">
        <v>1060</v>
      </c>
      <c r="Q2363" s="256">
        <v>904</v>
      </c>
      <c r="R2363" s="256">
        <v>798</v>
      </c>
      <c r="S2363" s="256">
        <v>740</v>
      </c>
      <c r="T2363" s="256">
        <v>732</v>
      </c>
      <c r="U2363" s="256">
        <v>754</v>
      </c>
      <c r="V2363" s="256">
        <v>778</v>
      </c>
      <c r="W2363" s="256">
        <v>759</v>
      </c>
      <c r="X2363" s="256">
        <v>700</v>
      </c>
      <c r="Y2363" s="256">
        <v>640</v>
      </c>
      <c r="Z2363" s="256">
        <v>638</v>
      </c>
      <c r="AA2363" s="256">
        <v>647</v>
      </c>
      <c r="AB2363" s="256">
        <v>648</v>
      </c>
      <c r="AC2363" s="256">
        <v>626</v>
      </c>
      <c r="AD2363" s="256">
        <v>606</v>
      </c>
      <c r="AE2363" s="256">
        <v>571</v>
      </c>
      <c r="AF2363" s="256">
        <v>501</v>
      </c>
      <c r="AG2363" s="256">
        <v>456</v>
      </c>
      <c r="AH2363" s="256">
        <v>433</v>
      </c>
      <c r="AI2363" s="256">
        <v>410</v>
      </c>
      <c r="AJ2363" s="256">
        <v>356</v>
      </c>
      <c r="AK2363" s="256">
        <v>207</v>
      </c>
      <c r="AL2363" s="256">
        <v>0</v>
      </c>
      <c r="AM2363" s="256">
        <v>0</v>
      </c>
      <c r="AN2363" s="256">
        <v>0</v>
      </c>
      <c r="AO2363" s="256">
        <v>0</v>
      </c>
      <c r="AP2363" s="256">
        <v>0</v>
      </c>
      <c r="AQ2363" s="256">
        <v>0</v>
      </c>
      <c r="AR2363" s="256">
        <v>0</v>
      </c>
      <c r="AS2363" s="256">
        <v>0</v>
      </c>
      <c r="AT2363" s="256">
        <v>0</v>
      </c>
      <c r="AU2363" s="256">
        <v>0</v>
      </c>
      <c r="AV2363" s="256">
        <v>0</v>
      </c>
      <c r="AW2363" s="256">
        <v>0</v>
      </c>
      <c r="AX2363" s="256">
        <v>0</v>
      </c>
      <c r="AY2363" s="256">
        <v>0</v>
      </c>
      <c r="AZ2363" s="256">
        <v>0</v>
      </c>
      <c r="BA2363" s="256">
        <v>0</v>
      </c>
      <c r="BB2363" s="256">
        <v>0</v>
      </c>
      <c r="BC2363" s="256">
        <v>0</v>
      </c>
      <c r="BD2363" s="256">
        <v>0</v>
      </c>
      <c r="BE2363" s="256">
        <v>0</v>
      </c>
      <c r="BF2363" s="256">
        <v>0</v>
      </c>
      <c r="BG2363" s="256">
        <v>0</v>
      </c>
      <c r="BH2363" s="256">
        <v>0</v>
      </c>
      <c r="BI2363" s="256">
        <v>0</v>
      </c>
      <c r="BJ2363" s="256">
        <v>0</v>
      </c>
      <c r="BK2363" s="256">
        <v>0</v>
      </c>
      <c r="BL2363" s="256">
        <v>0</v>
      </c>
      <c r="BM2363" s="256">
        <v>0</v>
      </c>
      <c r="BN2363" s="256">
        <v>0</v>
      </c>
      <c r="BO2363" s="256">
        <v>0</v>
      </c>
      <c r="BP2363" s="256">
        <v>0</v>
      </c>
      <c r="BQ2363" s="256">
        <v>0</v>
      </c>
      <c r="BR2363" s="256">
        <v>0</v>
      </c>
      <c r="BS2363" s="256">
        <v>0</v>
      </c>
      <c r="BT2363" s="256">
        <v>0</v>
      </c>
      <c r="BU2363" s="256">
        <v>0</v>
      </c>
      <c r="BV2363" s="256">
        <v>0</v>
      </c>
    </row>
    <row r="2364" spans="1:74">
      <c r="A2364" s="256">
        <v>125</v>
      </c>
      <c r="B2364" s="256">
        <v>2656</v>
      </c>
      <c r="C2364" s="256">
        <v>2701</v>
      </c>
      <c r="D2364" s="256">
        <v>2740</v>
      </c>
      <c r="E2364" s="256">
        <v>2768</v>
      </c>
      <c r="F2364" s="256">
        <v>2781</v>
      </c>
      <c r="G2364" s="256">
        <v>2769</v>
      </c>
      <c r="H2364" s="256">
        <v>2737</v>
      </c>
      <c r="I2364" s="256">
        <v>2678</v>
      </c>
      <c r="J2364" s="256">
        <v>2560</v>
      </c>
      <c r="K2364" s="256">
        <v>2347</v>
      </c>
      <c r="L2364" s="256">
        <v>2051</v>
      </c>
      <c r="M2364" s="256">
        <v>1727</v>
      </c>
      <c r="N2364" s="256">
        <v>1401</v>
      </c>
      <c r="O2364" s="256">
        <v>1123</v>
      </c>
      <c r="P2364" s="256">
        <v>924</v>
      </c>
      <c r="Q2364" s="256">
        <v>798</v>
      </c>
      <c r="R2364" s="256">
        <v>720</v>
      </c>
      <c r="S2364" s="256">
        <v>694</v>
      </c>
      <c r="T2364" s="256">
        <v>709</v>
      </c>
      <c r="U2364" s="256">
        <v>745</v>
      </c>
      <c r="V2364" s="256">
        <v>780</v>
      </c>
      <c r="W2364" s="256">
        <v>797</v>
      </c>
      <c r="X2364" s="256">
        <v>759</v>
      </c>
      <c r="Y2364" s="256">
        <v>688</v>
      </c>
      <c r="Z2364" s="256">
        <v>663</v>
      </c>
      <c r="AA2364" s="256">
        <v>657</v>
      </c>
      <c r="AB2364" s="256">
        <v>644</v>
      </c>
      <c r="AC2364" s="256">
        <v>626</v>
      </c>
      <c r="AD2364" s="256">
        <v>614</v>
      </c>
      <c r="AE2364" s="256">
        <v>570</v>
      </c>
      <c r="AF2364" s="256">
        <v>498</v>
      </c>
      <c r="AG2364" s="256">
        <v>438</v>
      </c>
      <c r="AH2364" s="256">
        <v>388</v>
      </c>
      <c r="AI2364" s="256">
        <v>362</v>
      </c>
      <c r="AJ2364" s="256">
        <v>323</v>
      </c>
      <c r="AK2364" s="256">
        <v>192</v>
      </c>
      <c r="AL2364" s="256">
        <v>0</v>
      </c>
      <c r="AM2364" s="256">
        <v>0</v>
      </c>
      <c r="AN2364" s="256">
        <v>0</v>
      </c>
      <c r="AO2364" s="256">
        <v>0</v>
      </c>
      <c r="AP2364" s="256">
        <v>0</v>
      </c>
      <c r="AQ2364" s="256">
        <v>0</v>
      </c>
      <c r="AR2364" s="256">
        <v>0</v>
      </c>
      <c r="AS2364" s="256">
        <v>0</v>
      </c>
      <c r="AT2364" s="256">
        <v>0</v>
      </c>
      <c r="AU2364" s="256">
        <v>0</v>
      </c>
      <c r="AV2364" s="256">
        <v>0</v>
      </c>
      <c r="AW2364" s="256">
        <v>0</v>
      </c>
      <c r="AX2364" s="256">
        <v>0</v>
      </c>
      <c r="AY2364" s="256">
        <v>0</v>
      </c>
      <c r="AZ2364" s="256">
        <v>0</v>
      </c>
      <c r="BA2364" s="256">
        <v>0</v>
      </c>
      <c r="BB2364" s="256">
        <v>0</v>
      </c>
      <c r="BC2364" s="256">
        <v>0</v>
      </c>
      <c r="BD2364" s="256">
        <v>0</v>
      </c>
      <c r="BE2364" s="256">
        <v>0</v>
      </c>
      <c r="BF2364" s="256">
        <v>0</v>
      </c>
      <c r="BG2364" s="256">
        <v>0</v>
      </c>
      <c r="BH2364" s="256">
        <v>0</v>
      </c>
      <c r="BI2364" s="256">
        <v>0</v>
      </c>
      <c r="BJ2364" s="256">
        <v>0</v>
      </c>
      <c r="BK2364" s="256">
        <v>0</v>
      </c>
      <c r="BL2364" s="256">
        <v>0</v>
      </c>
      <c r="BM2364" s="256">
        <v>0</v>
      </c>
      <c r="BN2364" s="256">
        <v>0</v>
      </c>
      <c r="BO2364" s="256">
        <v>0</v>
      </c>
      <c r="BP2364" s="256">
        <v>0</v>
      </c>
      <c r="BQ2364" s="256">
        <v>0</v>
      </c>
      <c r="BR2364" s="256">
        <v>0</v>
      </c>
      <c r="BS2364" s="256">
        <v>0</v>
      </c>
      <c r="BT2364" s="256">
        <v>0</v>
      </c>
      <c r="BU2364" s="256">
        <v>0</v>
      </c>
      <c r="BV2364" s="256">
        <v>0</v>
      </c>
    </row>
    <row r="2365" spans="1:74">
      <c r="A2365" s="256">
        <v>127.5</v>
      </c>
      <c r="B2365" s="256">
        <v>2656</v>
      </c>
      <c r="C2365" s="256">
        <v>2708</v>
      </c>
      <c r="D2365" s="256">
        <v>2748</v>
      </c>
      <c r="E2365" s="256">
        <v>2776</v>
      </c>
      <c r="F2365" s="256">
        <v>2784</v>
      </c>
      <c r="G2365" s="256">
        <v>2766</v>
      </c>
      <c r="H2365" s="256">
        <v>2726</v>
      </c>
      <c r="I2365" s="256">
        <v>2649</v>
      </c>
      <c r="J2365" s="256">
        <v>2492</v>
      </c>
      <c r="K2365" s="256">
        <v>2231</v>
      </c>
      <c r="L2365" s="256">
        <v>1903</v>
      </c>
      <c r="M2365" s="256">
        <v>1562</v>
      </c>
      <c r="N2365" s="256">
        <v>1234</v>
      </c>
      <c r="O2365" s="256">
        <v>986</v>
      </c>
      <c r="P2365" s="256">
        <v>822</v>
      </c>
      <c r="Q2365" s="256">
        <v>726</v>
      </c>
      <c r="R2365" s="256">
        <v>678</v>
      </c>
      <c r="S2365" s="256">
        <v>678</v>
      </c>
      <c r="T2365" s="256">
        <v>712</v>
      </c>
      <c r="U2365" s="256">
        <v>761</v>
      </c>
      <c r="V2365" s="256">
        <v>814</v>
      </c>
      <c r="W2365" s="256">
        <v>874</v>
      </c>
      <c r="X2365" s="256">
        <v>888</v>
      </c>
      <c r="Y2365" s="256">
        <v>831</v>
      </c>
      <c r="Z2365" s="256">
        <v>777</v>
      </c>
      <c r="AA2365" s="256">
        <v>734</v>
      </c>
      <c r="AB2365" s="256">
        <v>688</v>
      </c>
      <c r="AC2365" s="256">
        <v>660</v>
      </c>
      <c r="AD2365" s="256">
        <v>612</v>
      </c>
      <c r="AE2365" s="256">
        <v>560</v>
      </c>
      <c r="AF2365" s="256">
        <v>485</v>
      </c>
      <c r="AG2365" s="256">
        <v>400</v>
      </c>
      <c r="AH2365" s="256">
        <v>348</v>
      </c>
      <c r="AI2365" s="256">
        <v>324</v>
      </c>
      <c r="AJ2365" s="256">
        <v>286</v>
      </c>
      <c r="AK2365" s="256">
        <v>176</v>
      </c>
      <c r="AL2365" s="256">
        <v>0</v>
      </c>
      <c r="AM2365" s="256">
        <v>0</v>
      </c>
      <c r="AN2365" s="256">
        <v>0</v>
      </c>
      <c r="AO2365" s="256">
        <v>0</v>
      </c>
      <c r="AP2365" s="256">
        <v>0</v>
      </c>
      <c r="AQ2365" s="256">
        <v>0</v>
      </c>
      <c r="AR2365" s="256">
        <v>0</v>
      </c>
      <c r="AS2365" s="256">
        <v>0</v>
      </c>
      <c r="AT2365" s="256">
        <v>0</v>
      </c>
      <c r="AU2365" s="256">
        <v>0</v>
      </c>
      <c r="AV2365" s="256">
        <v>0</v>
      </c>
      <c r="AW2365" s="256">
        <v>0</v>
      </c>
      <c r="AX2365" s="256">
        <v>0</v>
      </c>
      <c r="AY2365" s="256">
        <v>0</v>
      </c>
      <c r="AZ2365" s="256">
        <v>0</v>
      </c>
      <c r="BA2365" s="256">
        <v>0</v>
      </c>
      <c r="BB2365" s="256">
        <v>0</v>
      </c>
      <c r="BC2365" s="256">
        <v>0</v>
      </c>
      <c r="BD2365" s="256">
        <v>0</v>
      </c>
      <c r="BE2365" s="256">
        <v>0</v>
      </c>
      <c r="BF2365" s="256">
        <v>0</v>
      </c>
      <c r="BG2365" s="256">
        <v>0</v>
      </c>
      <c r="BH2365" s="256">
        <v>0</v>
      </c>
      <c r="BI2365" s="256">
        <v>0</v>
      </c>
      <c r="BJ2365" s="256">
        <v>0</v>
      </c>
      <c r="BK2365" s="256">
        <v>0</v>
      </c>
      <c r="BL2365" s="256">
        <v>0</v>
      </c>
      <c r="BM2365" s="256">
        <v>0</v>
      </c>
      <c r="BN2365" s="256">
        <v>0</v>
      </c>
      <c r="BO2365" s="256">
        <v>0</v>
      </c>
      <c r="BP2365" s="256">
        <v>0</v>
      </c>
      <c r="BQ2365" s="256">
        <v>0</v>
      </c>
      <c r="BR2365" s="256">
        <v>0</v>
      </c>
      <c r="BS2365" s="256">
        <v>0</v>
      </c>
      <c r="BT2365" s="256">
        <v>0</v>
      </c>
      <c r="BU2365" s="256">
        <v>0</v>
      </c>
      <c r="BV2365" s="256">
        <v>0</v>
      </c>
    </row>
    <row r="2366" spans="1:74">
      <c r="A2366" s="256">
        <v>130</v>
      </c>
      <c r="B2366" s="256">
        <v>2656</v>
      </c>
      <c r="C2366" s="256">
        <v>2710</v>
      </c>
      <c r="D2366" s="256">
        <v>2750</v>
      </c>
      <c r="E2366" s="256">
        <v>2776</v>
      </c>
      <c r="F2366" s="256">
        <v>2780</v>
      </c>
      <c r="G2366" s="256">
        <v>2755</v>
      </c>
      <c r="H2366" s="256">
        <v>2706</v>
      </c>
      <c r="I2366" s="256">
        <v>2609</v>
      </c>
      <c r="J2366" s="256">
        <v>2403</v>
      </c>
      <c r="K2366" s="256">
        <v>2106</v>
      </c>
      <c r="L2366" s="256">
        <v>1764</v>
      </c>
      <c r="M2366" s="256">
        <v>1406</v>
      </c>
      <c r="N2366" s="256">
        <v>1094</v>
      </c>
      <c r="O2366" s="256">
        <v>880</v>
      </c>
      <c r="P2366" s="256">
        <v>750</v>
      </c>
      <c r="Q2366" s="256">
        <v>682</v>
      </c>
      <c r="R2366" s="256">
        <v>658</v>
      </c>
      <c r="S2366" s="256">
        <v>681</v>
      </c>
      <c r="T2366" s="256">
        <v>730</v>
      </c>
      <c r="U2366" s="256">
        <v>796</v>
      </c>
      <c r="V2366" s="256">
        <v>873</v>
      </c>
      <c r="W2366" s="256">
        <v>968</v>
      </c>
      <c r="X2366" s="256">
        <v>1047</v>
      </c>
      <c r="Y2366" s="256">
        <v>1054</v>
      </c>
      <c r="Z2366" s="256">
        <v>1004</v>
      </c>
      <c r="AA2366" s="256">
        <v>926</v>
      </c>
      <c r="AB2366" s="256">
        <v>846</v>
      </c>
      <c r="AC2366" s="256">
        <v>751</v>
      </c>
      <c r="AD2366" s="256">
        <v>655</v>
      </c>
      <c r="AE2366" s="256">
        <v>573</v>
      </c>
      <c r="AF2366" s="256">
        <v>478</v>
      </c>
      <c r="AG2366" s="256">
        <v>385</v>
      </c>
      <c r="AH2366" s="256">
        <v>333</v>
      </c>
      <c r="AI2366" s="256">
        <v>310</v>
      </c>
      <c r="AJ2366" s="256">
        <v>272</v>
      </c>
      <c r="AK2366" s="256">
        <v>178</v>
      </c>
      <c r="AL2366" s="256">
        <v>0</v>
      </c>
      <c r="AM2366" s="256">
        <v>0</v>
      </c>
      <c r="AN2366" s="256">
        <v>0</v>
      </c>
      <c r="AO2366" s="256">
        <v>0</v>
      </c>
      <c r="AP2366" s="256">
        <v>0</v>
      </c>
      <c r="AQ2366" s="256">
        <v>0</v>
      </c>
      <c r="AR2366" s="256">
        <v>0</v>
      </c>
      <c r="AS2366" s="256">
        <v>0</v>
      </c>
      <c r="AT2366" s="256">
        <v>0</v>
      </c>
      <c r="AU2366" s="256">
        <v>0</v>
      </c>
      <c r="AV2366" s="256">
        <v>0</v>
      </c>
      <c r="AW2366" s="256">
        <v>0</v>
      </c>
      <c r="AX2366" s="256">
        <v>0</v>
      </c>
      <c r="AY2366" s="256">
        <v>0</v>
      </c>
      <c r="AZ2366" s="256">
        <v>0</v>
      </c>
      <c r="BA2366" s="256">
        <v>0</v>
      </c>
      <c r="BB2366" s="256">
        <v>0</v>
      </c>
      <c r="BC2366" s="256">
        <v>0</v>
      </c>
      <c r="BD2366" s="256">
        <v>0</v>
      </c>
      <c r="BE2366" s="256">
        <v>0</v>
      </c>
      <c r="BF2366" s="256">
        <v>0</v>
      </c>
      <c r="BG2366" s="256">
        <v>0</v>
      </c>
      <c r="BH2366" s="256">
        <v>0</v>
      </c>
      <c r="BI2366" s="256">
        <v>0</v>
      </c>
      <c r="BJ2366" s="256">
        <v>0</v>
      </c>
      <c r="BK2366" s="256">
        <v>0</v>
      </c>
      <c r="BL2366" s="256">
        <v>0</v>
      </c>
      <c r="BM2366" s="256">
        <v>0</v>
      </c>
      <c r="BN2366" s="256">
        <v>0</v>
      </c>
      <c r="BO2366" s="256">
        <v>0</v>
      </c>
      <c r="BP2366" s="256">
        <v>0</v>
      </c>
      <c r="BQ2366" s="256">
        <v>0</v>
      </c>
      <c r="BR2366" s="256">
        <v>0</v>
      </c>
      <c r="BS2366" s="256">
        <v>0</v>
      </c>
      <c r="BT2366" s="256">
        <v>0</v>
      </c>
      <c r="BU2366" s="256">
        <v>0</v>
      </c>
      <c r="BV2366" s="256">
        <v>0</v>
      </c>
    </row>
    <row r="2367" spans="1:74">
      <c r="A2367" s="256">
        <v>132.5</v>
      </c>
      <c r="B2367" s="256">
        <v>2656</v>
      </c>
      <c r="C2367" s="256">
        <v>2715</v>
      </c>
      <c r="D2367" s="256">
        <v>2759</v>
      </c>
      <c r="E2367" s="256">
        <v>2784</v>
      </c>
      <c r="F2367" s="256">
        <v>2783</v>
      </c>
      <c r="G2367" s="256">
        <v>2753</v>
      </c>
      <c r="H2367" s="256">
        <v>2695</v>
      </c>
      <c r="I2367" s="256">
        <v>2568</v>
      </c>
      <c r="J2367" s="256">
        <v>2318</v>
      </c>
      <c r="K2367" s="256">
        <v>1988</v>
      </c>
      <c r="L2367" s="256">
        <v>1627</v>
      </c>
      <c r="M2367" s="256">
        <v>1267</v>
      </c>
      <c r="N2367" s="256">
        <v>980</v>
      </c>
      <c r="O2367" s="256">
        <v>804</v>
      </c>
      <c r="P2367" s="256">
        <v>704</v>
      </c>
      <c r="Q2367" s="256">
        <v>658</v>
      </c>
      <c r="R2367" s="256">
        <v>658</v>
      </c>
      <c r="S2367" s="256">
        <v>693</v>
      </c>
      <c r="T2367" s="256">
        <v>758</v>
      </c>
      <c r="U2367" s="256">
        <v>840</v>
      </c>
      <c r="V2367" s="256">
        <v>938</v>
      </c>
      <c r="W2367" s="256">
        <v>1051</v>
      </c>
      <c r="X2367" s="256">
        <v>1169</v>
      </c>
      <c r="Y2367" s="256">
        <v>1246</v>
      </c>
      <c r="Z2367" s="256">
        <v>1243</v>
      </c>
      <c r="AA2367" s="256">
        <v>1157</v>
      </c>
      <c r="AB2367" s="256">
        <v>1034</v>
      </c>
      <c r="AC2367" s="256">
        <v>890</v>
      </c>
      <c r="AD2367" s="256">
        <v>763</v>
      </c>
      <c r="AE2367" s="256">
        <v>640</v>
      </c>
      <c r="AF2367" s="256">
        <v>511</v>
      </c>
      <c r="AG2367" s="256">
        <v>401</v>
      </c>
      <c r="AH2367" s="256">
        <v>339</v>
      </c>
      <c r="AI2367" s="256">
        <v>324</v>
      </c>
      <c r="AJ2367" s="256">
        <v>300</v>
      </c>
      <c r="AK2367" s="256">
        <v>196</v>
      </c>
      <c r="AL2367" s="256">
        <v>0</v>
      </c>
      <c r="AM2367" s="256">
        <v>0</v>
      </c>
      <c r="AN2367" s="256">
        <v>0</v>
      </c>
      <c r="AO2367" s="256">
        <v>0</v>
      </c>
      <c r="AP2367" s="256">
        <v>0</v>
      </c>
      <c r="AQ2367" s="256">
        <v>0</v>
      </c>
      <c r="AR2367" s="256">
        <v>0</v>
      </c>
      <c r="AS2367" s="256">
        <v>0</v>
      </c>
      <c r="AT2367" s="256">
        <v>0</v>
      </c>
      <c r="AU2367" s="256">
        <v>0</v>
      </c>
      <c r="AV2367" s="256">
        <v>0</v>
      </c>
      <c r="AW2367" s="256">
        <v>0</v>
      </c>
      <c r="AX2367" s="256">
        <v>0</v>
      </c>
      <c r="AY2367" s="256">
        <v>0</v>
      </c>
      <c r="AZ2367" s="256">
        <v>0</v>
      </c>
      <c r="BA2367" s="256">
        <v>0</v>
      </c>
      <c r="BB2367" s="256">
        <v>0</v>
      </c>
      <c r="BC2367" s="256">
        <v>0</v>
      </c>
      <c r="BD2367" s="256">
        <v>0</v>
      </c>
      <c r="BE2367" s="256">
        <v>0</v>
      </c>
      <c r="BF2367" s="256">
        <v>0</v>
      </c>
      <c r="BG2367" s="256">
        <v>0</v>
      </c>
      <c r="BH2367" s="256">
        <v>0</v>
      </c>
      <c r="BI2367" s="256">
        <v>0</v>
      </c>
      <c r="BJ2367" s="256">
        <v>0</v>
      </c>
      <c r="BK2367" s="256">
        <v>0</v>
      </c>
      <c r="BL2367" s="256">
        <v>0</v>
      </c>
      <c r="BM2367" s="256">
        <v>0</v>
      </c>
      <c r="BN2367" s="256">
        <v>0</v>
      </c>
      <c r="BO2367" s="256">
        <v>0</v>
      </c>
      <c r="BP2367" s="256">
        <v>0</v>
      </c>
      <c r="BQ2367" s="256">
        <v>0</v>
      </c>
      <c r="BR2367" s="256">
        <v>0</v>
      </c>
      <c r="BS2367" s="256">
        <v>0</v>
      </c>
      <c r="BT2367" s="256">
        <v>0</v>
      </c>
      <c r="BU2367" s="256">
        <v>0</v>
      </c>
      <c r="BV2367" s="256">
        <v>0</v>
      </c>
    </row>
    <row r="2368" spans="1:74">
      <c r="A2368" s="256">
        <v>135</v>
      </c>
      <c r="B2368" s="256">
        <v>2656</v>
      </c>
      <c r="C2368" s="256">
        <v>2716</v>
      </c>
      <c r="D2368" s="256">
        <v>2758</v>
      </c>
      <c r="E2368" s="256">
        <v>2781</v>
      </c>
      <c r="F2368" s="256">
        <v>2774</v>
      </c>
      <c r="G2368" s="256">
        <v>2737</v>
      </c>
      <c r="H2368" s="256">
        <v>2666</v>
      </c>
      <c r="I2368" s="256">
        <v>2506</v>
      </c>
      <c r="J2368" s="256">
        <v>2220</v>
      </c>
      <c r="K2368" s="256">
        <v>1865</v>
      </c>
      <c r="L2368" s="256">
        <v>1490</v>
      </c>
      <c r="M2368" s="256">
        <v>1143</v>
      </c>
      <c r="N2368" s="256">
        <v>893</v>
      </c>
      <c r="O2368" s="256">
        <v>751</v>
      </c>
      <c r="P2368" s="256">
        <v>676</v>
      </c>
      <c r="Q2368" s="256">
        <v>649</v>
      </c>
      <c r="R2368" s="256">
        <v>663</v>
      </c>
      <c r="S2368" s="256">
        <v>718</v>
      </c>
      <c r="T2368" s="256">
        <v>795</v>
      </c>
      <c r="U2368" s="256">
        <v>890</v>
      </c>
      <c r="V2368" s="256">
        <v>998</v>
      </c>
      <c r="W2368" s="256">
        <v>1118</v>
      </c>
      <c r="X2368" s="256">
        <v>1240</v>
      </c>
      <c r="Y2368" s="256">
        <v>1327</v>
      </c>
      <c r="Z2368" s="256">
        <v>1347</v>
      </c>
      <c r="AA2368" s="256">
        <v>1276</v>
      </c>
      <c r="AB2368" s="256">
        <v>1124</v>
      </c>
      <c r="AC2368" s="256">
        <v>972</v>
      </c>
      <c r="AD2368" s="256">
        <v>837</v>
      </c>
      <c r="AE2368" s="256">
        <v>692</v>
      </c>
      <c r="AF2368" s="256">
        <v>551</v>
      </c>
      <c r="AG2368" s="256">
        <v>424</v>
      </c>
      <c r="AH2368" s="256">
        <v>379</v>
      </c>
      <c r="AI2368" s="256">
        <v>384</v>
      </c>
      <c r="AJ2368" s="256">
        <v>348</v>
      </c>
      <c r="AK2368" s="256">
        <v>202</v>
      </c>
      <c r="AL2368" s="256">
        <v>0</v>
      </c>
      <c r="AM2368" s="256">
        <v>0</v>
      </c>
      <c r="AN2368" s="256">
        <v>0</v>
      </c>
      <c r="AO2368" s="256">
        <v>0</v>
      </c>
      <c r="AP2368" s="256">
        <v>0</v>
      </c>
      <c r="AQ2368" s="256">
        <v>0</v>
      </c>
      <c r="AR2368" s="256">
        <v>0</v>
      </c>
      <c r="AS2368" s="256">
        <v>0</v>
      </c>
      <c r="AT2368" s="256">
        <v>0</v>
      </c>
      <c r="AU2368" s="256">
        <v>0</v>
      </c>
      <c r="AV2368" s="256">
        <v>0</v>
      </c>
      <c r="AW2368" s="256">
        <v>0</v>
      </c>
      <c r="AX2368" s="256">
        <v>0</v>
      </c>
      <c r="AY2368" s="256">
        <v>0</v>
      </c>
      <c r="AZ2368" s="256">
        <v>0</v>
      </c>
      <c r="BA2368" s="256">
        <v>0</v>
      </c>
      <c r="BB2368" s="256">
        <v>0</v>
      </c>
      <c r="BC2368" s="256">
        <v>0</v>
      </c>
      <c r="BD2368" s="256">
        <v>0</v>
      </c>
      <c r="BE2368" s="256">
        <v>0</v>
      </c>
      <c r="BF2368" s="256">
        <v>0</v>
      </c>
      <c r="BG2368" s="256">
        <v>0</v>
      </c>
      <c r="BH2368" s="256">
        <v>0</v>
      </c>
      <c r="BI2368" s="256">
        <v>0</v>
      </c>
      <c r="BJ2368" s="256">
        <v>0</v>
      </c>
      <c r="BK2368" s="256">
        <v>0</v>
      </c>
      <c r="BL2368" s="256">
        <v>0</v>
      </c>
      <c r="BM2368" s="256">
        <v>0</v>
      </c>
      <c r="BN2368" s="256">
        <v>0</v>
      </c>
      <c r="BO2368" s="256">
        <v>0</v>
      </c>
      <c r="BP2368" s="256">
        <v>0</v>
      </c>
      <c r="BQ2368" s="256">
        <v>0</v>
      </c>
      <c r="BR2368" s="256">
        <v>0</v>
      </c>
      <c r="BS2368" s="256">
        <v>0</v>
      </c>
      <c r="BT2368" s="256">
        <v>0</v>
      </c>
      <c r="BU2368" s="256">
        <v>0</v>
      </c>
      <c r="BV2368" s="256">
        <v>0</v>
      </c>
    </row>
    <row r="2369" spans="1:74">
      <c r="A2369" s="256">
        <v>137.5</v>
      </c>
      <c r="B2369" s="256">
        <v>2656</v>
      </c>
      <c r="C2369" s="256">
        <v>2709</v>
      </c>
      <c r="D2369" s="256">
        <v>2755</v>
      </c>
      <c r="E2369" s="256">
        <v>2777</v>
      </c>
      <c r="F2369" s="256">
        <v>2764</v>
      </c>
      <c r="G2369" s="256">
        <v>2722</v>
      </c>
      <c r="H2369" s="256">
        <v>2638</v>
      </c>
      <c r="I2369" s="256">
        <v>2442</v>
      </c>
      <c r="J2369" s="256">
        <v>2124</v>
      </c>
      <c r="K2369" s="256">
        <v>1751</v>
      </c>
      <c r="L2369" s="256">
        <v>1367</v>
      </c>
      <c r="M2369" s="256">
        <v>1038</v>
      </c>
      <c r="N2369" s="256">
        <v>829</v>
      </c>
      <c r="O2369" s="256">
        <v>716</v>
      </c>
      <c r="P2369" s="256">
        <v>660</v>
      </c>
      <c r="Q2369" s="256">
        <v>649</v>
      </c>
      <c r="R2369" s="256">
        <v>680</v>
      </c>
      <c r="S2369" s="256">
        <v>748</v>
      </c>
      <c r="T2369" s="256">
        <v>840</v>
      </c>
      <c r="U2369" s="256">
        <v>936</v>
      </c>
      <c r="V2369" s="256">
        <v>1046</v>
      </c>
      <c r="W2369" s="256">
        <v>1166</v>
      </c>
      <c r="X2369" s="256">
        <v>1282</v>
      </c>
      <c r="Y2369" s="256">
        <v>1338</v>
      </c>
      <c r="Z2369" s="256">
        <v>1328</v>
      </c>
      <c r="AA2369" s="256">
        <v>1234</v>
      </c>
      <c r="AB2369" s="256">
        <v>1097</v>
      </c>
      <c r="AC2369" s="256">
        <v>968</v>
      </c>
      <c r="AD2369" s="256">
        <v>838</v>
      </c>
      <c r="AE2369" s="256">
        <v>698</v>
      </c>
      <c r="AF2369" s="256">
        <v>551</v>
      </c>
      <c r="AG2369" s="256">
        <v>439</v>
      </c>
      <c r="AH2369" s="256">
        <v>411</v>
      </c>
      <c r="AI2369" s="256">
        <v>416</v>
      </c>
      <c r="AJ2369" s="256">
        <v>331</v>
      </c>
      <c r="AK2369" s="256">
        <v>175</v>
      </c>
      <c r="AL2369" s="256">
        <v>0</v>
      </c>
      <c r="AM2369" s="256">
        <v>0</v>
      </c>
      <c r="AN2369" s="256">
        <v>0</v>
      </c>
      <c r="AO2369" s="256">
        <v>0</v>
      </c>
      <c r="AP2369" s="256">
        <v>0</v>
      </c>
      <c r="AQ2369" s="256">
        <v>0</v>
      </c>
      <c r="AR2369" s="256">
        <v>0</v>
      </c>
      <c r="AS2369" s="256">
        <v>0</v>
      </c>
      <c r="AT2369" s="256">
        <v>0</v>
      </c>
      <c r="AU2369" s="256">
        <v>0</v>
      </c>
      <c r="AV2369" s="256">
        <v>0</v>
      </c>
      <c r="AW2369" s="256">
        <v>0</v>
      </c>
      <c r="AX2369" s="256">
        <v>0</v>
      </c>
      <c r="AY2369" s="256">
        <v>0</v>
      </c>
      <c r="AZ2369" s="256">
        <v>0</v>
      </c>
      <c r="BA2369" s="256">
        <v>0</v>
      </c>
      <c r="BB2369" s="256">
        <v>0</v>
      </c>
      <c r="BC2369" s="256">
        <v>0</v>
      </c>
      <c r="BD2369" s="256">
        <v>0</v>
      </c>
      <c r="BE2369" s="256">
        <v>0</v>
      </c>
      <c r="BF2369" s="256">
        <v>0</v>
      </c>
      <c r="BG2369" s="256">
        <v>0</v>
      </c>
      <c r="BH2369" s="256">
        <v>0</v>
      </c>
      <c r="BI2369" s="256">
        <v>0</v>
      </c>
      <c r="BJ2369" s="256">
        <v>0</v>
      </c>
      <c r="BK2369" s="256">
        <v>0</v>
      </c>
      <c r="BL2369" s="256">
        <v>0</v>
      </c>
      <c r="BM2369" s="256">
        <v>0</v>
      </c>
      <c r="BN2369" s="256">
        <v>0</v>
      </c>
      <c r="BO2369" s="256">
        <v>0</v>
      </c>
      <c r="BP2369" s="256">
        <v>0</v>
      </c>
      <c r="BQ2369" s="256">
        <v>0</v>
      </c>
      <c r="BR2369" s="256">
        <v>0</v>
      </c>
      <c r="BS2369" s="256">
        <v>0</v>
      </c>
      <c r="BT2369" s="256">
        <v>0</v>
      </c>
      <c r="BU2369" s="256">
        <v>0</v>
      </c>
      <c r="BV2369" s="256">
        <v>0</v>
      </c>
    </row>
    <row r="2370" spans="1:74">
      <c r="A2370" s="256">
        <v>140</v>
      </c>
      <c r="B2370" s="256">
        <v>2656</v>
      </c>
      <c r="C2370" s="256">
        <v>2717</v>
      </c>
      <c r="D2370" s="256">
        <v>2763</v>
      </c>
      <c r="E2370" s="256">
        <v>2784</v>
      </c>
      <c r="F2370" s="256">
        <v>2767</v>
      </c>
      <c r="G2370" s="256">
        <v>2718</v>
      </c>
      <c r="H2370" s="256">
        <v>2612</v>
      </c>
      <c r="I2370" s="256">
        <v>2381</v>
      </c>
      <c r="J2370" s="256">
        <v>2034</v>
      </c>
      <c r="K2370" s="256">
        <v>1644</v>
      </c>
      <c r="L2370" s="256">
        <v>1262</v>
      </c>
      <c r="M2370" s="256">
        <v>957</v>
      </c>
      <c r="N2370" s="256">
        <v>786</v>
      </c>
      <c r="O2370" s="256">
        <v>698</v>
      </c>
      <c r="P2370" s="256">
        <v>653</v>
      </c>
      <c r="Q2370" s="256">
        <v>656</v>
      </c>
      <c r="R2370" s="256">
        <v>702</v>
      </c>
      <c r="S2370" s="256">
        <v>784</v>
      </c>
      <c r="T2370" s="256">
        <v>878</v>
      </c>
      <c r="U2370" s="256">
        <v>974</v>
      </c>
      <c r="V2370" s="256">
        <v>1082</v>
      </c>
      <c r="W2370" s="256">
        <v>1194</v>
      </c>
      <c r="X2370" s="256">
        <v>1286</v>
      </c>
      <c r="Y2370" s="256">
        <v>1311</v>
      </c>
      <c r="Z2370" s="256">
        <v>1266</v>
      </c>
      <c r="AA2370" s="256">
        <v>1150</v>
      </c>
      <c r="AB2370" s="256">
        <v>1034</v>
      </c>
      <c r="AC2370" s="256">
        <v>918</v>
      </c>
      <c r="AD2370" s="256">
        <v>800</v>
      </c>
      <c r="AE2370" s="256">
        <v>676</v>
      </c>
      <c r="AF2370" s="256">
        <v>550</v>
      </c>
      <c r="AG2370" s="256">
        <v>447</v>
      </c>
      <c r="AH2370" s="256">
        <v>403</v>
      </c>
      <c r="AI2370" s="256">
        <v>379</v>
      </c>
      <c r="AJ2370" s="256">
        <v>291</v>
      </c>
      <c r="AK2370" s="256">
        <v>152</v>
      </c>
      <c r="AL2370" s="256">
        <v>0</v>
      </c>
      <c r="AM2370" s="256">
        <v>0</v>
      </c>
      <c r="AN2370" s="256">
        <v>0</v>
      </c>
      <c r="AO2370" s="256">
        <v>0</v>
      </c>
      <c r="AP2370" s="256">
        <v>0</v>
      </c>
      <c r="AQ2370" s="256">
        <v>0</v>
      </c>
      <c r="AR2370" s="256">
        <v>0</v>
      </c>
      <c r="AS2370" s="256">
        <v>0</v>
      </c>
      <c r="AT2370" s="256">
        <v>0</v>
      </c>
      <c r="AU2370" s="256">
        <v>0</v>
      </c>
      <c r="AV2370" s="256">
        <v>0</v>
      </c>
      <c r="AW2370" s="256">
        <v>0</v>
      </c>
      <c r="AX2370" s="256">
        <v>0</v>
      </c>
      <c r="AY2370" s="256">
        <v>0</v>
      </c>
      <c r="AZ2370" s="256">
        <v>0</v>
      </c>
      <c r="BA2370" s="256">
        <v>0</v>
      </c>
      <c r="BB2370" s="256">
        <v>0</v>
      </c>
      <c r="BC2370" s="256">
        <v>0</v>
      </c>
      <c r="BD2370" s="256">
        <v>0</v>
      </c>
      <c r="BE2370" s="256">
        <v>0</v>
      </c>
      <c r="BF2370" s="256">
        <v>0</v>
      </c>
      <c r="BG2370" s="256">
        <v>0</v>
      </c>
      <c r="BH2370" s="256">
        <v>0</v>
      </c>
      <c r="BI2370" s="256">
        <v>0</v>
      </c>
      <c r="BJ2370" s="256">
        <v>0</v>
      </c>
      <c r="BK2370" s="256">
        <v>0</v>
      </c>
      <c r="BL2370" s="256">
        <v>0</v>
      </c>
      <c r="BM2370" s="256">
        <v>0</v>
      </c>
      <c r="BN2370" s="256">
        <v>0</v>
      </c>
      <c r="BO2370" s="256">
        <v>0</v>
      </c>
      <c r="BP2370" s="256">
        <v>0</v>
      </c>
      <c r="BQ2370" s="256">
        <v>0</v>
      </c>
      <c r="BR2370" s="256">
        <v>0</v>
      </c>
      <c r="BS2370" s="256">
        <v>0</v>
      </c>
      <c r="BT2370" s="256">
        <v>0</v>
      </c>
      <c r="BU2370" s="256">
        <v>0</v>
      </c>
      <c r="BV2370" s="256">
        <v>0</v>
      </c>
    </row>
    <row r="2371" spans="1:74">
      <c r="A2371" s="256">
        <v>142.5</v>
      </c>
      <c r="B2371" s="256">
        <v>2656</v>
      </c>
      <c r="C2371" s="256">
        <v>2708</v>
      </c>
      <c r="D2371" s="256">
        <v>2757</v>
      </c>
      <c r="E2371" s="256">
        <v>2775</v>
      </c>
      <c r="F2371" s="256">
        <v>2754</v>
      </c>
      <c r="G2371" s="256">
        <v>2698</v>
      </c>
      <c r="H2371" s="256">
        <v>2576</v>
      </c>
      <c r="I2371" s="256">
        <v>2310</v>
      </c>
      <c r="J2371" s="256">
        <v>1941</v>
      </c>
      <c r="K2371" s="256">
        <v>1540</v>
      </c>
      <c r="L2371" s="256">
        <v>1164</v>
      </c>
      <c r="M2371" s="256">
        <v>893</v>
      </c>
      <c r="N2371" s="256">
        <v>752</v>
      </c>
      <c r="O2371" s="256">
        <v>684</v>
      </c>
      <c r="P2371" s="256">
        <v>651</v>
      </c>
      <c r="Q2371" s="256">
        <v>668</v>
      </c>
      <c r="R2371" s="256">
        <v>732</v>
      </c>
      <c r="S2371" s="256">
        <v>818</v>
      </c>
      <c r="T2371" s="256">
        <v>905</v>
      </c>
      <c r="U2371" s="256">
        <v>994</v>
      </c>
      <c r="V2371" s="256">
        <v>1100</v>
      </c>
      <c r="W2371" s="256">
        <v>1196</v>
      </c>
      <c r="X2371" s="256">
        <v>1255</v>
      </c>
      <c r="Y2371" s="256">
        <v>1252</v>
      </c>
      <c r="Z2371" s="256">
        <v>1178</v>
      </c>
      <c r="AA2371" s="256">
        <v>1067</v>
      </c>
      <c r="AB2371" s="256">
        <v>964</v>
      </c>
      <c r="AC2371" s="256">
        <v>866</v>
      </c>
      <c r="AD2371" s="256">
        <v>764</v>
      </c>
      <c r="AE2371" s="256">
        <v>644</v>
      </c>
      <c r="AF2371" s="256">
        <v>530</v>
      </c>
      <c r="AG2371" s="256">
        <v>441</v>
      </c>
      <c r="AH2371" s="256">
        <v>405</v>
      </c>
      <c r="AI2371" s="256">
        <v>375</v>
      </c>
      <c r="AJ2371" s="256">
        <v>282</v>
      </c>
      <c r="AK2371" s="256">
        <v>143</v>
      </c>
      <c r="AL2371" s="256">
        <v>0</v>
      </c>
      <c r="AM2371" s="256">
        <v>0</v>
      </c>
      <c r="AN2371" s="256">
        <v>0</v>
      </c>
      <c r="AO2371" s="256">
        <v>0</v>
      </c>
      <c r="AP2371" s="256">
        <v>0</v>
      </c>
      <c r="AQ2371" s="256">
        <v>0</v>
      </c>
      <c r="AR2371" s="256">
        <v>0</v>
      </c>
      <c r="AS2371" s="256">
        <v>0</v>
      </c>
      <c r="AT2371" s="256">
        <v>0</v>
      </c>
      <c r="AU2371" s="256">
        <v>0</v>
      </c>
      <c r="AV2371" s="256">
        <v>0</v>
      </c>
      <c r="AW2371" s="256">
        <v>0</v>
      </c>
      <c r="AX2371" s="256">
        <v>0</v>
      </c>
      <c r="AY2371" s="256">
        <v>0</v>
      </c>
      <c r="AZ2371" s="256">
        <v>0</v>
      </c>
      <c r="BA2371" s="256">
        <v>0</v>
      </c>
      <c r="BB2371" s="256">
        <v>0</v>
      </c>
      <c r="BC2371" s="256">
        <v>0</v>
      </c>
      <c r="BD2371" s="256">
        <v>0</v>
      </c>
      <c r="BE2371" s="256">
        <v>0</v>
      </c>
      <c r="BF2371" s="256">
        <v>0</v>
      </c>
      <c r="BG2371" s="256">
        <v>0</v>
      </c>
      <c r="BH2371" s="256">
        <v>0</v>
      </c>
      <c r="BI2371" s="256">
        <v>0</v>
      </c>
      <c r="BJ2371" s="256">
        <v>0</v>
      </c>
      <c r="BK2371" s="256">
        <v>0</v>
      </c>
      <c r="BL2371" s="256">
        <v>0</v>
      </c>
      <c r="BM2371" s="256">
        <v>0</v>
      </c>
      <c r="BN2371" s="256">
        <v>0</v>
      </c>
      <c r="BO2371" s="256">
        <v>0</v>
      </c>
      <c r="BP2371" s="256">
        <v>0</v>
      </c>
      <c r="BQ2371" s="256">
        <v>0</v>
      </c>
      <c r="BR2371" s="256">
        <v>0</v>
      </c>
      <c r="BS2371" s="256">
        <v>0</v>
      </c>
      <c r="BT2371" s="256">
        <v>0</v>
      </c>
      <c r="BU2371" s="256">
        <v>0</v>
      </c>
      <c r="BV2371" s="256">
        <v>0</v>
      </c>
    </row>
    <row r="2372" spans="1:74">
      <c r="A2372" s="256">
        <v>145</v>
      </c>
      <c r="B2372" s="256">
        <v>2656</v>
      </c>
      <c r="C2372" s="256">
        <v>2716</v>
      </c>
      <c r="D2372" s="256">
        <v>2766</v>
      </c>
      <c r="E2372" s="256">
        <v>2780</v>
      </c>
      <c r="F2372" s="256">
        <v>2756</v>
      </c>
      <c r="G2372" s="256">
        <v>2692</v>
      </c>
      <c r="H2372" s="256">
        <v>2546</v>
      </c>
      <c r="I2372" s="256">
        <v>2248</v>
      </c>
      <c r="J2372" s="256">
        <v>1863</v>
      </c>
      <c r="K2372" s="256">
        <v>1452</v>
      </c>
      <c r="L2372" s="256">
        <v>1084</v>
      </c>
      <c r="M2372" s="256">
        <v>845</v>
      </c>
      <c r="N2372" s="256">
        <v>731</v>
      </c>
      <c r="O2372" s="256">
        <v>676</v>
      </c>
      <c r="P2372" s="256">
        <v>654</v>
      </c>
      <c r="Q2372" s="256">
        <v>686</v>
      </c>
      <c r="R2372" s="256">
        <v>764</v>
      </c>
      <c r="S2372" s="256">
        <v>848</v>
      </c>
      <c r="T2372" s="256">
        <v>923</v>
      </c>
      <c r="U2372" s="256">
        <v>1008</v>
      </c>
      <c r="V2372" s="256">
        <v>1104</v>
      </c>
      <c r="W2372" s="256">
        <v>1180</v>
      </c>
      <c r="X2372" s="256">
        <v>1209</v>
      </c>
      <c r="Y2372" s="256">
        <v>1182</v>
      </c>
      <c r="Z2372" s="256">
        <v>1091</v>
      </c>
      <c r="AA2372" s="256">
        <v>989</v>
      </c>
      <c r="AB2372" s="256">
        <v>900</v>
      </c>
      <c r="AC2372" s="256">
        <v>818</v>
      </c>
      <c r="AD2372" s="256">
        <v>720</v>
      </c>
      <c r="AE2372" s="256">
        <v>610</v>
      </c>
      <c r="AF2372" s="256">
        <v>507</v>
      </c>
      <c r="AG2372" s="256">
        <v>438</v>
      </c>
      <c r="AH2372" s="256">
        <v>426</v>
      </c>
      <c r="AI2372" s="256">
        <v>411</v>
      </c>
      <c r="AJ2372" s="256">
        <v>322</v>
      </c>
      <c r="AK2372" s="256">
        <v>142</v>
      </c>
      <c r="AL2372" s="256">
        <v>0</v>
      </c>
      <c r="AM2372" s="256">
        <v>0</v>
      </c>
      <c r="AN2372" s="256">
        <v>0</v>
      </c>
      <c r="AO2372" s="256">
        <v>0</v>
      </c>
      <c r="AP2372" s="256">
        <v>0</v>
      </c>
      <c r="AQ2372" s="256">
        <v>0</v>
      </c>
      <c r="AR2372" s="256">
        <v>0</v>
      </c>
      <c r="AS2372" s="256">
        <v>0</v>
      </c>
      <c r="AT2372" s="256">
        <v>0</v>
      </c>
      <c r="AU2372" s="256">
        <v>0</v>
      </c>
      <c r="AV2372" s="256">
        <v>0</v>
      </c>
      <c r="AW2372" s="256">
        <v>0</v>
      </c>
      <c r="AX2372" s="256">
        <v>0</v>
      </c>
      <c r="AY2372" s="256">
        <v>0</v>
      </c>
      <c r="AZ2372" s="256">
        <v>0</v>
      </c>
      <c r="BA2372" s="256">
        <v>0</v>
      </c>
      <c r="BB2372" s="256">
        <v>0</v>
      </c>
      <c r="BC2372" s="256">
        <v>0</v>
      </c>
      <c r="BD2372" s="256">
        <v>0</v>
      </c>
      <c r="BE2372" s="256">
        <v>0</v>
      </c>
      <c r="BF2372" s="256">
        <v>0</v>
      </c>
      <c r="BG2372" s="256">
        <v>0</v>
      </c>
      <c r="BH2372" s="256">
        <v>0</v>
      </c>
      <c r="BI2372" s="256">
        <v>0</v>
      </c>
      <c r="BJ2372" s="256">
        <v>0</v>
      </c>
      <c r="BK2372" s="256">
        <v>0</v>
      </c>
      <c r="BL2372" s="256">
        <v>0</v>
      </c>
      <c r="BM2372" s="256">
        <v>0</v>
      </c>
      <c r="BN2372" s="256">
        <v>0</v>
      </c>
      <c r="BO2372" s="256">
        <v>0</v>
      </c>
      <c r="BP2372" s="256">
        <v>0</v>
      </c>
      <c r="BQ2372" s="256">
        <v>0</v>
      </c>
      <c r="BR2372" s="256">
        <v>0</v>
      </c>
      <c r="BS2372" s="256">
        <v>0</v>
      </c>
      <c r="BT2372" s="256">
        <v>0</v>
      </c>
      <c r="BU2372" s="256">
        <v>0</v>
      </c>
      <c r="BV2372" s="256">
        <v>0</v>
      </c>
    </row>
    <row r="2373" spans="1:74">
      <c r="A2373" s="256">
        <v>147.5</v>
      </c>
      <c r="B2373" s="256">
        <v>2656</v>
      </c>
      <c r="C2373" s="256">
        <v>2723</v>
      </c>
      <c r="D2373" s="256">
        <v>2773</v>
      </c>
      <c r="E2373" s="256">
        <v>2786</v>
      </c>
      <c r="F2373" s="256">
        <v>2758</v>
      </c>
      <c r="G2373" s="256">
        <v>2688</v>
      </c>
      <c r="H2373" s="256">
        <v>2520</v>
      </c>
      <c r="I2373" s="256">
        <v>2194</v>
      </c>
      <c r="J2373" s="256">
        <v>1793</v>
      </c>
      <c r="K2373" s="256">
        <v>1376</v>
      </c>
      <c r="L2373" s="256">
        <v>1019</v>
      </c>
      <c r="M2373" s="256">
        <v>808</v>
      </c>
      <c r="N2373" s="256">
        <v>716</v>
      </c>
      <c r="O2373" s="256">
        <v>670</v>
      </c>
      <c r="P2373" s="256">
        <v>658</v>
      </c>
      <c r="Q2373" s="256">
        <v>708</v>
      </c>
      <c r="R2373" s="256">
        <v>794</v>
      </c>
      <c r="S2373" s="256">
        <v>868</v>
      </c>
      <c r="T2373" s="256">
        <v>930</v>
      </c>
      <c r="U2373" s="256">
        <v>1011</v>
      </c>
      <c r="V2373" s="256">
        <v>1094</v>
      </c>
      <c r="W2373" s="256">
        <v>1142</v>
      </c>
      <c r="X2373" s="256">
        <v>1153</v>
      </c>
      <c r="Y2373" s="256">
        <v>1107</v>
      </c>
      <c r="Z2373" s="256">
        <v>1012</v>
      </c>
      <c r="AA2373" s="256">
        <v>920</v>
      </c>
      <c r="AB2373" s="256">
        <v>843</v>
      </c>
      <c r="AC2373" s="256">
        <v>772</v>
      </c>
      <c r="AD2373" s="256">
        <v>678</v>
      </c>
      <c r="AE2373" s="256">
        <v>572</v>
      </c>
      <c r="AF2373" s="256">
        <v>476</v>
      </c>
      <c r="AG2373" s="256">
        <v>426</v>
      </c>
      <c r="AH2373" s="256">
        <v>420</v>
      </c>
      <c r="AI2373" s="256">
        <v>413</v>
      </c>
      <c r="AJ2373" s="256">
        <v>331</v>
      </c>
      <c r="AK2373" s="256">
        <v>141</v>
      </c>
      <c r="AL2373" s="256">
        <v>0</v>
      </c>
      <c r="AM2373" s="256">
        <v>0</v>
      </c>
      <c r="AN2373" s="256">
        <v>0</v>
      </c>
      <c r="AO2373" s="256">
        <v>0</v>
      </c>
      <c r="AP2373" s="256">
        <v>0</v>
      </c>
      <c r="AQ2373" s="256">
        <v>0</v>
      </c>
      <c r="AR2373" s="256">
        <v>0</v>
      </c>
      <c r="AS2373" s="256">
        <v>0</v>
      </c>
      <c r="AT2373" s="256">
        <v>0</v>
      </c>
      <c r="AU2373" s="256">
        <v>0</v>
      </c>
      <c r="AV2373" s="256">
        <v>0</v>
      </c>
      <c r="AW2373" s="256">
        <v>0</v>
      </c>
      <c r="AX2373" s="256">
        <v>0</v>
      </c>
      <c r="AY2373" s="256">
        <v>0</v>
      </c>
      <c r="AZ2373" s="256">
        <v>0</v>
      </c>
      <c r="BA2373" s="256">
        <v>0</v>
      </c>
      <c r="BB2373" s="256">
        <v>0</v>
      </c>
      <c r="BC2373" s="256">
        <v>0</v>
      </c>
      <c r="BD2373" s="256">
        <v>0</v>
      </c>
      <c r="BE2373" s="256">
        <v>0</v>
      </c>
      <c r="BF2373" s="256">
        <v>0</v>
      </c>
      <c r="BG2373" s="256">
        <v>0</v>
      </c>
      <c r="BH2373" s="256">
        <v>0</v>
      </c>
      <c r="BI2373" s="256">
        <v>0</v>
      </c>
      <c r="BJ2373" s="256">
        <v>0</v>
      </c>
      <c r="BK2373" s="256">
        <v>0</v>
      </c>
      <c r="BL2373" s="256">
        <v>0</v>
      </c>
      <c r="BM2373" s="256">
        <v>0</v>
      </c>
      <c r="BN2373" s="256">
        <v>0</v>
      </c>
      <c r="BO2373" s="256">
        <v>0</v>
      </c>
      <c r="BP2373" s="256">
        <v>0</v>
      </c>
      <c r="BQ2373" s="256">
        <v>0</v>
      </c>
      <c r="BR2373" s="256">
        <v>0</v>
      </c>
      <c r="BS2373" s="256">
        <v>0</v>
      </c>
      <c r="BT2373" s="256">
        <v>0</v>
      </c>
      <c r="BU2373" s="256">
        <v>0</v>
      </c>
      <c r="BV2373" s="256">
        <v>0</v>
      </c>
    </row>
    <row r="2374" spans="1:74">
      <c r="A2374" s="256">
        <v>150</v>
      </c>
      <c r="B2374" s="256">
        <v>2656</v>
      </c>
      <c r="C2374" s="256">
        <v>2720</v>
      </c>
      <c r="D2374" s="256">
        <v>2772</v>
      </c>
      <c r="E2374" s="256">
        <v>2786</v>
      </c>
      <c r="F2374" s="256">
        <v>2756</v>
      </c>
      <c r="G2374" s="256">
        <v>2674</v>
      </c>
      <c r="H2374" s="256">
        <v>2475</v>
      </c>
      <c r="I2374" s="256">
        <v>2126</v>
      </c>
      <c r="J2374" s="256">
        <v>1712</v>
      </c>
      <c r="K2374" s="256">
        <v>1296</v>
      </c>
      <c r="L2374" s="256">
        <v>962</v>
      </c>
      <c r="M2374" s="256">
        <v>782</v>
      </c>
      <c r="N2374" s="256">
        <v>704</v>
      </c>
      <c r="O2374" s="256">
        <v>664</v>
      </c>
      <c r="P2374" s="256">
        <v>665</v>
      </c>
      <c r="Q2374" s="256">
        <v>730</v>
      </c>
      <c r="R2374" s="256">
        <v>818</v>
      </c>
      <c r="S2374" s="256">
        <v>878</v>
      </c>
      <c r="T2374" s="256">
        <v>928</v>
      </c>
      <c r="U2374" s="256">
        <v>1002</v>
      </c>
      <c r="V2374" s="256">
        <v>1066</v>
      </c>
      <c r="W2374" s="256">
        <v>1092</v>
      </c>
      <c r="X2374" s="256">
        <v>1092</v>
      </c>
      <c r="Y2374" s="256">
        <v>1027</v>
      </c>
      <c r="Z2374" s="256">
        <v>940</v>
      </c>
      <c r="AA2374" s="256">
        <v>855</v>
      </c>
      <c r="AB2374" s="256">
        <v>790</v>
      </c>
      <c r="AC2374" s="256">
        <v>724</v>
      </c>
      <c r="AD2374" s="256">
        <v>633</v>
      </c>
      <c r="AE2374" s="256">
        <v>528</v>
      </c>
      <c r="AF2374" s="256">
        <v>448</v>
      </c>
      <c r="AG2374" s="256">
        <v>410</v>
      </c>
      <c r="AH2374" s="256">
        <v>401</v>
      </c>
      <c r="AI2374" s="256">
        <v>388</v>
      </c>
      <c r="AJ2374" s="256">
        <v>348</v>
      </c>
      <c r="AK2374" s="256">
        <v>185</v>
      </c>
      <c r="AL2374" s="256">
        <v>0</v>
      </c>
      <c r="AM2374" s="256">
        <v>0</v>
      </c>
      <c r="AN2374" s="256">
        <v>0</v>
      </c>
      <c r="AO2374" s="256">
        <v>0</v>
      </c>
      <c r="AP2374" s="256">
        <v>0</v>
      </c>
      <c r="AQ2374" s="256">
        <v>0</v>
      </c>
      <c r="AR2374" s="256">
        <v>0</v>
      </c>
      <c r="AS2374" s="256">
        <v>0</v>
      </c>
      <c r="AT2374" s="256">
        <v>0</v>
      </c>
      <c r="AU2374" s="256">
        <v>0</v>
      </c>
      <c r="AV2374" s="256">
        <v>0</v>
      </c>
      <c r="AW2374" s="256">
        <v>0</v>
      </c>
      <c r="AX2374" s="256">
        <v>0</v>
      </c>
      <c r="AY2374" s="256">
        <v>0</v>
      </c>
      <c r="AZ2374" s="256">
        <v>0</v>
      </c>
      <c r="BA2374" s="256">
        <v>0</v>
      </c>
      <c r="BB2374" s="256">
        <v>0</v>
      </c>
      <c r="BC2374" s="256">
        <v>0</v>
      </c>
      <c r="BD2374" s="256">
        <v>0</v>
      </c>
      <c r="BE2374" s="256">
        <v>0</v>
      </c>
      <c r="BF2374" s="256">
        <v>0</v>
      </c>
      <c r="BG2374" s="256">
        <v>0</v>
      </c>
      <c r="BH2374" s="256">
        <v>0</v>
      </c>
      <c r="BI2374" s="256">
        <v>0</v>
      </c>
      <c r="BJ2374" s="256">
        <v>0</v>
      </c>
      <c r="BK2374" s="256">
        <v>0</v>
      </c>
      <c r="BL2374" s="256">
        <v>0</v>
      </c>
      <c r="BM2374" s="256">
        <v>0</v>
      </c>
      <c r="BN2374" s="256">
        <v>0</v>
      </c>
      <c r="BO2374" s="256">
        <v>0</v>
      </c>
      <c r="BP2374" s="256">
        <v>0</v>
      </c>
      <c r="BQ2374" s="256">
        <v>0</v>
      </c>
      <c r="BR2374" s="256">
        <v>0</v>
      </c>
      <c r="BS2374" s="256">
        <v>0</v>
      </c>
      <c r="BT2374" s="256">
        <v>0</v>
      </c>
      <c r="BU2374" s="256">
        <v>0</v>
      </c>
      <c r="BV2374" s="256">
        <v>0</v>
      </c>
    </row>
    <row r="2375" spans="1:74">
      <c r="A2375" s="256">
        <v>152.5</v>
      </c>
      <c r="B2375" s="256">
        <v>2656</v>
      </c>
      <c r="C2375" s="256">
        <v>2716</v>
      </c>
      <c r="D2375" s="256">
        <v>2766</v>
      </c>
      <c r="E2375" s="256">
        <v>2778</v>
      </c>
      <c r="F2375" s="256">
        <v>2745</v>
      </c>
      <c r="G2375" s="256">
        <v>2657</v>
      </c>
      <c r="H2375" s="256">
        <v>2438</v>
      </c>
      <c r="I2375" s="256">
        <v>2064</v>
      </c>
      <c r="J2375" s="256">
        <v>1646</v>
      </c>
      <c r="K2375" s="256">
        <v>1230</v>
      </c>
      <c r="L2375" s="256">
        <v>918</v>
      </c>
      <c r="M2375" s="256">
        <v>761</v>
      </c>
      <c r="N2375" s="256">
        <v>694</v>
      </c>
      <c r="O2375" s="256">
        <v>663</v>
      </c>
      <c r="P2375" s="256">
        <v>677</v>
      </c>
      <c r="Q2375" s="256">
        <v>756</v>
      </c>
      <c r="R2375" s="256">
        <v>839</v>
      </c>
      <c r="S2375" s="256">
        <v>883</v>
      </c>
      <c r="T2375" s="256">
        <v>925</v>
      </c>
      <c r="U2375" s="256">
        <v>986</v>
      </c>
      <c r="V2375" s="256">
        <v>1028</v>
      </c>
      <c r="W2375" s="256">
        <v>1036</v>
      </c>
      <c r="X2375" s="256">
        <v>1025</v>
      </c>
      <c r="Y2375" s="256">
        <v>948</v>
      </c>
      <c r="Z2375" s="256">
        <v>870</v>
      </c>
      <c r="AA2375" s="256">
        <v>795</v>
      </c>
      <c r="AB2375" s="256">
        <v>744</v>
      </c>
      <c r="AC2375" s="256">
        <v>673</v>
      </c>
      <c r="AD2375" s="256">
        <v>584</v>
      </c>
      <c r="AE2375" s="256">
        <v>490</v>
      </c>
      <c r="AF2375" s="256">
        <v>426</v>
      </c>
      <c r="AG2375" s="256">
        <v>396</v>
      </c>
      <c r="AH2375" s="256">
        <v>383</v>
      </c>
      <c r="AI2375" s="256">
        <v>371</v>
      </c>
      <c r="AJ2375" s="256">
        <v>282</v>
      </c>
      <c r="AK2375" s="256">
        <v>116</v>
      </c>
      <c r="AL2375" s="256">
        <v>0</v>
      </c>
      <c r="AM2375" s="256">
        <v>0</v>
      </c>
      <c r="AN2375" s="256">
        <v>0</v>
      </c>
      <c r="AO2375" s="256">
        <v>0</v>
      </c>
      <c r="AP2375" s="256">
        <v>0</v>
      </c>
      <c r="AQ2375" s="256">
        <v>0</v>
      </c>
      <c r="AR2375" s="256">
        <v>0</v>
      </c>
      <c r="AS2375" s="256">
        <v>0</v>
      </c>
      <c r="AT2375" s="256">
        <v>0</v>
      </c>
      <c r="AU2375" s="256">
        <v>0</v>
      </c>
      <c r="AV2375" s="256">
        <v>0</v>
      </c>
      <c r="AW2375" s="256">
        <v>0</v>
      </c>
      <c r="AX2375" s="256">
        <v>0</v>
      </c>
      <c r="AY2375" s="256">
        <v>0</v>
      </c>
      <c r="AZ2375" s="256">
        <v>0</v>
      </c>
      <c r="BA2375" s="256">
        <v>0</v>
      </c>
      <c r="BB2375" s="256">
        <v>0</v>
      </c>
      <c r="BC2375" s="256">
        <v>0</v>
      </c>
      <c r="BD2375" s="256">
        <v>0</v>
      </c>
      <c r="BE2375" s="256">
        <v>0</v>
      </c>
      <c r="BF2375" s="256">
        <v>0</v>
      </c>
      <c r="BG2375" s="256">
        <v>0</v>
      </c>
      <c r="BH2375" s="256">
        <v>0</v>
      </c>
      <c r="BI2375" s="256">
        <v>0</v>
      </c>
      <c r="BJ2375" s="256">
        <v>0</v>
      </c>
      <c r="BK2375" s="256">
        <v>0</v>
      </c>
      <c r="BL2375" s="256">
        <v>0</v>
      </c>
      <c r="BM2375" s="256">
        <v>0</v>
      </c>
      <c r="BN2375" s="256">
        <v>0</v>
      </c>
      <c r="BO2375" s="256">
        <v>0</v>
      </c>
      <c r="BP2375" s="256">
        <v>0</v>
      </c>
      <c r="BQ2375" s="256">
        <v>0</v>
      </c>
      <c r="BR2375" s="256">
        <v>0</v>
      </c>
      <c r="BS2375" s="256">
        <v>0</v>
      </c>
      <c r="BT2375" s="256">
        <v>0</v>
      </c>
      <c r="BU2375" s="256">
        <v>0</v>
      </c>
      <c r="BV2375" s="256">
        <v>0</v>
      </c>
    </row>
    <row r="2376" spans="1:74">
      <c r="A2376" s="256">
        <v>155</v>
      </c>
      <c r="B2376" s="256">
        <v>2656</v>
      </c>
      <c r="C2376" s="256">
        <v>2712</v>
      </c>
      <c r="D2376" s="256">
        <v>2765</v>
      </c>
      <c r="E2376" s="256">
        <v>2776</v>
      </c>
      <c r="F2376" s="256">
        <v>2740</v>
      </c>
      <c r="G2376" s="256">
        <v>2644</v>
      </c>
      <c r="H2376" s="256">
        <v>2401</v>
      </c>
      <c r="I2376" s="256">
        <v>2015</v>
      </c>
      <c r="J2376" s="256">
        <v>1581</v>
      </c>
      <c r="K2376" s="256">
        <v>1168</v>
      </c>
      <c r="L2376" s="256">
        <v>878</v>
      </c>
      <c r="M2376" s="256">
        <v>744</v>
      </c>
      <c r="N2376" s="256">
        <v>688</v>
      </c>
      <c r="O2376" s="256">
        <v>663</v>
      </c>
      <c r="P2376" s="256">
        <v>692</v>
      </c>
      <c r="Q2376" s="256">
        <v>781</v>
      </c>
      <c r="R2376" s="256">
        <v>856</v>
      </c>
      <c r="S2376" s="256">
        <v>885</v>
      </c>
      <c r="T2376" s="256">
        <v>918</v>
      </c>
      <c r="U2376" s="256">
        <v>968</v>
      </c>
      <c r="V2376" s="256">
        <v>989</v>
      </c>
      <c r="W2376" s="256">
        <v>986</v>
      </c>
      <c r="X2376" s="256">
        <v>960</v>
      </c>
      <c r="Y2376" s="256">
        <v>880</v>
      </c>
      <c r="Z2376" s="256">
        <v>808</v>
      </c>
      <c r="AA2376" s="256">
        <v>744</v>
      </c>
      <c r="AB2376" s="256">
        <v>694</v>
      </c>
      <c r="AC2376" s="256">
        <v>624</v>
      </c>
      <c r="AD2376" s="256">
        <v>536</v>
      </c>
      <c r="AE2376" s="256">
        <v>458</v>
      </c>
      <c r="AF2376" s="256">
        <v>410</v>
      </c>
      <c r="AG2376" s="256">
        <v>380</v>
      </c>
      <c r="AH2376" s="256">
        <v>363</v>
      </c>
      <c r="AI2376" s="256">
        <v>341</v>
      </c>
      <c r="AJ2376" s="256">
        <v>254</v>
      </c>
      <c r="AK2376" s="256">
        <v>104</v>
      </c>
      <c r="AL2376" s="256">
        <v>0</v>
      </c>
      <c r="AM2376" s="256">
        <v>0</v>
      </c>
      <c r="AN2376" s="256">
        <v>0</v>
      </c>
      <c r="AO2376" s="256">
        <v>0</v>
      </c>
      <c r="AP2376" s="256">
        <v>0</v>
      </c>
      <c r="AQ2376" s="256">
        <v>0</v>
      </c>
      <c r="AR2376" s="256">
        <v>0</v>
      </c>
      <c r="AS2376" s="256">
        <v>0</v>
      </c>
      <c r="AT2376" s="256">
        <v>0</v>
      </c>
      <c r="AU2376" s="256">
        <v>0</v>
      </c>
      <c r="AV2376" s="256">
        <v>0</v>
      </c>
      <c r="AW2376" s="256">
        <v>0</v>
      </c>
      <c r="AX2376" s="256">
        <v>0</v>
      </c>
      <c r="AY2376" s="256">
        <v>0</v>
      </c>
      <c r="AZ2376" s="256">
        <v>0</v>
      </c>
      <c r="BA2376" s="256">
        <v>0</v>
      </c>
      <c r="BB2376" s="256">
        <v>0</v>
      </c>
      <c r="BC2376" s="256">
        <v>0</v>
      </c>
      <c r="BD2376" s="256">
        <v>0</v>
      </c>
      <c r="BE2376" s="256">
        <v>0</v>
      </c>
      <c r="BF2376" s="256">
        <v>0</v>
      </c>
      <c r="BG2376" s="256">
        <v>0</v>
      </c>
      <c r="BH2376" s="256">
        <v>0</v>
      </c>
      <c r="BI2376" s="256">
        <v>0</v>
      </c>
      <c r="BJ2376" s="256">
        <v>0</v>
      </c>
      <c r="BK2376" s="256">
        <v>0</v>
      </c>
      <c r="BL2376" s="256">
        <v>0</v>
      </c>
      <c r="BM2376" s="256">
        <v>0</v>
      </c>
      <c r="BN2376" s="256">
        <v>0</v>
      </c>
      <c r="BO2376" s="256">
        <v>0</v>
      </c>
      <c r="BP2376" s="256">
        <v>0</v>
      </c>
      <c r="BQ2376" s="256">
        <v>0</v>
      </c>
      <c r="BR2376" s="256">
        <v>0</v>
      </c>
      <c r="BS2376" s="256">
        <v>0</v>
      </c>
      <c r="BT2376" s="256">
        <v>0</v>
      </c>
      <c r="BU2376" s="256">
        <v>0</v>
      </c>
      <c r="BV2376" s="256">
        <v>0</v>
      </c>
    </row>
    <row r="2377" spans="1:74">
      <c r="A2377" s="256">
        <v>157.5</v>
      </c>
      <c r="B2377" s="256">
        <v>2656</v>
      </c>
      <c r="C2377" s="256">
        <v>2716</v>
      </c>
      <c r="D2377" s="256">
        <v>2768</v>
      </c>
      <c r="E2377" s="256">
        <v>2776</v>
      </c>
      <c r="F2377" s="256">
        <v>2738</v>
      </c>
      <c r="G2377" s="256">
        <v>2632</v>
      </c>
      <c r="H2377" s="256">
        <v>2368</v>
      </c>
      <c r="I2377" s="256">
        <v>1962</v>
      </c>
      <c r="J2377" s="256">
        <v>1528</v>
      </c>
      <c r="K2377" s="256">
        <v>1122</v>
      </c>
      <c r="L2377" s="256">
        <v>852</v>
      </c>
      <c r="M2377" s="256">
        <v>734</v>
      </c>
      <c r="N2377" s="256">
        <v>682</v>
      </c>
      <c r="O2377" s="256">
        <v>664</v>
      </c>
      <c r="P2377" s="256">
        <v>708</v>
      </c>
      <c r="Q2377" s="256">
        <v>802</v>
      </c>
      <c r="R2377" s="256">
        <v>865</v>
      </c>
      <c r="S2377" s="256">
        <v>884</v>
      </c>
      <c r="T2377" s="256">
        <v>911</v>
      </c>
      <c r="U2377" s="256">
        <v>948</v>
      </c>
      <c r="V2377" s="256">
        <v>950</v>
      </c>
      <c r="W2377" s="256">
        <v>948</v>
      </c>
      <c r="X2377" s="256">
        <v>903</v>
      </c>
      <c r="Y2377" s="256">
        <v>826</v>
      </c>
      <c r="Z2377" s="256">
        <v>755</v>
      </c>
      <c r="AA2377" s="256">
        <v>700</v>
      </c>
      <c r="AB2377" s="256">
        <v>650</v>
      </c>
      <c r="AC2377" s="256">
        <v>584</v>
      </c>
      <c r="AD2377" s="256">
        <v>500</v>
      </c>
      <c r="AE2377" s="256">
        <v>434</v>
      </c>
      <c r="AF2377" s="256">
        <v>392</v>
      </c>
      <c r="AG2377" s="256">
        <v>360</v>
      </c>
      <c r="AH2377" s="256">
        <v>336</v>
      </c>
      <c r="AI2377" s="256">
        <v>311</v>
      </c>
      <c r="AJ2377" s="256">
        <v>232</v>
      </c>
      <c r="AK2377" s="256">
        <v>96</v>
      </c>
      <c r="AL2377" s="256">
        <v>0</v>
      </c>
      <c r="AM2377" s="256">
        <v>0</v>
      </c>
      <c r="AN2377" s="256">
        <v>0</v>
      </c>
      <c r="AO2377" s="256">
        <v>0</v>
      </c>
      <c r="AP2377" s="256">
        <v>0</v>
      </c>
      <c r="AQ2377" s="256">
        <v>0</v>
      </c>
      <c r="AR2377" s="256">
        <v>0</v>
      </c>
      <c r="AS2377" s="256">
        <v>0</v>
      </c>
      <c r="AT2377" s="256">
        <v>0</v>
      </c>
      <c r="AU2377" s="256">
        <v>0</v>
      </c>
      <c r="AV2377" s="256">
        <v>0</v>
      </c>
      <c r="AW2377" s="256">
        <v>0</v>
      </c>
      <c r="AX2377" s="256">
        <v>0</v>
      </c>
      <c r="AY2377" s="256">
        <v>0</v>
      </c>
      <c r="AZ2377" s="256">
        <v>0</v>
      </c>
      <c r="BA2377" s="256">
        <v>0</v>
      </c>
      <c r="BB2377" s="256">
        <v>0</v>
      </c>
      <c r="BC2377" s="256">
        <v>0</v>
      </c>
      <c r="BD2377" s="256">
        <v>0</v>
      </c>
      <c r="BE2377" s="256">
        <v>0</v>
      </c>
      <c r="BF2377" s="256">
        <v>0</v>
      </c>
      <c r="BG2377" s="256">
        <v>0</v>
      </c>
      <c r="BH2377" s="256">
        <v>0</v>
      </c>
      <c r="BI2377" s="256">
        <v>0</v>
      </c>
      <c r="BJ2377" s="256">
        <v>0</v>
      </c>
      <c r="BK2377" s="256">
        <v>0</v>
      </c>
      <c r="BL2377" s="256">
        <v>0</v>
      </c>
      <c r="BM2377" s="256">
        <v>0</v>
      </c>
      <c r="BN2377" s="256">
        <v>0</v>
      </c>
      <c r="BO2377" s="256">
        <v>0</v>
      </c>
      <c r="BP2377" s="256">
        <v>0</v>
      </c>
      <c r="BQ2377" s="256">
        <v>0</v>
      </c>
      <c r="BR2377" s="256">
        <v>0</v>
      </c>
      <c r="BS2377" s="256">
        <v>0</v>
      </c>
      <c r="BT2377" s="256">
        <v>0</v>
      </c>
      <c r="BU2377" s="256">
        <v>0</v>
      </c>
      <c r="BV2377" s="256">
        <v>0</v>
      </c>
    </row>
    <row r="2378" spans="1:74">
      <c r="A2378" s="256">
        <v>160</v>
      </c>
      <c r="B2378" s="256">
        <v>2656</v>
      </c>
      <c r="C2378" s="256">
        <v>2717</v>
      </c>
      <c r="D2378" s="256">
        <v>2770</v>
      </c>
      <c r="E2378" s="256">
        <v>2776</v>
      </c>
      <c r="F2378" s="256">
        <v>2738</v>
      </c>
      <c r="G2378" s="256">
        <v>2624</v>
      </c>
      <c r="H2378" s="256">
        <v>2338</v>
      </c>
      <c r="I2378" s="256">
        <v>1924</v>
      </c>
      <c r="J2378" s="256">
        <v>1478</v>
      </c>
      <c r="K2378" s="256">
        <v>1077</v>
      </c>
      <c r="L2378" s="256">
        <v>830</v>
      </c>
      <c r="M2378" s="256">
        <v>724</v>
      </c>
      <c r="N2378" s="256">
        <v>677</v>
      </c>
      <c r="O2378" s="256">
        <v>666</v>
      </c>
      <c r="P2378" s="256">
        <v>722</v>
      </c>
      <c r="Q2378" s="256">
        <v>819</v>
      </c>
      <c r="R2378" s="256">
        <v>872</v>
      </c>
      <c r="S2378" s="256">
        <v>882</v>
      </c>
      <c r="T2378" s="256">
        <v>898</v>
      </c>
      <c r="U2378" s="256">
        <v>924</v>
      </c>
      <c r="V2378" s="256">
        <v>912</v>
      </c>
      <c r="W2378" s="256">
        <v>908</v>
      </c>
      <c r="X2378" s="256">
        <v>847</v>
      </c>
      <c r="Y2378" s="256">
        <v>772</v>
      </c>
      <c r="Z2378" s="256">
        <v>706</v>
      </c>
      <c r="AA2378" s="256">
        <v>658</v>
      </c>
      <c r="AB2378" s="256">
        <v>612</v>
      </c>
      <c r="AC2378" s="256">
        <v>546</v>
      </c>
      <c r="AD2378" s="256">
        <v>472</v>
      </c>
      <c r="AE2378" s="256">
        <v>416</v>
      </c>
      <c r="AF2378" s="256">
        <v>378</v>
      </c>
      <c r="AG2378" s="256">
        <v>337</v>
      </c>
      <c r="AH2378" s="256">
        <v>306</v>
      </c>
      <c r="AI2378" s="256">
        <v>275</v>
      </c>
      <c r="AJ2378" s="256">
        <v>202</v>
      </c>
      <c r="AK2378" s="256">
        <v>86</v>
      </c>
      <c r="AL2378" s="256">
        <v>0</v>
      </c>
      <c r="AM2378" s="256">
        <v>0</v>
      </c>
      <c r="AN2378" s="256">
        <v>0</v>
      </c>
      <c r="AO2378" s="256">
        <v>0</v>
      </c>
      <c r="AP2378" s="256">
        <v>0</v>
      </c>
      <c r="AQ2378" s="256">
        <v>0</v>
      </c>
      <c r="AR2378" s="256">
        <v>0</v>
      </c>
      <c r="AS2378" s="256">
        <v>0</v>
      </c>
      <c r="AT2378" s="256">
        <v>0</v>
      </c>
      <c r="AU2378" s="256">
        <v>0</v>
      </c>
      <c r="AV2378" s="256">
        <v>0</v>
      </c>
      <c r="AW2378" s="256">
        <v>0</v>
      </c>
      <c r="AX2378" s="256">
        <v>0</v>
      </c>
      <c r="AY2378" s="256">
        <v>0</v>
      </c>
      <c r="AZ2378" s="256">
        <v>0</v>
      </c>
      <c r="BA2378" s="256">
        <v>0</v>
      </c>
      <c r="BB2378" s="256">
        <v>0</v>
      </c>
      <c r="BC2378" s="256">
        <v>0</v>
      </c>
      <c r="BD2378" s="256">
        <v>0</v>
      </c>
      <c r="BE2378" s="256">
        <v>0</v>
      </c>
      <c r="BF2378" s="256">
        <v>0</v>
      </c>
      <c r="BG2378" s="256">
        <v>0</v>
      </c>
      <c r="BH2378" s="256">
        <v>0</v>
      </c>
      <c r="BI2378" s="256">
        <v>0</v>
      </c>
      <c r="BJ2378" s="256">
        <v>0</v>
      </c>
      <c r="BK2378" s="256">
        <v>0</v>
      </c>
      <c r="BL2378" s="256">
        <v>0</v>
      </c>
      <c r="BM2378" s="256">
        <v>0</v>
      </c>
      <c r="BN2378" s="256">
        <v>0</v>
      </c>
      <c r="BO2378" s="256">
        <v>0</v>
      </c>
      <c r="BP2378" s="256">
        <v>0</v>
      </c>
      <c r="BQ2378" s="256">
        <v>0</v>
      </c>
      <c r="BR2378" s="256">
        <v>0</v>
      </c>
      <c r="BS2378" s="256">
        <v>0</v>
      </c>
      <c r="BT2378" s="256">
        <v>0</v>
      </c>
      <c r="BU2378" s="256">
        <v>0</v>
      </c>
      <c r="BV2378" s="256">
        <v>0</v>
      </c>
    </row>
    <row r="2379" spans="1:74">
      <c r="A2379" s="256">
        <v>162.5</v>
      </c>
      <c r="B2379" s="256">
        <v>2656</v>
      </c>
      <c r="C2379" s="256">
        <v>2716</v>
      </c>
      <c r="D2379" s="256">
        <v>2771</v>
      </c>
      <c r="E2379" s="256">
        <v>2778</v>
      </c>
      <c r="F2379" s="256">
        <v>2736</v>
      </c>
      <c r="G2379" s="256">
        <v>2612</v>
      </c>
      <c r="H2379" s="256">
        <v>2310</v>
      </c>
      <c r="I2379" s="256">
        <v>1890</v>
      </c>
      <c r="J2379" s="256">
        <v>1431</v>
      </c>
      <c r="K2379" s="256">
        <v>1040</v>
      </c>
      <c r="L2379" s="256">
        <v>814</v>
      </c>
      <c r="M2379" s="256">
        <v>718</v>
      </c>
      <c r="N2379" s="256">
        <v>676</v>
      </c>
      <c r="O2379" s="256">
        <v>668</v>
      </c>
      <c r="P2379" s="256">
        <v>738</v>
      </c>
      <c r="Q2379" s="256">
        <v>834</v>
      </c>
      <c r="R2379" s="256">
        <v>874</v>
      </c>
      <c r="S2379" s="256">
        <v>876</v>
      </c>
      <c r="T2379" s="256">
        <v>886</v>
      </c>
      <c r="U2379" s="256">
        <v>896</v>
      </c>
      <c r="V2379" s="256">
        <v>873</v>
      </c>
      <c r="W2379" s="256">
        <v>868</v>
      </c>
      <c r="X2379" s="256">
        <v>796</v>
      </c>
      <c r="Y2379" s="256">
        <v>721</v>
      </c>
      <c r="Z2379" s="256">
        <v>660</v>
      </c>
      <c r="AA2379" s="256">
        <v>617</v>
      </c>
      <c r="AB2379" s="256">
        <v>576</v>
      </c>
      <c r="AC2379" s="256">
        <v>514</v>
      </c>
      <c r="AD2379" s="256">
        <v>456</v>
      </c>
      <c r="AE2379" s="256">
        <v>406</v>
      </c>
      <c r="AF2379" s="256">
        <v>365</v>
      </c>
      <c r="AG2379" s="256">
        <v>314</v>
      </c>
      <c r="AH2379" s="256">
        <v>284</v>
      </c>
      <c r="AI2379" s="256">
        <v>246</v>
      </c>
      <c r="AJ2379" s="256">
        <v>176</v>
      </c>
      <c r="AK2379" s="256">
        <v>83</v>
      </c>
      <c r="AL2379" s="256">
        <v>0</v>
      </c>
      <c r="AM2379" s="256">
        <v>0</v>
      </c>
      <c r="AN2379" s="256">
        <v>0</v>
      </c>
      <c r="AO2379" s="256">
        <v>0</v>
      </c>
      <c r="AP2379" s="256">
        <v>0</v>
      </c>
      <c r="AQ2379" s="256">
        <v>0</v>
      </c>
      <c r="AR2379" s="256">
        <v>0</v>
      </c>
      <c r="AS2379" s="256">
        <v>0</v>
      </c>
      <c r="AT2379" s="256">
        <v>0</v>
      </c>
      <c r="AU2379" s="256">
        <v>0</v>
      </c>
      <c r="AV2379" s="256">
        <v>0</v>
      </c>
      <c r="AW2379" s="256">
        <v>0</v>
      </c>
      <c r="AX2379" s="256">
        <v>0</v>
      </c>
      <c r="AY2379" s="256">
        <v>0</v>
      </c>
      <c r="AZ2379" s="256">
        <v>0</v>
      </c>
      <c r="BA2379" s="256">
        <v>0</v>
      </c>
      <c r="BB2379" s="256">
        <v>0</v>
      </c>
      <c r="BC2379" s="256">
        <v>0</v>
      </c>
      <c r="BD2379" s="256">
        <v>0</v>
      </c>
      <c r="BE2379" s="256">
        <v>0</v>
      </c>
      <c r="BF2379" s="256">
        <v>0</v>
      </c>
      <c r="BG2379" s="256">
        <v>0</v>
      </c>
      <c r="BH2379" s="256">
        <v>0</v>
      </c>
      <c r="BI2379" s="256">
        <v>0</v>
      </c>
      <c r="BJ2379" s="256">
        <v>0</v>
      </c>
      <c r="BK2379" s="256">
        <v>0</v>
      </c>
      <c r="BL2379" s="256">
        <v>0</v>
      </c>
      <c r="BM2379" s="256">
        <v>0</v>
      </c>
      <c r="BN2379" s="256">
        <v>0</v>
      </c>
      <c r="BO2379" s="256">
        <v>0</v>
      </c>
      <c r="BP2379" s="256">
        <v>0</v>
      </c>
      <c r="BQ2379" s="256">
        <v>0</v>
      </c>
      <c r="BR2379" s="256">
        <v>0</v>
      </c>
      <c r="BS2379" s="256">
        <v>0</v>
      </c>
      <c r="BT2379" s="256">
        <v>0</v>
      </c>
      <c r="BU2379" s="256">
        <v>0</v>
      </c>
      <c r="BV2379" s="256">
        <v>0</v>
      </c>
    </row>
    <row r="2380" spans="1:74">
      <c r="A2380" s="256">
        <v>165</v>
      </c>
      <c r="B2380" s="256">
        <v>2656</v>
      </c>
      <c r="C2380" s="256">
        <v>2718</v>
      </c>
      <c r="D2380" s="256">
        <v>2774</v>
      </c>
      <c r="E2380" s="256">
        <v>2780</v>
      </c>
      <c r="F2380" s="256">
        <v>2736</v>
      </c>
      <c r="G2380" s="256">
        <v>2608</v>
      </c>
      <c r="H2380" s="256">
        <v>2290</v>
      </c>
      <c r="I2380" s="256">
        <v>1857</v>
      </c>
      <c r="J2380" s="256">
        <v>1398</v>
      </c>
      <c r="K2380" s="256">
        <v>1012</v>
      </c>
      <c r="L2380" s="256">
        <v>798</v>
      </c>
      <c r="M2380" s="256">
        <v>714</v>
      </c>
      <c r="N2380" s="256">
        <v>675</v>
      </c>
      <c r="O2380" s="256">
        <v>676</v>
      </c>
      <c r="P2380" s="256">
        <v>752</v>
      </c>
      <c r="Q2380" s="256">
        <v>843</v>
      </c>
      <c r="R2380" s="256">
        <v>870</v>
      </c>
      <c r="S2380" s="256">
        <v>865</v>
      </c>
      <c r="T2380" s="256">
        <v>867</v>
      </c>
      <c r="U2380" s="256">
        <v>862</v>
      </c>
      <c r="V2380" s="256">
        <v>832</v>
      </c>
      <c r="W2380" s="256">
        <v>819</v>
      </c>
      <c r="X2380" s="256">
        <v>744</v>
      </c>
      <c r="Y2380" s="256">
        <v>672</v>
      </c>
      <c r="Z2380" s="256">
        <v>614</v>
      </c>
      <c r="AA2380" s="256">
        <v>582</v>
      </c>
      <c r="AB2380" s="256">
        <v>545</v>
      </c>
      <c r="AC2380" s="256">
        <v>488</v>
      </c>
      <c r="AD2380" s="256">
        <v>446</v>
      </c>
      <c r="AE2380" s="256">
        <v>400</v>
      </c>
      <c r="AF2380" s="256">
        <v>354</v>
      </c>
      <c r="AG2380" s="256">
        <v>300</v>
      </c>
      <c r="AH2380" s="256">
        <v>270</v>
      </c>
      <c r="AI2380" s="256">
        <v>222</v>
      </c>
      <c r="AJ2380" s="256">
        <v>156</v>
      </c>
      <c r="AK2380" s="256">
        <v>76</v>
      </c>
      <c r="AL2380" s="256">
        <v>0</v>
      </c>
      <c r="AM2380" s="256">
        <v>0</v>
      </c>
      <c r="AN2380" s="256">
        <v>0</v>
      </c>
      <c r="AO2380" s="256">
        <v>0</v>
      </c>
      <c r="AP2380" s="256">
        <v>0</v>
      </c>
      <c r="AQ2380" s="256">
        <v>0</v>
      </c>
      <c r="AR2380" s="256">
        <v>0</v>
      </c>
      <c r="AS2380" s="256">
        <v>0</v>
      </c>
      <c r="AT2380" s="256">
        <v>0</v>
      </c>
      <c r="AU2380" s="256">
        <v>0</v>
      </c>
      <c r="AV2380" s="256">
        <v>0</v>
      </c>
      <c r="AW2380" s="256">
        <v>0</v>
      </c>
      <c r="AX2380" s="256">
        <v>0</v>
      </c>
      <c r="AY2380" s="256">
        <v>0</v>
      </c>
      <c r="AZ2380" s="256">
        <v>0</v>
      </c>
      <c r="BA2380" s="256">
        <v>0</v>
      </c>
      <c r="BB2380" s="256">
        <v>0</v>
      </c>
      <c r="BC2380" s="256">
        <v>0</v>
      </c>
      <c r="BD2380" s="256">
        <v>0</v>
      </c>
      <c r="BE2380" s="256">
        <v>0</v>
      </c>
      <c r="BF2380" s="256">
        <v>0</v>
      </c>
      <c r="BG2380" s="256">
        <v>0</v>
      </c>
      <c r="BH2380" s="256">
        <v>0</v>
      </c>
      <c r="BI2380" s="256">
        <v>0</v>
      </c>
      <c r="BJ2380" s="256">
        <v>0</v>
      </c>
      <c r="BK2380" s="256">
        <v>0</v>
      </c>
      <c r="BL2380" s="256">
        <v>0</v>
      </c>
      <c r="BM2380" s="256">
        <v>0</v>
      </c>
      <c r="BN2380" s="256">
        <v>0</v>
      </c>
      <c r="BO2380" s="256">
        <v>0</v>
      </c>
      <c r="BP2380" s="256">
        <v>0</v>
      </c>
      <c r="BQ2380" s="256">
        <v>0</v>
      </c>
      <c r="BR2380" s="256">
        <v>0</v>
      </c>
      <c r="BS2380" s="256">
        <v>0</v>
      </c>
      <c r="BT2380" s="256">
        <v>0</v>
      </c>
      <c r="BU2380" s="256">
        <v>0</v>
      </c>
      <c r="BV2380" s="256">
        <v>0</v>
      </c>
    </row>
    <row r="2381" spans="1:74">
      <c r="A2381" s="256">
        <v>167.5</v>
      </c>
      <c r="B2381" s="256">
        <v>2656</v>
      </c>
      <c r="C2381" s="256">
        <v>2716</v>
      </c>
      <c r="D2381" s="256">
        <v>2772</v>
      </c>
      <c r="E2381" s="256">
        <v>2774</v>
      </c>
      <c r="F2381" s="256">
        <v>2728</v>
      </c>
      <c r="G2381" s="256">
        <v>2593</v>
      </c>
      <c r="H2381" s="256">
        <v>2266</v>
      </c>
      <c r="I2381" s="256">
        <v>1824</v>
      </c>
      <c r="J2381" s="256">
        <v>1360</v>
      </c>
      <c r="K2381" s="256">
        <v>979</v>
      </c>
      <c r="L2381" s="256">
        <v>782</v>
      </c>
      <c r="M2381" s="256">
        <v>705</v>
      </c>
      <c r="N2381" s="256">
        <v>669</v>
      </c>
      <c r="O2381" s="256">
        <v>679</v>
      </c>
      <c r="P2381" s="256">
        <v>761</v>
      </c>
      <c r="Q2381" s="256">
        <v>846</v>
      </c>
      <c r="R2381" s="256">
        <v>866</v>
      </c>
      <c r="S2381" s="256">
        <v>851</v>
      </c>
      <c r="T2381" s="256">
        <v>847</v>
      </c>
      <c r="U2381" s="256">
        <v>828</v>
      </c>
      <c r="V2381" s="256">
        <v>794</v>
      </c>
      <c r="W2381" s="256">
        <v>773</v>
      </c>
      <c r="X2381" s="256">
        <v>695</v>
      </c>
      <c r="Y2381" s="256">
        <v>625</v>
      </c>
      <c r="Z2381" s="256">
        <v>575</v>
      </c>
      <c r="AA2381" s="256">
        <v>553</v>
      </c>
      <c r="AB2381" s="256">
        <v>518</v>
      </c>
      <c r="AC2381" s="256">
        <v>475</v>
      </c>
      <c r="AD2381" s="256">
        <v>436</v>
      </c>
      <c r="AE2381" s="256">
        <v>388</v>
      </c>
      <c r="AF2381" s="256">
        <v>338</v>
      </c>
      <c r="AG2381" s="256">
        <v>282</v>
      </c>
      <c r="AH2381" s="256">
        <v>252</v>
      </c>
      <c r="AI2381" s="256">
        <v>193</v>
      </c>
      <c r="AJ2381" s="256">
        <v>127</v>
      </c>
      <c r="AK2381" s="256">
        <v>62</v>
      </c>
      <c r="AL2381" s="256">
        <v>0</v>
      </c>
      <c r="AM2381" s="256">
        <v>0</v>
      </c>
      <c r="AN2381" s="256">
        <v>0</v>
      </c>
      <c r="AO2381" s="256">
        <v>0</v>
      </c>
      <c r="AP2381" s="256">
        <v>0</v>
      </c>
      <c r="AQ2381" s="256">
        <v>0</v>
      </c>
      <c r="AR2381" s="256">
        <v>0</v>
      </c>
      <c r="AS2381" s="256">
        <v>0</v>
      </c>
      <c r="AT2381" s="256">
        <v>0</v>
      </c>
      <c r="AU2381" s="256">
        <v>0</v>
      </c>
      <c r="AV2381" s="256">
        <v>0</v>
      </c>
      <c r="AW2381" s="256">
        <v>0</v>
      </c>
      <c r="AX2381" s="256">
        <v>0</v>
      </c>
      <c r="AY2381" s="256">
        <v>0</v>
      </c>
      <c r="AZ2381" s="256">
        <v>0</v>
      </c>
      <c r="BA2381" s="256">
        <v>0</v>
      </c>
      <c r="BB2381" s="256">
        <v>0</v>
      </c>
      <c r="BC2381" s="256">
        <v>0</v>
      </c>
      <c r="BD2381" s="256">
        <v>0</v>
      </c>
      <c r="BE2381" s="256">
        <v>0</v>
      </c>
      <c r="BF2381" s="256">
        <v>0</v>
      </c>
      <c r="BG2381" s="256">
        <v>0</v>
      </c>
      <c r="BH2381" s="256">
        <v>0</v>
      </c>
      <c r="BI2381" s="256">
        <v>0</v>
      </c>
      <c r="BJ2381" s="256">
        <v>0</v>
      </c>
      <c r="BK2381" s="256">
        <v>0</v>
      </c>
      <c r="BL2381" s="256">
        <v>0</v>
      </c>
      <c r="BM2381" s="256">
        <v>0</v>
      </c>
      <c r="BN2381" s="256">
        <v>0</v>
      </c>
      <c r="BO2381" s="256">
        <v>0</v>
      </c>
      <c r="BP2381" s="256">
        <v>0</v>
      </c>
      <c r="BQ2381" s="256">
        <v>0</v>
      </c>
      <c r="BR2381" s="256">
        <v>0</v>
      </c>
      <c r="BS2381" s="256">
        <v>0</v>
      </c>
      <c r="BT2381" s="256">
        <v>0</v>
      </c>
      <c r="BU2381" s="256">
        <v>0</v>
      </c>
      <c r="BV2381" s="256">
        <v>0</v>
      </c>
    </row>
    <row r="2382" spans="1:74">
      <c r="A2382" s="256">
        <v>170</v>
      </c>
      <c r="B2382" s="256">
        <v>2656</v>
      </c>
      <c r="C2382" s="256">
        <v>2716</v>
      </c>
      <c r="D2382" s="256">
        <v>2770</v>
      </c>
      <c r="E2382" s="256">
        <v>2774</v>
      </c>
      <c r="F2382" s="256">
        <v>2730</v>
      </c>
      <c r="G2382" s="256">
        <v>2586</v>
      </c>
      <c r="H2382" s="256">
        <v>2248</v>
      </c>
      <c r="I2382" s="256">
        <v>1800</v>
      </c>
      <c r="J2382" s="256">
        <v>1335</v>
      </c>
      <c r="K2382" s="256">
        <v>955</v>
      </c>
      <c r="L2382" s="256">
        <v>764</v>
      </c>
      <c r="M2382" s="256">
        <v>692</v>
      </c>
      <c r="N2382" s="256">
        <v>662</v>
      </c>
      <c r="O2382" s="256">
        <v>678</v>
      </c>
      <c r="P2382" s="256">
        <v>767</v>
      </c>
      <c r="Q2382" s="256">
        <v>846</v>
      </c>
      <c r="R2382" s="256">
        <v>856</v>
      </c>
      <c r="S2382" s="256">
        <v>836</v>
      </c>
      <c r="T2382" s="256">
        <v>826</v>
      </c>
      <c r="U2382" s="256">
        <v>792</v>
      </c>
      <c r="V2382" s="256">
        <v>756</v>
      </c>
      <c r="W2382" s="256">
        <v>726</v>
      </c>
      <c r="X2382" s="256">
        <v>647</v>
      </c>
      <c r="Y2382" s="256">
        <v>578</v>
      </c>
      <c r="Z2382" s="256">
        <v>540</v>
      </c>
      <c r="AA2382" s="256">
        <v>526</v>
      </c>
      <c r="AB2382" s="256">
        <v>498</v>
      </c>
      <c r="AC2382" s="256">
        <v>464</v>
      </c>
      <c r="AD2382" s="256">
        <v>426</v>
      </c>
      <c r="AE2382" s="256">
        <v>378</v>
      </c>
      <c r="AF2382" s="256">
        <v>326</v>
      </c>
      <c r="AG2382" s="256">
        <v>270</v>
      </c>
      <c r="AH2382" s="256">
        <v>240</v>
      </c>
      <c r="AI2382" s="256">
        <v>174</v>
      </c>
      <c r="AJ2382" s="256">
        <v>106</v>
      </c>
      <c r="AK2382" s="256">
        <v>51</v>
      </c>
      <c r="AL2382" s="256">
        <v>0</v>
      </c>
      <c r="AM2382" s="256">
        <v>0</v>
      </c>
      <c r="AN2382" s="256">
        <v>0</v>
      </c>
      <c r="AO2382" s="256">
        <v>0</v>
      </c>
      <c r="AP2382" s="256">
        <v>0</v>
      </c>
      <c r="AQ2382" s="256">
        <v>0</v>
      </c>
      <c r="AR2382" s="256">
        <v>0</v>
      </c>
      <c r="AS2382" s="256">
        <v>0</v>
      </c>
      <c r="AT2382" s="256">
        <v>0</v>
      </c>
      <c r="AU2382" s="256">
        <v>0</v>
      </c>
      <c r="AV2382" s="256">
        <v>0</v>
      </c>
      <c r="AW2382" s="256">
        <v>0</v>
      </c>
      <c r="AX2382" s="256">
        <v>0</v>
      </c>
      <c r="AY2382" s="256">
        <v>0</v>
      </c>
      <c r="AZ2382" s="256">
        <v>0</v>
      </c>
      <c r="BA2382" s="256">
        <v>0</v>
      </c>
      <c r="BB2382" s="256">
        <v>0</v>
      </c>
      <c r="BC2382" s="256">
        <v>0</v>
      </c>
      <c r="BD2382" s="256">
        <v>0</v>
      </c>
      <c r="BE2382" s="256">
        <v>0</v>
      </c>
      <c r="BF2382" s="256">
        <v>0</v>
      </c>
      <c r="BG2382" s="256">
        <v>0</v>
      </c>
      <c r="BH2382" s="256">
        <v>0</v>
      </c>
      <c r="BI2382" s="256">
        <v>0</v>
      </c>
      <c r="BJ2382" s="256">
        <v>0</v>
      </c>
      <c r="BK2382" s="256">
        <v>0</v>
      </c>
      <c r="BL2382" s="256">
        <v>0</v>
      </c>
      <c r="BM2382" s="256">
        <v>0</v>
      </c>
      <c r="BN2382" s="256">
        <v>0</v>
      </c>
      <c r="BO2382" s="256">
        <v>0</v>
      </c>
      <c r="BP2382" s="256">
        <v>0</v>
      </c>
      <c r="BQ2382" s="256">
        <v>0</v>
      </c>
      <c r="BR2382" s="256">
        <v>0</v>
      </c>
      <c r="BS2382" s="256">
        <v>0</v>
      </c>
      <c r="BT2382" s="256">
        <v>0</v>
      </c>
      <c r="BU2382" s="256">
        <v>0</v>
      </c>
      <c r="BV2382" s="256">
        <v>0</v>
      </c>
    </row>
    <row r="2383" spans="1:74">
      <c r="A2383" s="256">
        <v>172.5</v>
      </c>
      <c r="B2383" s="256">
        <v>2656</v>
      </c>
      <c r="C2383" s="256">
        <v>2720</v>
      </c>
      <c r="D2383" s="256">
        <v>2774</v>
      </c>
      <c r="E2383" s="256">
        <v>2778</v>
      </c>
      <c r="F2383" s="256">
        <v>2730</v>
      </c>
      <c r="G2383" s="256">
        <v>2583</v>
      </c>
      <c r="H2383" s="256">
        <v>2242</v>
      </c>
      <c r="I2383" s="256">
        <v>1790</v>
      </c>
      <c r="J2383" s="256">
        <v>1318</v>
      </c>
      <c r="K2383" s="256">
        <v>936</v>
      </c>
      <c r="L2383" s="256">
        <v>749</v>
      </c>
      <c r="M2383" s="256">
        <v>680</v>
      </c>
      <c r="N2383" s="256">
        <v>652</v>
      </c>
      <c r="O2383" s="256">
        <v>676</v>
      </c>
      <c r="P2383" s="256">
        <v>768</v>
      </c>
      <c r="Q2383" s="256">
        <v>842</v>
      </c>
      <c r="R2383" s="256">
        <v>844</v>
      </c>
      <c r="S2383" s="256">
        <v>822</v>
      </c>
      <c r="T2383" s="256">
        <v>804</v>
      </c>
      <c r="U2383" s="256">
        <v>762</v>
      </c>
      <c r="V2383" s="256">
        <v>726</v>
      </c>
      <c r="W2383" s="256">
        <v>685</v>
      </c>
      <c r="X2383" s="256">
        <v>604</v>
      </c>
      <c r="Y2383" s="256">
        <v>539</v>
      </c>
      <c r="Z2383" s="256">
        <v>509</v>
      </c>
      <c r="AA2383" s="256">
        <v>504</v>
      </c>
      <c r="AB2383" s="256">
        <v>484</v>
      </c>
      <c r="AC2383" s="256">
        <v>458</v>
      </c>
      <c r="AD2383" s="256">
        <v>424</v>
      </c>
      <c r="AE2383" s="256">
        <v>374</v>
      </c>
      <c r="AF2383" s="256">
        <v>314</v>
      </c>
      <c r="AG2383" s="256">
        <v>260</v>
      </c>
      <c r="AH2383" s="256">
        <v>224</v>
      </c>
      <c r="AI2383" s="256">
        <v>158</v>
      </c>
      <c r="AJ2383" s="256">
        <v>96</v>
      </c>
      <c r="AK2383" s="256">
        <v>48</v>
      </c>
      <c r="AL2383" s="256">
        <v>0</v>
      </c>
      <c r="AM2383" s="256">
        <v>0</v>
      </c>
      <c r="AN2383" s="256">
        <v>0</v>
      </c>
      <c r="AO2383" s="256">
        <v>0</v>
      </c>
      <c r="AP2383" s="256">
        <v>0</v>
      </c>
      <c r="AQ2383" s="256">
        <v>0</v>
      </c>
      <c r="AR2383" s="256">
        <v>0</v>
      </c>
      <c r="AS2383" s="256">
        <v>0</v>
      </c>
      <c r="AT2383" s="256">
        <v>0</v>
      </c>
      <c r="AU2383" s="256">
        <v>0</v>
      </c>
      <c r="AV2383" s="256">
        <v>0</v>
      </c>
      <c r="AW2383" s="256">
        <v>0</v>
      </c>
      <c r="AX2383" s="256">
        <v>0</v>
      </c>
      <c r="AY2383" s="256">
        <v>0</v>
      </c>
      <c r="AZ2383" s="256">
        <v>0</v>
      </c>
      <c r="BA2383" s="256">
        <v>0</v>
      </c>
      <c r="BB2383" s="256">
        <v>0</v>
      </c>
      <c r="BC2383" s="256">
        <v>0</v>
      </c>
      <c r="BD2383" s="256">
        <v>0</v>
      </c>
      <c r="BE2383" s="256">
        <v>0</v>
      </c>
      <c r="BF2383" s="256">
        <v>0</v>
      </c>
      <c r="BG2383" s="256">
        <v>0</v>
      </c>
      <c r="BH2383" s="256">
        <v>0</v>
      </c>
      <c r="BI2383" s="256">
        <v>0</v>
      </c>
      <c r="BJ2383" s="256">
        <v>0</v>
      </c>
      <c r="BK2383" s="256">
        <v>0</v>
      </c>
      <c r="BL2383" s="256">
        <v>0</v>
      </c>
      <c r="BM2383" s="256">
        <v>0</v>
      </c>
      <c r="BN2383" s="256">
        <v>0</v>
      </c>
      <c r="BO2383" s="256">
        <v>0</v>
      </c>
      <c r="BP2383" s="256">
        <v>0</v>
      </c>
      <c r="BQ2383" s="256">
        <v>0</v>
      </c>
      <c r="BR2383" s="256">
        <v>0</v>
      </c>
      <c r="BS2383" s="256">
        <v>0</v>
      </c>
      <c r="BT2383" s="256">
        <v>0</v>
      </c>
      <c r="BU2383" s="256">
        <v>0</v>
      </c>
      <c r="BV2383" s="256">
        <v>0</v>
      </c>
    </row>
    <row r="2384" spans="1:74">
      <c r="A2384" s="256">
        <v>175</v>
      </c>
      <c r="B2384" s="256">
        <v>2656</v>
      </c>
      <c r="C2384" s="256">
        <v>2722</v>
      </c>
      <c r="D2384" s="256">
        <v>2778</v>
      </c>
      <c r="E2384" s="256">
        <v>2781</v>
      </c>
      <c r="F2384" s="256">
        <v>2734</v>
      </c>
      <c r="G2384" s="256">
        <v>2583</v>
      </c>
      <c r="H2384" s="256">
        <v>2234</v>
      </c>
      <c r="I2384" s="256">
        <v>1776</v>
      </c>
      <c r="J2384" s="256">
        <v>1303</v>
      </c>
      <c r="K2384" s="256">
        <v>924</v>
      </c>
      <c r="L2384" s="256">
        <v>740</v>
      </c>
      <c r="M2384" s="256">
        <v>669</v>
      </c>
      <c r="N2384" s="256">
        <v>643</v>
      </c>
      <c r="O2384" s="256">
        <v>671</v>
      </c>
      <c r="P2384" s="256">
        <v>766</v>
      </c>
      <c r="Q2384" s="256">
        <v>836</v>
      </c>
      <c r="R2384" s="256">
        <v>833</v>
      </c>
      <c r="S2384" s="256">
        <v>808</v>
      </c>
      <c r="T2384" s="256">
        <v>788</v>
      </c>
      <c r="U2384" s="256">
        <v>733</v>
      </c>
      <c r="V2384" s="256">
        <v>696</v>
      </c>
      <c r="W2384" s="256">
        <v>648</v>
      </c>
      <c r="X2384" s="256">
        <v>568</v>
      </c>
      <c r="Y2384" s="256">
        <v>507</v>
      </c>
      <c r="Z2384" s="256">
        <v>486</v>
      </c>
      <c r="AA2384" s="256">
        <v>490</v>
      </c>
      <c r="AB2384" s="256">
        <v>474</v>
      </c>
      <c r="AC2384" s="256">
        <v>456</v>
      </c>
      <c r="AD2384" s="256">
        <v>424</v>
      </c>
      <c r="AE2384" s="256">
        <v>370</v>
      </c>
      <c r="AF2384" s="256">
        <v>306</v>
      </c>
      <c r="AG2384" s="256">
        <v>249</v>
      </c>
      <c r="AH2384" s="256">
        <v>207</v>
      </c>
      <c r="AI2384" s="256">
        <v>146</v>
      </c>
      <c r="AJ2384" s="256">
        <v>94</v>
      </c>
      <c r="AK2384" s="256">
        <v>46</v>
      </c>
      <c r="AL2384" s="256">
        <v>0</v>
      </c>
      <c r="AM2384" s="256">
        <v>0</v>
      </c>
      <c r="AN2384" s="256">
        <v>0</v>
      </c>
      <c r="AO2384" s="256">
        <v>0</v>
      </c>
      <c r="AP2384" s="256">
        <v>0</v>
      </c>
      <c r="AQ2384" s="256">
        <v>0</v>
      </c>
      <c r="AR2384" s="256">
        <v>0</v>
      </c>
      <c r="AS2384" s="256">
        <v>0</v>
      </c>
      <c r="AT2384" s="256">
        <v>0</v>
      </c>
      <c r="AU2384" s="256">
        <v>0</v>
      </c>
      <c r="AV2384" s="256">
        <v>0</v>
      </c>
      <c r="AW2384" s="256">
        <v>0</v>
      </c>
      <c r="AX2384" s="256">
        <v>0</v>
      </c>
      <c r="AY2384" s="256">
        <v>0</v>
      </c>
      <c r="AZ2384" s="256">
        <v>0</v>
      </c>
      <c r="BA2384" s="256">
        <v>0</v>
      </c>
      <c r="BB2384" s="256">
        <v>0</v>
      </c>
      <c r="BC2384" s="256">
        <v>0</v>
      </c>
      <c r="BD2384" s="256">
        <v>0</v>
      </c>
      <c r="BE2384" s="256">
        <v>0</v>
      </c>
      <c r="BF2384" s="256">
        <v>0</v>
      </c>
      <c r="BG2384" s="256">
        <v>0</v>
      </c>
      <c r="BH2384" s="256">
        <v>0</v>
      </c>
      <c r="BI2384" s="256">
        <v>0</v>
      </c>
      <c r="BJ2384" s="256">
        <v>0</v>
      </c>
      <c r="BK2384" s="256">
        <v>0</v>
      </c>
      <c r="BL2384" s="256">
        <v>0</v>
      </c>
      <c r="BM2384" s="256">
        <v>0</v>
      </c>
      <c r="BN2384" s="256">
        <v>0</v>
      </c>
      <c r="BO2384" s="256">
        <v>0</v>
      </c>
      <c r="BP2384" s="256">
        <v>0</v>
      </c>
      <c r="BQ2384" s="256">
        <v>0</v>
      </c>
      <c r="BR2384" s="256">
        <v>0</v>
      </c>
      <c r="BS2384" s="256">
        <v>0</v>
      </c>
      <c r="BT2384" s="256">
        <v>0</v>
      </c>
      <c r="BU2384" s="256">
        <v>0</v>
      </c>
      <c r="BV2384" s="256">
        <v>0</v>
      </c>
    </row>
    <row r="2385" spans="1:74">
      <c r="A2385" s="256">
        <v>177.5</v>
      </c>
      <c r="B2385" s="256">
        <v>2656</v>
      </c>
      <c r="C2385" s="256">
        <v>2729</v>
      </c>
      <c r="D2385" s="256">
        <v>2786</v>
      </c>
      <c r="E2385" s="256">
        <v>2790</v>
      </c>
      <c r="F2385" s="256">
        <v>2744</v>
      </c>
      <c r="G2385" s="256">
        <v>2590</v>
      </c>
      <c r="H2385" s="256">
        <v>2234</v>
      </c>
      <c r="I2385" s="256">
        <v>1772</v>
      </c>
      <c r="J2385" s="256">
        <v>1296</v>
      </c>
      <c r="K2385" s="256">
        <v>917</v>
      </c>
      <c r="L2385" s="256">
        <v>736</v>
      </c>
      <c r="M2385" s="256">
        <v>666</v>
      </c>
      <c r="N2385" s="256">
        <v>637</v>
      </c>
      <c r="O2385" s="256">
        <v>670</v>
      </c>
      <c r="P2385" s="256">
        <v>765</v>
      </c>
      <c r="Q2385" s="256">
        <v>830</v>
      </c>
      <c r="R2385" s="256">
        <v>825</v>
      </c>
      <c r="S2385" s="256">
        <v>799</v>
      </c>
      <c r="T2385" s="256">
        <v>778</v>
      </c>
      <c r="U2385" s="256">
        <v>716</v>
      </c>
      <c r="V2385" s="256">
        <v>678</v>
      </c>
      <c r="W2385" s="256">
        <v>627</v>
      </c>
      <c r="X2385" s="256">
        <v>544</v>
      </c>
      <c r="Y2385" s="256">
        <v>486</v>
      </c>
      <c r="Z2385" s="256">
        <v>474</v>
      </c>
      <c r="AA2385" s="256">
        <v>483</v>
      </c>
      <c r="AB2385" s="256">
        <v>468</v>
      </c>
      <c r="AC2385" s="256">
        <v>456</v>
      </c>
      <c r="AD2385" s="256">
        <v>428</v>
      </c>
      <c r="AE2385" s="256">
        <v>368</v>
      </c>
      <c r="AF2385" s="256">
        <v>302</v>
      </c>
      <c r="AG2385" s="256">
        <v>244</v>
      </c>
      <c r="AH2385" s="256">
        <v>200</v>
      </c>
      <c r="AI2385" s="256">
        <v>145</v>
      </c>
      <c r="AJ2385" s="256">
        <v>97</v>
      </c>
      <c r="AK2385" s="256">
        <v>51</v>
      </c>
      <c r="AL2385" s="256">
        <v>0</v>
      </c>
      <c r="AM2385" s="256">
        <v>0</v>
      </c>
      <c r="AN2385" s="256">
        <v>0</v>
      </c>
      <c r="AO2385" s="256">
        <v>0</v>
      </c>
      <c r="AP2385" s="256">
        <v>0</v>
      </c>
      <c r="AQ2385" s="256">
        <v>0</v>
      </c>
      <c r="AR2385" s="256">
        <v>0</v>
      </c>
      <c r="AS2385" s="256">
        <v>0</v>
      </c>
      <c r="AT2385" s="256">
        <v>0</v>
      </c>
      <c r="AU2385" s="256">
        <v>0</v>
      </c>
      <c r="AV2385" s="256">
        <v>0</v>
      </c>
      <c r="AW2385" s="256">
        <v>0</v>
      </c>
      <c r="AX2385" s="256">
        <v>0</v>
      </c>
      <c r="AY2385" s="256">
        <v>0</v>
      </c>
      <c r="AZ2385" s="256">
        <v>0</v>
      </c>
      <c r="BA2385" s="256">
        <v>0</v>
      </c>
      <c r="BB2385" s="256">
        <v>0</v>
      </c>
      <c r="BC2385" s="256">
        <v>0</v>
      </c>
      <c r="BD2385" s="256">
        <v>0</v>
      </c>
      <c r="BE2385" s="256">
        <v>0</v>
      </c>
      <c r="BF2385" s="256">
        <v>0</v>
      </c>
      <c r="BG2385" s="256">
        <v>0</v>
      </c>
      <c r="BH2385" s="256">
        <v>0</v>
      </c>
      <c r="BI2385" s="256">
        <v>0</v>
      </c>
      <c r="BJ2385" s="256">
        <v>0</v>
      </c>
      <c r="BK2385" s="256">
        <v>0</v>
      </c>
      <c r="BL2385" s="256">
        <v>0</v>
      </c>
      <c r="BM2385" s="256">
        <v>0</v>
      </c>
      <c r="BN2385" s="256">
        <v>0</v>
      </c>
      <c r="BO2385" s="256">
        <v>0</v>
      </c>
      <c r="BP2385" s="256">
        <v>0</v>
      </c>
      <c r="BQ2385" s="256">
        <v>0</v>
      </c>
      <c r="BR2385" s="256">
        <v>0</v>
      </c>
      <c r="BS2385" s="256">
        <v>0</v>
      </c>
      <c r="BT2385" s="256">
        <v>0</v>
      </c>
      <c r="BU2385" s="256">
        <v>0</v>
      </c>
      <c r="BV2385" s="256">
        <v>0</v>
      </c>
    </row>
    <row r="2386" spans="1:74">
      <c r="A2386" s="256">
        <v>180</v>
      </c>
      <c r="B2386" s="256">
        <v>2656</v>
      </c>
      <c r="C2386" s="256">
        <v>2736</v>
      </c>
      <c r="D2386" s="256">
        <v>2781</v>
      </c>
      <c r="E2386" s="256">
        <v>2767</v>
      </c>
      <c r="F2386" s="256">
        <v>2702</v>
      </c>
      <c r="G2386" s="256">
        <v>2501</v>
      </c>
      <c r="H2386" s="256">
        <v>2099</v>
      </c>
      <c r="I2386" s="256">
        <v>1627</v>
      </c>
      <c r="J2386" s="256">
        <v>1162</v>
      </c>
      <c r="K2386" s="256">
        <v>836</v>
      </c>
      <c r="L2386" s="256">
        <v>707</v>
      </c>
      <c r="M2386" s="256">
        <v>656</v>
      </c>
      <c r="N2386" s="256">
        <v>635</v>
      </c>
      <c r="O2386" s="256">
        <v>692</v>
      </c>
      <c r="P2386" s="256">
        <v>797</v>
      </c>
      <c r="Q2386" s="256">
        <v>840</v>
      </c>
      <c r="R2386" s="256">
        <v>820</v>
      </c>
      <c r="S2386" s="256">
        <v>797</v>
      </c>
      <c r="T2386" s="256">
        <v>770</v>
      </c>
      <c r="U2386" s="256">
        <v>694</v>
      </c>
      <c r="V2386" s="256">
        <v>675</v>
      </c>
      <c r="W2386" s="256">
        <v>600</v>
      </c>
      <c r="X2386" s="256">
        <v>523</v>
      </c>
      <c r="Y2386" s="256">
        <v>475</v>
      </c>
      <c r="Z2386" s="256">
        <v>486</v>
      </c>
      <c r="AA2386" s="256">
        <v>487</v>
      </c>
      <c r="AB2386" s="256">
        <v>467</v>
      </c>
      <c r="AC2386" s="256">
        <v>457</v>
      </c>
      <c r="AD2386" s="256">
        <v>421</v>
      </c>
      <c r="AE2386" s="256">
        <v>350</v>
      </c>
      <c r="AF2386" s="256">
        <v>281</v>
      </c>
      <c r="AG2386" s="256">
        <v>232</v>
      </c>
      <c r="AH2386" s="256">
        <v>188</v>
      </c>
      <c r="AI2386" s="256">
        <v>127</v>
      </c>
      <c r="AJ2386" s="256">
        <v>84</v>
      </c>
      <c r="AK2386" s="256">
        <v>39</v>
      </c>
      <c r="AL2386" s="256">
        <v>0</v>
      </c>
      <c r="AM2386" s="256">
        <v>0</v>
      </c>
      <c r="AN2386" s="256">
        <v>0</v>
      </c>
      <c r="AO2386" s="256">
        <v>0</v>
      </c>
      <c r="AP2386" s="256">
        <v>0</v>
      </c>
      <c r="AQ2386" s="256">
        <v>0</v>
      </c>
      <c r="AR2386" s="256">
        <v>0</v>
      </c>
      <c r="AS2386" s="256">
        <v>0</v>
      </c>
      <c r="AT2386" s="256">
        <v>0</v>
      </c>
      <c r="AU2386" s="256">
        <v>0</v>
      </c>
      <c r="AV2386" s="256">
        <v>0</v>
      </c>
      <c r="AW2386" s="256">
        <v>0</v>
      </c>
      <c r="AX2386" s="256">
        <v>0</v>
      </c>
      <c r="AY2386" s="256">
        <v>0</v>
      </c>
      <c r="AZ2386" s="256">
        <v>0</v>
      </c>
      <c r="BA2386" s="256">
        <v>0</v>
      </c>
      <c r="BB2386" s="256">
        <v>0</v>
      </c>
      <c r="BC2386" s="256">
        <v>0</v>
      </c>
      <c r="BD2386" s="256">
        <v>0</v>
      </c>
      <c r="BE2386" s="256">
        <v>0</v>
      </c>
      <c r="BF2386" s="256">
        <v>0</v>
      </c>
      <c r="BG2386" s="256">
        <v>0</v>
      </c>
      <c r="BH2386" s="256">
        <v>0</v>
      </c>
      <c r="BI2386" s="256">
        <v>0</v>
      </c>
      <c r="BJ2386" s="256">
        <v>0</v>
      </c>
      <c r="BK2386" s="256">
        <v>0</v>
      </c>
      <c r="BL2386" s="256">
        <v>0</v>
      </c>
      <c r="BM2386" s="256">
        <v>0</v>
      </c>
      <c r="BN2386" s="256">
        <v>0</v>
      </c>
      <c r="BO2386" s="256">
        <v>0</v>
      </c>
      <c r="BP2386" s="256">
        <v>0</v>
      </c>
      <c r="BQ2386" s="256">
        <v>0</v>
      </c>
      <c r="BR2386" s="256">
        <v>0</v>
      </c>
      <c r="BS2386" s="256">
        <v>0</v>
      </c>
      <c r="BT2386" s="256">
        <v>0</v>
      </c>
      <c r="BU2386" s="256">
        <v>0</v>
      </c>
      <c r="BV2386" s="256">
        <v>0</v>
      </c>
    </row>
  </sheetData>
  <dataValidations disablePrompts="1"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XFD10000"/>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1.75</v>
      </c>
      <c r="B2">
        <v>12</v>
      </c>
      <c r="C2">
        <v>14</v>
      </c>
      <c r="D2">
        <v>0</v>
      </c>
      <c r="E2">
        <v>26</v>
      </c>
      <c r="F2">
        <v>4</v>
      </c>
      <c r="G2">
        <v>8</v>
      </c>
      <c r="H2">
        <v>18</v>
      </c>
      <c r="I2">
        <v>22</v>
      </c>
    </row>
    <row r="3" spans="1:85">
      <c r="A3" s="456">
        <v>5.25</v>
      </c>
      <c r="B3">
        <v>12</v>
      </c>
      <c r="C3">
        <v>14</v>
      </c>
      <c r="D3">
        <v>0</v>
      </c>
      <c r="E3">
        <v>26</v>
      </c>
      <c r="F3">
        <v>4</v>
      </c>
      <c r="G3">
        <v>8</v>
      </c>
      <c r="H3">
        <v>18</v>
      </c>
      <c r="I3">
        <v>22</v>
      </c>
    </row>
    <row r="4" spans="1:85">
      <c r="A4" s="456">
        <v>8.75</v>
      </c>
      <c r="B4">
        <v>12</v>
      </c>
      <c r="C4">
        <v>14</v>
      </c>
      <c r="D4">
        <v>0</v>
      </c>
      <c r="E4">
        <v>26</v>
      </c>
      <c r="F4">
        <v>4</v>
      </c>
      <c r="G4">
        <v>8</v>
      </c>
      <c r="H4">
        <v>18</v>
      </c>
      <c r="I4">
        <v>22</v>
      </c>
    </row>
    <row r="5" spans="1:85">
      <c r="A5" s="456">
        <v>12.25</v>
      </c>
      <c r="B5">
        <v>12</v>
      </c>
      <c r="C5">
        <v>14</v>
      </c>
      <c r="D5">
        <v>0</v>
      </c>
      <c r="E5">
        <v>26</v>
      </c>
      <c r="F5">
        <v>4</v>
      </c>
      <c r="G5">
        <v>8</v>
      </c>
      <c r="H5">
        <v>18</v>
      </c>
      <c r="I5">
        <v>22</v>
      </c>
    </row>
    <row r="6" spans="1:85">
      <c r="A6" s="456">
        <v>15.75</v>
      </c>
      <c r="B6">
        <v>12</v>
      </c>
      <c r="C6">
        <v>14</v>
      </c>
      <c r="D6">
        <v>0</v>
      </c>
      <c r="E6">
        <v>26</v>
      </c>
      <c r="F6">
        <v>4</v>
      </c>
      <c r="G6">
        <v>8</v>
      </c>
      <c r="H6">
        <v>18</v>
      </c>
      <c r="I6">
        <v>22</v>
      </c>
    </row>
    <row r="7" spans="1:85">
      <c r="A7" s="456">
        <v>19.25</v>
      </c>
      <c r="B7">
        <v>12</v>
      </c>
      <c r="C7">
        <v>14</v>
      </c>
      <c r="D7">
        <v>0</v>
      </c>
      <c r="E7">
        <v>26</v>
      </c>
      <c r="F7">
        <v>4</v>
      </c>
      <c r="G7">
        <v>8</v>
      </c>
      <c r="H7">
        <v>18</v>
      </c>
      <c r="I7">
        <v>22</v>
      </c>
    </row>
    <row r="8" spans="1:85">
      <c r="A8" s="456">
        <v>22.75</v>
      </c>
      <c r="B8">
        <v>12</v>
      </c>
      <c r="C8">
        <v>14</v>
      </c>
      <c r="D8">
        <v>0</v>
      </c>
      <c r="E8">
        <v>26</v>
      </c>
      <c r="F8">
        <v>4</v>
      </c>
      <c r="G8">
        <v>8</v>
      </c>
      <c r="H8">
        <v>18</v>
      </c>
      <c r="I8">
        <v>22</v>
      </c>
    </row>
    <row r="9" spans="1:85">
      <c r="A9" s="456">
        <v>26.25</v>
      </c>
      <c r="B9">
        <v>12</v>
      </c>
      <c r="C9">
        <v>14</v>
      </c>
      <c r="D9">
        <v>0</v>
      </c>
      <c r="E9">
        <v>26</v>
      </c>
      <c r="F9">
        <v>4</v>
      </c>
      <c r="G9">
        <v>8</v>
      </c>
      <c r="H9">
        <v>18</v>
      </c>
      <c r="I9">
        <v>22</v>
      </c>
    </row>
    <row r="10" spans="1:85">
      <c r="A10" s="456">
        <v>29.75</v>
      </c>
      <c r="B10">
        <v>12</v>
      </c>
      <c r="C10">
        <v>14</v>
      </c>
      <c r="D10">
        <v>0</v>
      </c>
      <c r="E10">
        <v>26</v>
      </c>
      <c r="F10">
        <v>4</v>
      </c>
      <c r="G10">
        <v>8</v>
      </c>
      <c r="H10">
        <v>18</v>
      </c>
      <c r="I10">
        <v>22</v>
      </c>
    </row>
    <row r="11" spans="1:85">
      <c r="A11" s="456">
        <v>33.25</v>
      </c>
      <c r="B11">
        <v>12</v>
      </c>
      <c r="C11">
        <v>14</v>
      </c>
      <c r="D11">
        <v>0</v>
      </c>
      <c r="E11">
        <v>26</v>
      </c>
      <c r="F11">
        <v>4</v>
      </c>
      <c r="G11">
        <v>8</v>
      </c>
      <c r="H11">
        <v>18</v>
      </c>
      <c r="I11">
        <v>22</v>
      </c>
    </row>
    <row r="12" spans="1:85">
      <c r="A12" s="456">
        <v>36.75</v>
      </c>
      <c r="B12">
        <v>12</v>
      </c>
      <c r="C12">
        <v>14</v>
      </c>
      <c r="D12">
        <v>0</v>
      </c>
      <c r="E12">
        <v>26</v>
      </c>
      <c r="F12">
        <v>4</v>
      </c>
      <c r="G12">
        <v>8</v>
      </c>
      <c r="H12">
        <v>18</v>
      </c>
      <c r="I12">
        <v>22</v>
      </c>
      <c r="X12">
        <v>1</v>
      </c>
      <c r="Y12">
        <v>3</v>
      </c>
      <c r="Z12">
        <v>5</v>
      </c>
      <c r="AA12">
        <v>7</v>
      </c>
      <c r="AB12">
        <v>9</v>
      </c>
      <c r="AC12">
        <v>11</v>
      </c>
      <c r="AD12">
        <v>15</v>
      </c>
      <c r="AE12">
        <v>17</v>
      </c>
      <c r="AF12">
        <v>19</v>
      </c>
      <c r="AG12">
        <v>21</v>
      </c>
      <c r="AH12">
        <v>23</v>
      </c>
      <c r="AI12">
        <v>25</v>
      </c>
    </row>
    <row r="13" spans="1:85">
      <c r="A13" s="456">
        <v>40.25</v>
      </c>
      <c r="B13">
        <v>12</v>
      </c>
      <c r="C13">
        <v>14</v>
      </c>
      <c r="D13">
        <v>0</v>
      </c>
      <c r="E13">
        <v>26</v>
      </c>
      <c r="F13">
        <v>4</v>
      </c>
      <c r="G13">
        <v>8</v>
      </c>
      <c r="H13">
        <v>18</v>
      </c>
      <c r="I13">
        <v>22</v>
      </c>
      <c r="X13">
        <v>1</v>
      </c>
      <c r="Y13">
        <v>3</v>
      </c>
      <c r="Z13">
        <v>5</v>
      </c>
      <c r="AA13">
        <v>7</v>
      </c>
      <c r="AB13">
        <v>9</v>
      </c>
      <c r="AC13">
        <v>11</v>
      </c>
      <c r="AD13">
        <v>15</v>
      </c>
      <c r="AE13">
        <v>17</v>
      </c>
      <c r="AF13">
        <v>19</v>
      </c>
      <c r="AG13">
        <v>21</v>
      </c>
      <c r="AH13">
        <v>23</v>
      </c>
      <c r="AI13">
        <v>25</v>
      </c>
    </row>
    <row r="14" spans="1:85">
      <c r="A14" s="456">
        <v>43.75</v>
      </c>
      <c r="B14">
        <v>12</v>
      </c>
      <c r="C14">
        <v>14</v>
      </c>
      <c r="D14">
        <v>0</v>
      </c>
      <c r="E14">
        <v>26</v>
      </c>
      <c r="F14">
        <v>4</v>
      </c>
      <c r="G14">
        <v>8</v>
      </c>
      <c r="H14">
        <v>18</v>
      </c>
      <c r="I14">
        <v>22</v>
      </c>
      <c r="X14">
        <v>1</v>
      </c>
      <c r="Y14">
        <v>3</v>
      </c>
      <c r="Z14">
        <v>5</v>
      </c>
      <c r="AA14">
        <v>7</v>
      </c>
      <c r="AB14">
        <v>9</v>
      </c>
      <c r="AC14">
        <v>11</v>
      </c>
      <c r="AD14">
        <v>15</v>
      </c>
      <c r="AE14">
        <v>17</v>
      </c>
      <c r="AF14">
        <v>19</v>
      </c>
      <c r="AG14">
        <v>21</v>
      </c>
      <c r="AH14">
        <v>23</v>
      </c>
      <c r="AI14">
        <v>25</v>
      </c>
    </row>
    <row r="15" spans="1:85">
      <c r="A15" s="456">
        <v>47.25</v>
      </c>
      <c r="B15">
        <v>12</v>
      </c>
      <c r="C15">
        <v>14</v>
      </c>
      <c r="D15">
        <v>0</v>
      </c>
      <c r="E15">
        <v>26</v>
      </c>
      <c r="F15">
        <v>4</v>
      </c>
      <c r="G15">
        <v>8</v>
      </c>
      <c r="H15">
        <v>18</v>
      </c>
      <c r="I15">
        <v>22</v>
      </c>
      <c r="X15">
        <v>1</v>
      </c>
      <c r="Y15">
        <v>3</v>
      </c>
      <c r="Z15">
        <v>5</v>
      </c>
      <c r="AA15">
        <v>7</v>
      </c>
      <c r="AB15">
        <v>9</v>
      </c>
      <c r="AC15">
        <v>11</v>
      </c>
      <c r="AD15">
        <v>15</v>
      </c>
      <c r="AE15">
        <v>17</v>
      </c>
      <c r="AF15">
        <v>19</v>
      </c>
      <c r="AG15">
        <v>21</v>
      </c>
      <c r="AH15">
        <v>23</v>
      </c>
      <c r="AI15">
        <v>25</v>
      </c>
    </row>
    <row r="16" spans="1:85">
      <c r="A16" s="456">
        <v>50.75</v>
      </c>
      <c r="B16">
        <v>12</v>
      </c>
      <c r="C16">
        <v>14</v>
      </c>
      <c r="D16">
        <v>0</v>
      </c>
      <c r="E16">
        <v>26</v>
      </c>
      <c r="F16">
        <v>4</v>
      </c>
      <c r="G16">
        <v>8</v>
      </c>
      <c r="H16">
        <v>18</v>
      </c>
      <c r="I16">
        <v>22</v>
      </c>
      <c r="X16">
        <v>1</v>
      </c>
      <c r="Y16">
        <v>3</v>
      </c>
      <c r="Z16">
        <v>5</v>
      </c>
      <c r="AA16">
        <v>7</v>
      </c>
      <c r="AB16">
        <v>9</v>
      </c>
      <c r="AC16">
        <v>11</v>
      </c>
      <c r="AD16">
        <v>15</v>
      </c>
      <c r="AE16">
        <v>17</v>
      </c>
      <c r="AF16">
        <v>19</v>
      </c>
      <c r="AG16">
        <v>21</v>
      </c>
      <c r="AH16">
        <v>23</v>
      </c>
      <c r="AI16">
        <v>25</v>
      </c>
    </row>
    <row r="17" spans="1:35">
      <c r="A17" s="456">
        <v>54.25</v>
      </c>
      <c r="B17">
        <v>12</v>
      </c>
      <c r="C17">
        <v>14</v>
      </c>
      <c r="D17">
        <v>0</v>
      </c>
      <c r="E17">
        <v>26</v>
      </c>
      <c r="F17">
        <v>4</v>
      </c>
      <c r="G17">
        <v>8</v>
      </c>
      <c r="H17">
        <v>18</v>
      </c>
      <c r="I17">
        <v>22</v>
      </c>
      <c r="X17">
        <v>1</v>
      </c>
      <c r="Y17">
        <v>3</v>
      </c>
      <c r="Z17">
        <v>5</v>
      </c>
      <c r="AA17">
        <v>7</v>
      </c>
      <c r="AB17">
        <v>9</v>
      </c>
      <c r="AC17">
        <v>11</v>
      </c>
      <c r="AD17">
        <v>15</v>
      </c>
      <c r="AE17">
        <v>17</v>
      </c>
      <c r="AF17">
        <v>19</v>
      </c>
      <c r="AG17">
        <v>21</v>
      </c>
      <c r="AH17">
        <v>23</v>
      </c>
      <c r="AI17">
        <v>25</v>
      </c>
    </row>
    <row r="18" spans="1:35">
      <c r="A18" s="456">
        <v>57.75</v>
      </c>
      <c r="B18">
        <v>12</v>
      </c>
      <c r="C18">
        <v>14</v>
      </c>
      <c r="D18">
        <v>0</v>
      </c>
      <c r="E18">
        <v>26</v>
      </c>
      <c r="F18">
        <v>4</v>
      </c>
      <c r="G18">
        <v>8</v>
      </c>
      <c r="H18">
        <v>18</v>
      </c>
      <c r="I18">
        <v>22</v>
      </c>
      <c r="X18">
        <v>1</v>
      </c>
      <c r="Y18">
        <v>3</v>
      </c>
      <c r="Z18">
        <v>5</v>
      </c>
      <c r="AA18">
        <v>7</v>
      </c>
      <c r="AB18">
        <v>9</v>
      </c>
      <c r="AC18">
        <v>11</v>
      </c>
      <c r="AD18">
        <v>15</v>
      </c>
      <c r="AE18">
        <v>17</v>
      </c>
      <c r="AF18">
        <v>19</v>
      </c>
      <c r="AG18">
        <v>21</v>
      </c>
      <c r="AH18">
        <v>23</v>
      </c>
      <c r="AI18">
        <v>25</v>
      </c>
    </row>
    <row r="19" spans="1:35">
      <c r="A19" s="456">
        <v>61.25</v>
      </c>
      <c r="B19">
        <v>12</v>
      </c>
      <c r="C19">
        <v>14</v>
      </c>
      <c r="D19">
        <v>0</v>
      </c>
      <c r="E19">
        <v>26</v>
      </c>
      <c r="F19">
        <v>4</v>
      </c>
      <c r="G19">
        <v>8</v>
      </c>
      <c r="H19">
        <v>18</v>
      </c>
      <c r="I19">
        <v>22</v>
      </c>
      <c r="X19">
        <v>1</v>
      </c>
      <c r="Y19">
        <v>3</v>
      </c>
      <c r="Z19">
        <v>5</v>
      </c>
      <c r="AA19">
        <v>7</v>
      </c>
      <c r="AB19">
        <v>9</v>
      </c>
      <c r="AC19">
        <v>11</v>
      </c>
      <c r="AD19">
        <v>15</v>
      </c>
      <c r="AE19">
        <v>17</v>
      </c>
      <c r="AF19">
        <v>19</v>
      </c>
      <c r="AG19">
        <v>21</v>
      </c>
      <c r="AH19">
        <v>23</v>
      </c>
      <c r="AI19">
        <v>25</v>
      </c>
    </row>
    <row r="20" spans="1:35">
      <c r="A20" s="456">
        <v>64.75</v>
      </c>
      <c r="B20">
        <v>12</v>
      </c>
      <c r="C20">
        <v>14</v>
      </c>
      <c r="D20">
        <v>0</v>
      </c>
      <c r="E20">
        <v>26</v>
      </c>
      <c r="F20">
        <v>4</v>
      </c>
      <c r="G20">
        <v>8</v>
      </c>
      <c r="H20">
        <v>18</v>
      </c>
      <c r="I20">
        <v>22</v>
      </c>
      <c r="X20">
        <v>1</v>
      </c>
      <c r="Y20">
        <v>3</v>
      </c>
      <c r="Z20">
        <v>5</v>
      </c>
      <c r="AA20">
        <v>7</v>
      </c>
      <c r="AB20">
        <v>9</v>
      </c>
      <c r="AC20">
        <v>11</v>
      </c>
      <c r="AD20">
        <v>15</v>
      </c>
      <c r="AE20">
        <v>17</v>
      </c>
      <c r="AF20">
        <v>19</v>
      </c>
      <c r="AG20">
        <v>21</v>
      </c>
      <c r="AH20">
        <v>23</v>
      </c>
      <c r="AI20">
        <v>25</v>
      </c>
    </row>
    <row r="21" spans="1:35">
      <c r="A21" s="456">
        <v>68.25</v>
      </c>
      <c r="B21">
        <v>12</v>
      </c>
      <c r="C21">
        <v>14</v>
      </c>
      <c r="D21">
        <v>0</v>
      </c>
      <c r="E21">
        <v>26</v>
      </c>
      <c r="F21">
        <v>4</v>
      </c>
      <c r="G21">
        <v>8</v>
      </c>
      <c r="H21">
        <v>18</v>
      </c>
      <c r="I21">
        <v>22</v>
      </c>
      <c r="X21">
        <v>1</v>
      </c>
      <c r="Y21">
        <v>3</v>
      </c>
      <c r="Z21">
        <v>5</v>
      </c>
      <c r="AA21">
        <v>7</v>
      </c>
      <c r="AB21">
        <v>9</v>
      </c>
      <c r="AC21">
        <v>11</v>
      </c>
      <c r="AD21">
        <v>15</v>
      </c>
      <c r="AE21">
        <v>17</v>
      </c>
      <c r="AF21">
        <v>19</v>
      </c>
      <c r="AG21">
        <v>21</v>
      </c>
      <c r="AH21">
        <v>23</v>
      </c>
      <c r="AI21">
        <v>25</v>
      </c>
    </row>
    <row r="22" spans="1:35">
      <c r="A22" s="456">
        <v>71.75</v>
      </c>
      <c r="B22">
        <v>12</v>
      </c>
      <c r="C22">
        <v>14</v>
      </c>
      <c r="D22">
        <v>0</v>
      </c>
      <c r="E22">
        <v>26</v>
      </c>
      <c r="F22">
        <v>4</v>
      </c>
      <c r="G22">
        <v>8</v>
      </c>
      <c r="H22">
        <v>18</v>
      </c>
      <c r="I22">
        <v>22</v>
      </c>
    </row>
    <row r="23" spans="1:35">
      <c r="A23" s="456">
        <v>75.25</v>
      </c>
      <c r="B23">
        <v>12</v>
      </c>
      <c r="C23">
        <v>14</v>
      </c>
      <c r="D23">
        <v>0</v>
      </c>
      <c r="E23">
        <v>26</v>
      </c>
      <c r="F23">
        <v>4</v>
      </c>
      <c r="G23">
        <v>8</v>
      </c>
      <c r="H23">
        <v>18</v>
      </c>
      <c r="I23">
        <v>22</v>
      </c>
    </row>
    <row r="24" spans="1:35">
      <c r="A24" s="456">
        <v>78.75</v>
      </c>
      <c r="B24">
        <v>12</v>
      </c>
      <c r="C24">
        <v>14</v>
      </c>
      <c r="D24">
        <v>0</v>
      </c>
      <c r="E24">
        <v>26</v>
      </c>
      <c r="F24">
        <v>4</v>
      </c>
      <c r="G24">
        <v>8</v>
      </c>
      <c r="H24">
        <v>18</v>
      </c>
      <c r="I24">
        <v>22</v>
      </c>
    </row>
    <row r="25" spans="1:35">
      <c r="A25" s="456">
        <v>82.25</v>
      </c>
      <c r="B25">
        <v>12</v>
      </c>
      <c r="C25">
        <v>14</v>
      </c>
      <c r="D25">
        <v>0</v>
      </c>
      <c r="E25">
        <v>26</v>
      </c>
      <c r="F25">
        <v>4</v>
      </c>
      <c r="G25">
        <v>8</v>
      </c>
      <c r="H25">
        <v>18</v>
      </c>
      <c r="I25">
        <v>22</v>
      </c>
    </row>
    <row r="26" spans="1:35">
      <c r="A26" s="456">
        <v>85.75</v>
      </c>
      <c r="B26">
        <v>12</v>
      </c>
      <c r="C26">
        <v>14</v>
      </c>
      <c r="D26">
        <v>0</v>
      </c>
      <c r="E26">
        <v>26</v>
      </c>
      <c r="F26">
        <v>4</v>
      </c>
      <c r="G26">
        <v>8</v>
      </c>
      <c r="H26">
        <v>18</v>
      </c>
      <c r="I26">
        <v>22</v>
      </c>
    </row>
    <row r="27" spans="1:35">
      <c r="A27" s="456">
        <v>89.25</v>
      </c>
      <c r="B27">
        <v>12</v>
      </c>
      <c r="C27">
        <v>14</v>
      </c>
      <c r="D27">
        <v>0</v>
      </c>
      <c r="E27">
        <v>26</v>
      </c>
      <c r="F27">
        <v>4</v>
      </c>
      <c r="G27">
        <v>8</v>
      </c>
      <c r="H27">
        <v>18</v>
      </c>
      <c r="I27">
        <v>22</v>
      </c>
    </row>
    <row r="28" spans="1:35">
      <c r="A28" s="456">
        <v>92.75</v>
      </c>
      <c r="B28">
        <v>12</v>
      </c>
      <c r="C28">
        <v>14</v>
      </c>
      <c r="D28">
        <v>0</v>
      </c>
      <c r="E28">
        <v>26</v>
      </c>
      <c r="F28">
        <v>4</v>
      </c>
      <c r="G28">
        <v>8</v>
      </c>
      <c r="H28">
        <v>18</v>
      </c>
      <c r="I28">
        <v>22</v>
      </c>
    </row>
    <row r="29" spans="1:35">
      <c r="A29" s="456">
        <v>96.25</v>
      </c>
      <c r="B29">
        <v>12</v>
      </c>
      <c r="C29">
        <v>14</v>
      </c>
      <c r="D29">
        <v>0</v>
      </c>
      <c r="E29">
        <v>26</v>
      </c>
      <c r="F29">
        <v>4</v>
      </c>
      <c r="G29">
        <v>8</v>
      </c>
      <c r="H29">
        <v>18</v>
      </c>
      <c r="I29">
        <v>22</v>
      </c>
    </row>
    <row r="30" spans="1:35">
      <c r="A30" s="456">
        <v>99.75</v>
      </c>
      <c r="B30">
        <v>12</v>
      </c>
      <c r="C30">
        <v>14</v>
      </c>
      <c r="D30">
        <v>0</v>
      </c>
      <c r="E30">
        <v>26</v>
      </c>
      <c r="F30">
        <v>4</v>
      </c>
      <c r="G30">
        <v>8</v>
      </c>
      <c r="H30">
        <v>18</v>
      </c>
      <c r="I30">
        <v>22</v>
      </c>
    </row>
    <row r="31" spans="1:35">
      <c r="A31" s="456">
        <v>103.25</v>
      </c>
      <c r="B31">
        <v>12</v>
      </c>
      <c r="C31">
        <v>14</v>
      </c>
      <c r="D31">
        <v>0</v>
      </c>
      <c r="E31">
        <v>26</v>
      </c>
      <c r="F31">
        <v>4</v>
      </c>
      <c r="G31">
        <v>8</v>
      </c>
      <c r="H31">
        <v>18</v>
      </c>
      <c r="I31">
        <v>22</v>
      </c>
    </row>
    <row r="32" spans="1:35">
      <c r="A32" s="456">
        <v>106.75</v>
      </c>
      <c r="B32">
        <v>12</v>
      </c>
      <c r="C32">
        <v>14</v>
      </c>
      <c r="D32">
        <v>0</v>
      </c>
      <c r="E32">
        <v>26</v>
      </c>
      <c r="F32">
        <v>4</v>
      </c>
      <c r="G32">
        <v>8</v>
      </c>
      <c r="H32">
        <v>18</v>
      </c>
      <c r="I32">
        <v>22</v>
      </c>
    </row>
    <row r="33" spans="1:9">
      <c r="A33" s="456">
        <v>110.25</v>
      </c>
      <c r="B33">
        <v>12</v>
      </c>
      <c r="C33">
        <v>14</v>
      </c>
      <c r="D33">
        <v>0</v>
      </c>
      <c r="E33">
        <v>26</v>
      </c>
      <c r="F33">
        <v>4</v>
      </c>
      <c r="G33">
        <v>8</v>
      </c>
      <c r="H33">
        <v>18</v>
      </c>
      <c r="I33">
        <v>22</v>
      </c>
    </row>
    <row r="34" spans="1:9">
      <c r="A34" s="456">
        <v>113.75</v>
      </c>
      <c r="B34">
        <v>12</v>
      </c>
      <c r="C34">
        <v>14</v>
      </c>
      <c r="D34">
        <v>0</v>
      </c>
      <c r="E34">
        <v>26</v>
      </c>
      <c r="F34">
        <v>4</v>
      </c>
      <c r="G34">
        <v>8</v>
      </c>
      <c r="H34">
        <v>18</v>
      </c>
      <c r="I34">
        <v>22</v>
      </c>
    </row>
    <row r="35" spans="1:9">
      <c r="A35" s="456">
        <v>117.25</v>
      </c>
      <c r="B35">
        <v>12</v>
      </c>
      <c r="C35">
        <v>14</v>
      </c>
      <c r="D35">
        <v>0</v>
      </c>
      <c r="E35">
        <v>26</v>
      </c>
      <c r="F35">
        <v>4</v>
      </c>
      <c r="G35">
        <v>8</v>
      </c>
      <c r="H35">
        <v>18</v>
      </c>
      <c r="I35">
        <v>22</v>
      </c>
    </row>
    <row r="36" spans="1:9">
      <c r="A36" s="456">
        <v>120.75</v>
      </c>
      <c r="B36">
        <v>12</v>
      </c>
      <c r="C36">
        <v>14</v>
      </c>
      <c r="D36">
        <v>0</v>
      </c>
      <c r="E36">
        <v>26</v>
      </c>
      <c r="F36">
        <v>4</v>
      </c>
      <c r="G36">
        <v>8</v>
      </c>
      <c r="H36">
        <v>18</v>
      </c>
      <c r="I36">
        <v>22</v>
      </c>
    </row>
    <row r="37" spans="1:9">
      <c r="A37" s="456">
        <v>124.25</v>
      </c>
      <c r="B37">
        <v>12</v>
      </c>
      <c r="C37">
        <v>14</v>
      </c>
      <c r="D37">
        <v>0</v>
      </c>
      <c r="E37">
        <v>26</v>
      </c>
      <c r="F37">
        <v>4</v>
      </c>
      <c r="G37">
        <v>8</v>
      </c>
      <c r="H37">
        <v>18</v>
      </c>
      <c r="I37">
        <v>22</v>
      </c>
    </row>
    <row r="38" spans="1:9">
      <c r="A38" s="456">
        <v>127.75</v>
      </c>
      <c r="B38">
        <v>12</v>
      </c>
      <c r="C38">
        <v>14</v>
      </c>
      <c r="D38">
        <v>0</v>
      </c>
      <c r="E38">
        <v>26</v>
      </c>
      <c r="F38">
        <v>4</v>
      </c>
      <c r="G38">
        <v>8</v>
      </c>
      <c r="H38">
        <v>18</v>
      </c>
      <c r="I38">
        <v>22</v>
      </c>
    </row>
    <row r="39" spans="1:9">
      <c r="A39" s="456">
        <v>131.25</v>
      </c>
      <c r="B39">
        <v>12</v>
      </c>
      <c r="C39">
        <v>14</v>
      </c>
      <c r="D39">
        <v>0</v>
      </c>
      <c r="E39">
        <v>26</v>
      </c>
      <c r="F39">
        <v>4</v>
      </c>
      <c r="G39">
        <v>8</v>
      </c>
      <c r="H39">
        <v>18</v>
      </c>
      <c r="I39">
        <v>22</v>
      </c>
    </row>
    <row r="40" spans="1:9">
      <c r="A40" s="456">
        <v>134.75</v>
      </c>
      <c r="B40">
        <v>12</v>
      </c>
      <c r="C40">
        <v>14</v>
      </c>
      <c r="D40">
        <v>0</v>
      </c>
      <c r="E40">
        <v>26</v>
      </c>
      <c r="F40">
        <v>4</v>
      </c>
      <c r="G40">
        <v>8</v>
      </c>
      <c r="H40">
        <v>18</v>
      </c>
      <c r="I40">
        <v>22</v>
      </c>
    </row>
    <row r="41" spans="1:9">
      <c r="A41" s="456">
        <v>138.25</v>
      </c>
      <c r="B41">
        <v>12</v>
      </c>
      <c r="C41">
        <v>14</v>
      </c>
      <c r="D41">
        <v>0</v>
      </c>
      <c r="E41">
        <v>26</v>
      </c>
      <c r="F41">
        <v>4</v>
      </c>
      <c r="G41">
        <v>8</v>
      </c>
      <c r="H41">
        <v>18</v>
      </c>
      <c r="I41">
        <v>22</v>
      </c>
    </row>
    <row r="42" spans="1:9">
      <c r="A42" s="456">
        <v>141.75</v>
      </c>
      <c r="B42">
        <v>12</v>
      </c>
      <c r="C42">
        <v>14</v>
      </c>
      <c r="D42">
        <v>0</v>
      </c>
      <c r="E42">
        <v>26</v>
      </c>
      <c r="F42">
        <v>4</v>
      </c>
      <c r="G42">
        <v>8</v>
      </c>
      <c r="H42">
        <v>18</v>
      </c>
      <c r="I42">
        <v>22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IlluminanceOutput"/>
  <dimension ref="A1:AO512"/>
  <sheetViews>
    <sheetView showGridLines="0" zoomScaleNormal="100" workbookViewId="0">
      <selection activeCell="A17" sqref="A17"/>
    </sheetView>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v1.7.8</v>
      </c>
    </row>
    <row r="2" spans="1:41" s="370" customFormat="1" ht="31.5">
      <c r="A2" s="368"/>
      <c r="B2" s="369" t="str">
        <f>Translation!B403</f>
        <v>Illuminance Calculations</v>
      </c>
    </row>
    <row r="3" spans="1:41" s="373" customFormat="1" ht="15" customHeight="1">
      <c r="A3" s="371"/>
      <c r="B3" s="372"/>
      <c r="D3" s="374" t="s">
        <v>52</v>
      </c>
    </row>
    <row r="4" spans="1:41" s="377" customFormat="1" ht="15" customHeight="1">
      <c r="A4" s="375"/>
      <c r="B4" s="376" t="str">
        <f>Translation!B268</f>
        <v>Average Illuminance</v>
      </c>
      <c r="C4" s="382">
        <f>AVERAGE(B13:AO512)</f>
        <v>13.690625829945363</v>
      </c>
      <c r="D4" s="383">
        <f>IF(FixtureData!$B$23="IES",'Lighting Standards'!$D$12,'Lighting Standards'!$H$12)</f>
        <v>6</v>
      </c>
    </row>
    <row r="5" spans="1:41" s="377" customFormat="1" ht="15" customHeight="1">
      <c r="A5" s="375"/>
      <c r="B5" s="376" t="str">
        <f>Translation!B269</f>
        <v>Minimum Illuminance</v>
      </c>
      <c r="C5" s="382">
        <f>MIN(B13:AO512)</f>
        <v>9.2306084893516154</v>
      </c>
      <c r="D5" s="383"/>
    </row>
    <row r="6" spans="1:41" s="377" customFormat="1" ht="15" customHeight="1">
      <c r="A6" s="375"/>
      <c r="B6" s="376" t="str">
        <f>Translation!B270</f>
        <v>Maximum Illuminance</v>
      </c>
      <c r="C6" s="382">
        <f>MAX(B13:AO512)</f>
        <v>22.032770575719962</v>
      </c>
      <c r="D6" s="383"/>
    </row>
    <row r="7" spans="1:41">
      <c r="B7" s="376" t="str">
        <f>Translation!B265</f>
        <v>Uniformity Ratio (Iavg/Imin)</v>
      </c>
      <c r="C7" s="382">
        <f>IF(FixtureData!B23="IES",IFERROR(C4/C5,0),IFERROR(C5/C4,0))</f>
        <v>0.67422838108405547</v>
      </c>
      <c r="D7" s="383">
        <f>IF(FixtureData!$B$23="IES",'Lighting Standards'!$D$13,'Lighting Standards'!$H$13)</f>
        <v>0.3</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t="s">
        <v>3388</v>
      </c>
      <c r="C12" s="434" t="s">
        <v>3389</v>
      </c>
      <c r="D12" s="434" t="s">
        <v>3390</v>
      </c>
      <c r="E12" s="434" t="s">
        <v>3388</v>
      </c>
      <c r="F12" s="434" t="s">
        <v>3389</v>
      </c>
      <c r="G12" s="434" t="s">
        <v>3390</v>
      </c>
      <c r="H12" s="434"/>
      <c r="I12" s="434"/>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v>12.093670240709377</v>
      </c>
      <c r="C13" s="383">
        <v>16.773155115014955</v>
      </c>
      <c r="D13" s="383">
        <v>21.075540090267644</v>
      </c>
      <c r="E13" s="383">
        <v>21.075540090267644</v>
      </c>
      <c r="F13" s="383">
        <v>16.773155115014958</v>
      </c>
      <c r="G13" s="383">
        <v>12.093670240709377</v>
      </c>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v>10.65577942420984</v>
      </c>
      <c r="C14" s="383">
        <v>14.450632902644941</v>
      </c>
      <c r="D14" s="383">
        <v>17.733960543619929</v>
      </c>
      <c r="E14" s="383">
        <v>17.733960543619929</v>
      </c>
      <c r="F14" s="383">
        <v>14.450632902644944</v>
      </c>
      <c r="G14" s="383">
        <v>10.65577942420984</v>
      </c>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v>9.587578885374807</v>
      </c>
      <c r="C15" s="383">
        <v>13.014505395323651</v>
      </c>
      <c r="D15" s="383">
        <v>14.428498748390568</v>
      </c>
      <c r="E15" s="383">
        <v>14.428498748390568</v>
      </c>
      <c r="F15" s="383">
        <v>13.014505395323653</v>
      </c>
      <c r="G15" s="383">
        <v>9.5875788853748087</v>
      </c>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v>9.2306084893516154</v>
      </c>
      <c r="C16" s="383">
        <v>12.247906787937891</v>
      </c>
      <c r="D16" s="383">
        <v>12.687790057850133</v>
      </c>
      <c r="E16" s="383">
        <v>12.687790057850133</v>
      </c>
      <c r="F16" s="383">
        <v>12.247906787937891</v>
      </c>
      <c r="G16" s="383">
        <v>9.2306084893516154</v>
      </c>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v>9.2888326470621507</v>
      </c>
      <c r="C17" s="383">
        <v>11.945158350437019</v>
      </c>
      <c r="D17" s="383">
        <v>11.506978260051726</v>
      </c>
      <c r="E17" s="383">
        <v>11.506978260051726</v>
      </c>
      <c r="F17" s="383">
        <v>11.945158350437019</v>
      </c>
      <c r="G17" s="383">
        <v>9.2888326470621507</v>
      </c>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v>9.2650547311022695</v>
      </c>
      <c r="C18" s="383">
        <v>11.877380877623784</v>
      </c>
      <c r="D18" s="383">
        <v>11.281222702054908</v>
      </c>
      <c r="E18" s="383">
        <v>11.28122270205491</v>
      </c>
      <c r="F18" s="383">
        <v>11.877380877623786</v>
      </c>
      <c r="G18" s="383">
        <v>9.2650547311022677</v>
      </c>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v>9.2465429346704902</v>
      </c>
      <c r="C19" s="383">
        <v>12.092290439689988</v>
      </c>
      <c r="D19" s="383">
        <v>12.223541050197232</v>
      </c>
      <c r="E19" s="383">
        <v>12.223541050197234</v>
      </c>
      <c r="F19" s="383">
        <v>12.092290439689988</v>
      </c>
      <c r="G19" s="383">
        <v>9.2465429346704902</v>
      </c>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v>9.3747484272129018</v>
      </c>
      <c r="C20" s="383">
        <v>12.74209964604254</v>
      </c>
      <c r="D20" s="383">
        <v>13.767476135441376</v>
      </c>
      <c r="E20" s="383">
        <v>13.767476135441376</v>
      </c>
      <c r="F20" s="383">
        <v>12.74209964604254</v>
      </c>
      <c r="G20" s="383">
        <v>9.3747484272129</v>
      </c>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v>10.217284236273418</v>
      </c>
      <c r="C21" s="383">
        <v>13.907794290048146</v>
      </c>
      <c r="D21" s="383">
        <v>16.492468358166466</v>
      </c>
      <c r="E21" s="383">
        <v>16.492468358166466</v>
      </c>
      <c r="F21" s="383">
        <v>13.907794290048146</v>
      </c>
      <c r="G21" s="383">
        <v>10.21728423627342</v>
      </c>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v>11.606266482195988</v>
      </c>
      <c r="C22" s="383">
        <v>15.878182861759369</v>
      </c>
      <c r="D22" s="383">
        <v>20.129806346391693</v>
      </c>
      <c r="E22" s="383">
        <v>20.129806346391696</v>
      </c>
      <c r="F22" s="383">
        <v>15.878182861759369</v>
      </c>
      <c r="G22" s="383">
        <v>11.606266482195988</v>
      </c>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v>12.809797729671056</v>
      </c>
      <c r="C23" s="383">
        <v>18.184613629233571</v>
      </c>
      <c r="D23" s="383">
        <v>22.032770575719958</v>
      </c>
      <c r="E23" s="383">
        <v>22.032770575719962</v>
      </c>
      <c r="F23" s="383">
        <v>18.184613629233571</v>
      </c>
      <c r="G23" s="383">
        <v>12.809797729671054</v>
      </c>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v>12.803730269969494</v>
      </c>
      <c r="C24" s="383">
        <v>18.180043559851033</v>
      </c>
      <c r="D24" s="383">
        <v>22.028818656471284</v>
      </c>
      <c r="E24" s="383">
        <v>22.028818656471287</v>
      </c>
      <c r="F24" s="383">
        <v>18.180043559851033</v>
      </c>
      <c r="G24" s="383">
        <v>12.803730269969492</v>
      </c>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
  <dimension ref="A1:BR512"/>
  <sheetViews>
    <sheetView showGridLines="0" zoomScaleNormal="100" workbookViewId="0">
      <selection activeCell="C8" sqref="C8"/>
    </sheetView>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v1.7.8</v>
      </c>
    </row>
    <row r="2" spans="1:70" s="370" customFormat="1" ht="31.5">
      <c r="A2" s="368"/>
      <c r="B2" s="369" t="str">
        <f>Translation!B404</f>
        <v>Luminance Calculations</v>
      </c>
    </row>
    <row r="3" spans="1:70" s="373" customFormat="1" ht="15" customHeight="1">
      <c r="A3" s="371"/>
      <c r="B3" s="372"/>
      <c r="D3" s="374" t="s">
        <v>52</v>
      </c>
    </row>
    <row r="4" spans="1:70" s="377" customFormat="1" ht="15" customHeight="1">
      <c r="A4" s="375"/>
      <c r="B4" s="376" t="str">
        <f>Translation!B271</f>
        <v>Average Luminance</v>
      </c>
      <c r="C4" s="382">
        <f>IF(FixtureData!$B$23="CIE",MIN('Luminance Calcs CIE'!A:A),AVERAGE(B13:AO512))</f>
        <v>0.94067632241431254</v>
      </c>
      <c r="D4" s="383">
        <f>IF(FixtureData!$B$23="IES",'Lighting Standards'!$D$19,'Lighting Standards'!$H$19)</f>
        <v>0</v>
      </c>
    </row>
    <row r="5" spans="1:70" s="377" customFormat="1" ht="15" customHeight="1">
      <c r="A5" s="375"/>
      <c r="B5" s="376" t="str">
        <f>Translation!B272</f>
        <v>Minimum Luminance</v>
      </c>
      <c r="C5" s="382">
        <f>IF(FixtureData!$B$23="CIE",MIN('Luminance Calcs CIE'!B:B),MIN(B13:AO512))</f>
        <v>0.32211983344339212</v>
      </c>
      <c r="D5" s="383"/>
    </row>
    <row r="6" spans="1:70" s="377" customFormat="1" ht="15" customHeight="1">
      <c r="A6" s="375"/>
      <c r="B6" s="376" t="str">
        <f>Translation!B273</f>
        <v>Maximum Luminance</v>
      </c>
      <c r="C6" s="382">
        <f>IF(FixtureData!$B$23="CIE",MIN('Luminance Calcs CIE'!C:C),MAX(B13:AO512))</f>
        <v>2.2961791111547161</v>
      </c>
      <c r="D6" s="383"/>
    </row>
    <row r="7" spans="1:70" ht="30">
      <c r="B7" s="436" t="str">
        <f>Translation!B267</f>
        <v>Uniformity Ratio (IES - lavg/lmin; CIE - lmin/lavg)</v>
      </c>
      <c r="C7" s="382">
        <f>IFERROR(IF(FixtureData!$B$23="CIE",MIN('Luminance Calcs CIE'!D:D),C4/C5),0)</f>
        <v>0.32015815739550807</v>
      </c>
      <c r="D7" s="383">
        <f>IF(FixtureData!$B$23="IES",'Lighting Standards'!$D$20,'Lighting Standards'!$H$20)</f>
        <v>0</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0.78141261515802241</v>
      </c>
      <c r="D8" s="383">
        <f>IF(FixtureData!$B$23="IES",'Lighting Standards'!$D$21,'Lighting Standards'!$H$21)</f>
        <v>0</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c r="C12" s="429"/>
      <c r="D12" s="429"/>
      <c r="E12" s="430"/>
      <c r="F12" s="429"/>
      <c r="G12" s="430"/>
      <c r="H12" s="429"/>
      <c r="I12" s="430"/>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c r="C13" s="383"/>
      <c r="D13" s="383"/>
      <c r="E13" s="383"/>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c r="C14" s="383"/>
      <c r="D14" s="383"/>
      <c r="E14" s="383"/>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c r="C15" s="383"/>
      <c r="D15" s="383"/>
      <c r="E15" s="383"/>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c r="C16" s="383"/>
      <c r="D16" s="383"/>
      <c r="E16" s="383"/>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c r="C17" s="383"/>
      <c r="D17" s="383"/>
      <c r="E17" s="383"/>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c r="C18" s="383"/>
      <c r="D18" s="383"/>
      <c r="E18" s="383"/>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c r="C19" s="383"/>
      <c r="D19" s="383"/>
      <c r="E19" s="383"/>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c r="C20" s="383"/>
      <c r="D20" s="383"/>
      <c r="E20" s="383"/>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c r="C22" s="383"/>
      <c r="D22" s="383"/>
      <c r="E22" s="383"/>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CIE"/>
  <dimension ref="A1:BE84"/>
  <sheetViews>
    <sheetView topLeftCell="AU5" workbookViewId="0">
      <selection activeCell="BE5" sqref="BE5"/>
    </sheetView>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57" s="389" customFormat="1" ht="31.5" customHeight="1">
      <c r="A1" s="435" t="str">
        <f>Translation!B407</f>
        <v>Average</v>
      </c>
      <c r="B1" s="435" t="str">
        <f>Translation!B408</f>
        <v>Minimum</v>
      </c>
      <c r="C1" s="435" t="str">
        <f>Translation!B409</f>
        <v>Maximum</v>
      </c>
      <c r="D1" s="435" t="str">
        <f>Translation!B410</f>
        <v>Minimum/Average</v>
      </c>
      <c r="E1" s="435" t="s">
        <v>3341</v>
      </c>
      <c r="F1" s="388"/>
    </row>
    <row r="6" spans="1:57" ht="15.75">
      <c r="G6" s="517" t="str">
        <f>Translation!B504</f>
        <v>Each set of values below  represent luminace as observed from different observer positions. Observers are assumed to be in the middle of each lane.</v>
      </c>
    </row>
    <row r="11" spans="1:57">
      <c r="BE11" s="108">
        <f>MIN(BE12:BE51)</f>
        <v>0</v>
      </c>
    </row>
    <row r="12" spans="1:57" s="431" customFormat="1" ht="15.75">
      <c r="F12" s="432" t="s">
        <v>3370</v>
      </c>
      <c r="G12" s="431" t="s">
        <v>3371</v>
      </c>
      <c r="H12" s="431" t="s">
        <v>3372</v>
      </c>
      <c r="I12" s="431" t="s">
        <v>3373</v>
      </c>
      <c r="J12" s="431" t="s">
        <v>3374</v>
      </c>
      <c r="K12" s="431" t="s">
        <v>3375</v>
      </c>
      <c r="L12" s="431" t="s">
        <v>3376</v>
      </c>
      <c r="M12" s="431" t="s">
        <v>3377</v>
      </c>
      <c r="N12" s="431" t="s">
        <v>3378</v>
      </c>
      <c r="O12" s="431" t="s">
        <v>3379</v>
      </c>
      <c r="P12" s="431" t="s">
        <v>3380</v>
      </c>
      <c r="Q12" s="431" t="s">
        <v>3381</v>
      </c>
      <c r="R12" s="431" t="s">
        <v>3382</v>
      </c>
      <c r="S12" s="431" t="s">
        <v>3383</v>
      </c>
      <c r="T12" s="431" t="s">
        <v>3384</v>
      </c>
      <c r="U12" s="431" t="s">
        <v>3385</v>
      </c>
      <c r="V12" s="431" t="s">
        <v>3386</v>
      </c>
      <c r="W12" s="431" t="s">
        <v>3387</v>
      </c>
    </row>
    <row r="13" spans="1:57" ht="15.75" customHeight="1">
      <c r="A13" s="108">
        <v>1.0110154709654322</v>
      </c>
      <c r="B13" s="108">
        <v>0.32368485028264454</v>
      </c>
      <c r="C13" s="108">
        <v>2.4692446746460335</v>
      </c>
      <c r="D13" s="108">
        <v>0.32015815739550807</v>
      </c>
      <c r="E13" s="108">
        <v>0.78141261515802263</v>
      </c>
      <c r="F13" s="390">
        <v>0.47957149621382322</v>
      </c>
      <c r="G13" s="108">
        <v>0.62434911216465494</v>
      </c>
      <c r="H13" s="108">
        <v>0.82410884888992131</v>
      </c>
      <c r="I13" s="108">
        <v>1.2135171523553976</v>
      </c>
      <c r="J13" s="108">
        <v>1.8713583268017726</v>
      </c>
      <c r="K13" s="108">
        <v>2.4692446746460335</v>
      </c>
      <c r="L13" s="108">
        <v>2.0833384406367577</v>
      </c>
      <c r="M13" s="108">
        <v>1.6463953307209003</v>
      </c>
      <c r="N13" s="108">
        <v>1.3559491845390694</v>
      </c>
      <c r="O13" s="108">
        <v>0.92304736596324843</v>
      </c>
      <c r="P13" s="108">
        <v>0.79294777940045702</v>
      </c>
      <c r="Q13" s="108">
        <v>0.72999409494611778</v>
      </c>
      <c r="R13" s="108">
        <v>0.64142412524580927</v>
      </c>
      <c r="S13" s="108">
        <v>0.59651186495524633</v>
      </c>
      <c r="T13" s="108">
        <v>0.55420238128070054</v>
      </c>
      <c r="U13" s="108">
        <v>0.49743672969947361</v>
      </c>
      <c r="V13" s="108">
        <v>0.43897730143266855</v>
      </c>
      <c r="W13" s="108">
        <v>0.38126347993918835</v>
      </c>
    </row>
    <row r="14" spans="1:57">
      <c r="F14" s="390">
        <v>0.48073269125356327</v>
      </c>
      <c r="G14" s="108">
        <v>0.63463948461323327</v>
      </c>
      <c r="H14" s="108">
        <v>0.83892006182504797</v>
      </c>
      <c r="I14" s="108">
        <v>1.199851518564687</v>
      </c>
      <c r="J14" s="108">
        <v>1.8713655136004474</v>
      </c>
      <c r="K14" s="108">
        <v>2.421837289145869</v>
      </c>
      <c r="L14" s="108">
        <v>2.1981125492835312</v>
      </c>
      <c r="M14" s="108">
        <v>1.728123296537649</v>
      </c>
      <c r="N14" s="108">
        <v>1.4202519646310967</v>
      </c>
      <c r="O14" s="108">
        <v>0.91408477828270895</v>
      </c>
      <c r="P14" s="108">
        <v>0.79386748542331442</v>
      </c>
      <c r="Q14" s="108">
        <v>0.71111957732812714</v>
      </c>
      <c r="R14" s="108">
        <v>0.63761968980377359</v>
      </c>
      <c r="S14" s="108">
        <v>0.58321912677750876</v>
      </c>
      <c r="T14" s="108">
        <v>0.53284776671174794</v>
      </c>
      <c r="U14" s="108">
        <v>0.48327202734780961</v>
      </c>
      <c r="V14" s="108">
        <v>0.43201605582423747</v>
      </c>
      <c r="W14" s="108">
        <v>0.38218791183529621</v>
      </c>
    </row>
    <row r="15" spans="1:57">
      <c r="F15" s="390">
        <v>0.49076505500248457</v>
      </c>
      <c r="G15" s="108">
        <v>0.65682305362802029</v>
      </c>
      <c r="H15" s="108">
        <v>0.8773741509225027</v>
      </c>
      <c r="I15" s="108">
        <v>1.2645244443025441</v>
      </c>
      <c r="J15" s="108">
        <v>1.8534326852434257</v>
      </c>
      <c r="K15" s="108">
        <v>2.3944241312492438</v>
      </c>
      <c r="L15" s="108">
        <v>2.3306300017913881</v>
      </c>
      <c r="M15" s="108">
        <v>1.8173153634498305</v>
      </c>
      <c r="N15" s="108">
        <v>1.5866189976290903</v>
      </c>
      <c r="O15" s="108">
        <v>0.99150466108569579</v>
      </c>
      <c r="P15" s="108">
        <v>0.82479695448044488</v>
      </c>
      <c r="Q15" s="108">
        <v>0.7325887110774687</v>
      </c>
      <c r="R15" s="108">
        <v>0.67562201636954333</v>
      </c>
      <c r="S15" s="108">
        <v>0.6323600695126842</v>
      </c>
      <c r="T15" s="108">
        <v>0.58229903046900755</v>
      </c>
      <c r="U15" s="108">
        <v>0.52185273585198766</v>
      </c>
      <c r="V15" s="108">
        <v>0.45979969084401651</v>
      </c>
      <c r="W15" s="108">
        <v>0.40094023418359198</v>
      </c>
      <c r="BE15" s="703"/>
    </row>
    <row r="16" spans="1:57">
      <c r="F16" s="390">
        <v>0.50554180337584087</v>
      </c>
      <c r="G16" s="108">
        <v>0.67257464998248651</v>
      </c>
      <c r="H16" s="108">
        <v>0.91418434377922964</v>
      </c>
      <c r="I16" s="108">
        <v>1.3043735819246483</v>
      </c>
      <c r="J16" s="108">
        <v>1.8427478011915543</v>
      </c>
      <c r="K16" s="108">
        <v>2.2906865337646365</v>
      </c>
      <c r="L16" s="108">
        <v>2.376383475776878</v>
      </c>
      <c r="M16" s="108">
        <v>1.8740645729621928</v>
      </c>
      <c r="N16" s="108">
        <v>1.76074636690932</v>
      </c>
      <c r="O16" s="108">
        <v>1.1177373803421811</v>
      </c>
      <c r="P16" s="108">
        <v>0.88655573811130783</v>
      </c>
      <c r="Q16" s="108">
        <v>0.77437443849876353</v>
      </c>
      <c r="R16" s="108">
        <v>0.72920068428034546</v>
      </c>
      <c r="S16" s="108">
        <v>0.69502464190940771</v>
      </c>
      <c r="T16" s="108">
        <v>0.64252356111576381</v>
      </c>
      <c r="U16" s="108">
        <v>0.57474860765330416</v>
      </c>
      <c r="V16" s="108">
        <v>0.49434950784322484</v>
      </c>
      <c r="W16" s="108">
        <v>0.41678833461142101</v>
      </c>
    </row>
    <row r="17" spans="1:57">
      <c r="F17" s="390">
        <v>0.48275807589723574</v>
      </c>
      <c r="G17" s="108">
        <v>0.64518088802646179</v>
      </c>
      <c r="H17" s="108">
        <v>0.85868857054217484</v>
      </c>
      <c r="I17" s="108">
        <v>1.2310102573187693</v>
      </c>
      <c r="J17" s="108">
        <v>1.800707860991009</v>
      </c>
      <c r="K17" s="108">
        <v>2.1415664640993408</v>
      </c>
      <c r="L17" s="108">
        <v>2.3150321308721189</v>
      </c>
      <c r="M17" s="108">
        <v>1.8894801413541797</v>
      </c>
      <c r="N17" s="108">
        <v>1.8281320818126308</v>
      </c>
      <c r="O17" s="108">
        <v>1.2014837365089344</v>
      </c>
      <c r="P17" s="108">
        <v>0.92757944309686902</v>
      </c>
      <c r="Q17" s="108">
        <v>0.80013723981991758</v>
      </c>
      <c r="R17" s="108">
        <v>0.75210907305397512</v>
      </c>
      <c r="S17" s="108">
        <v>0.72146396111995026</v>
      </c>
      <c r="T17" s="108">
        <v>0.66373255283568888</v>
      </c>
      <c r="U17" s="108">
        <v>0.58600349392458717</v>
      </c>
      <c r="V17" s="108">
        <v>0.50648757699767566</v>
      </c>
      <c r="W17" s="108">
        <v>0.41831878111418741</v>
      </c>
    </row>
    <row r="18" spans="1:57">
      <c r="F18" s="390">
        <v>0.44552459948752893</v>
      </c>
      <c r="G18" s="108">
        <v>0.59671958368914946</v>
      </c>
      <c r="H18" s="108">
        <v>0.81803019974493152</v>
      </c>
      <c r="I18" s="108">
        <v>1.1776047858659289</v>
      </c>
      <c r="J18" s="108">
        <v>1.6640698781527781</v>
      </c>
      <c r="K18" s="108">
        <v>1.9981625723814187</v>
      </c>
      <c r="L18" s="108">
        <v>2.1312699682523206</v>
      </c>
      <c r="M18" s="108">
        <v>1.8594190997671058</v>
      </c>
      <c r="N18" s="108">
        <v>1.7708069826030628</v>
      </c>
      <c r="O18" s="108">
        <v>1.2516692402506264</v>
      </c>
      <c r="P18" s="108">
        <v>0.98102088851080083</v>
      </c>
      <c r="Q18" s="108">
        <v>0.85347923356484912</v>
      </c>
      <c r="R18" s="108">
        <v>0.77547088174611389</v>
      </c>
      <c r="S18" s="108">
        <v>0.7208506950588689</v>
      </c>
      <c r="T18" s="108">
        <v>0.65034662146874422</v>
      </c>
      <c r="U18" s="108">
        <v>0.5725121011120069</v>
      </c>
      <c r="V18" s="108">
        <v>0.49228760686159539</v>
      </c>
      <c r="W18" s="108">
        <v>0.4094166705858448</v>
      </c>
    </row>
    <row r="19" spans="1:57">
      <c r="F19" s="390">
        <v>0.42885973217671775</v>
      </c>
      <c r="G19" s="108">
        <v>0.55939332249587614</v>
      </c>
      <c r="H19" s="108">
        <v>0.76957529073740105</v>
      </c>
      <c r="I19" s="108">
        <v>1.1035273511231654</v>
      </c>
      <c r="J19" s="108">
        <v>1.5817908534661689</v>
      </c>
      <c r="K19" s="108">
        <v>1.8732279742325288</v>
      </c>
      <c r="L19" s="108">
        <v>1.9182871791505851</v>
      </c>
      <c r="M19" s="108">
        <v>1.7798801552449517</v>
      </c>
      <c r="N19" s="108">
        <v>1.7080180232026787</v>
      </c>
      <c r="O19" s="108">
        <v>1.2973970580594576</v>
      </c>
      <c r="P19" s="108">
        <v>1.0223505843194025</v>
      </c>
      <c r="Q19" s="108">
        <v>0.86930508959983965</v>
      </c>
      <c r="R19" s="108">
        <v>0.79092296876338175</v>
      </c>
      <c r="S19" s="108">
        <v>0.71752638755017029</v>
      </c>
      <c r="T19" s="108">
        <v>0.64057006095382596</v>
      </c>
      <c r="U19" s="108">
        <v>0.56372720204526361</v>
      </c>
      <c r="V19" s="108">
        <v>0.48039121057948148</v>
      </c>
      <c r="W19" s="108">
        <v>0.39942548525713767</v>
      </c>
    </row>
    <row r="20" spans="1:57">
      <c r="F20" s="390">
        <v>0.42396563428310724</v>
      </c>
      <c r="G20" s="108">
        <v>0.53462849889939879</v>
      </c>
      <c r="H20" s="108">
        <v>0.73038722630842645</v>
      </c>
      <c r="I20" s="108">
        <v>1.0509781473620692</v>
      </c>
      <c r="J20" s="108">
        <v>1.5091887630740153</v>
      </c>
      <c r="K20" s="108">
        <v>1.7649682400171682</v>
      </c>
      <c r="L20" s="108">
        <v>1.7524837271062685</v>
      </c>
      <c r="M20" s="108">
        <v>1.6542449813183744</v>
      </c>
      <c r="N20" s="108">
        <v>1.4933396517500352</v>
      </c>
      <c r="O20" s="108">
        <v>1.2141658800405912</v>
      </c>
      <c r="P20" s="108">
        <v>1.0009064276494783</v>
      </c>
      <c r="Q20" s="108">
        <v>0.86005692473602213</v>
      </c>
      <c r="R20" s="108">
        <v>0.77207725539179917</v>
      </c>
      <c r="S20" s="108">
        <v>0.70160601897347774</v>
      </c>
      <c r="T20" s="108">
        <v>0.61977931836191325</v>
      </c>
      <c r="U20" s="108">
        <v>0.53771529141471952</v>
      </c>
      <c r="V20" s="108">
        <v>0.46467921549939295</v>
      </c>
      <c r="W20" s="108">
        <v>0.4009366535736486</v>
      </c>
    </row>
    <row r="21" spans="1:57">
      <c r="F21" s="390">
        <v>0.4132291307657478</v>
      </c>
      <c r="G21" s="108">
        <v>0.52555831613180648</v>
      </c>
      <c r="H21" s="108">
        <v>0.71108521690586757</v>
      </c>
      <c r="I21" s="108">
        <v>1.0586622664153558</v>
      </c>
      <c r="J21" s="108">
        <v>1.507780646258815</v>
      </c>
      <c r="K21" s="108">
        <v>1.8108734418781691</v>
      </c>
      <c r="L21" s="108">
        <v>1.6229252187867058</v>
      </c>
      <c r="M21" s="108">
        <v>1.5211928526530281</v>
      </c>
      <c r="N21" s="108">
        <v>1.3551046675193401</v>
      </c>
      <c r="O21" s="108">
        <v>1.1396986523024952</v>
      </c>
      <c r="P21" s="108">
        <v>1.0058780321702983</v>
      </c>
      <c r="Q21" s="108">
        <v>0.86365455081774634</v>
      </c>
      <c r="R21" s="108">
        <v>0.74976480410156854</v>
      </c>
      <c r="S21" s="108">
        <v>0.68300564204770609</v>
      </c>
      <c r="T21" s="108">
        <v>0.60779390285841162</v>
      </c>
      <c r="U21" s="108">
        <v>0.52734780930795133</v>
      </c>
      <c r="V21" s="108">
        <v>0.45296805065483914</v>
      </c>
      <c r="W21" s="108">
        <v>0.38982188332812201</v>
      </c>
    </row>
    <row r="22" spans="1:57">
      <c r="F22" s="390">
        <v>0.41581179230495763</v>
      </c>
      <c r="G22" s="108">
        <v>0.53233154238029601</v>
      </c>
      <c r="H22" s="108">
        <v>0.71701103829661583</v>
      </c>
      <c r="I22" s="108">
        <v>1.0868017445737492</v>
      </c>
      <c r="J22" s="108">
        <v>1.5797394448269257</v>
      </c>
      <c r="K22" s="108">
        <v>1.9820447979645115</v>
      </c>
      <c r="L22" s="108">
        <v>1.6359823453910018</v>
      </c>
      <c r="M22" s="108">
        <v>1.427596278407198</v>
      </c>
      <c r="N22" s="108">
        <v>1.3090031397905102</v>
      </c>
      <c r="O22" s="108">
        <v>1.0781214226921421</v>
      </c>
      <c r="P22" s="108">
        <v>0.91429128353279909</v>
      </c>
      <c r="Q22" s="108">
        <v>0.84233746682302935</v>
      </c>
      <c r="R22" s="108">
        <v>0.71945179889723321</v>
      </c>
      <c r="S22" s="108">
        <v>0.66183949688346499</v>
      </c>
      <c r="T22" s="108">
        <v>0.61058339524300842</v>
      </c>
      <c r="U22" s="108">
        <v>0.52840590967681933</v>
      </c>
      <c r="V22" s="108">
        <v>0.4343486767125514</v>
      </c>
      <c r="W22" s="108">
        <v>0.35497438441734486</v>
      </c>
    </row>
    <row r="23" spans="1:57">
      <c r="F23" s="390">
        <v>0.43658803456598738</v>
      </c>
      <c r="G23" s="108">
        <v>0.56085854559529957</v>
      </c>
      <c r="H23" s="108">
        <v>0.74414766467836624</v>
      </c>
      <c r="I23" s="108">
        <v>1.1466954500697124</v>
      </c>
      <c r="J23" s="108">
        <v>1.7000125960950583</v>
      </c>
      <c r="K23" s="108">
        <v>2.1934156074767914</v>
      </c>
      <c r="L23" s="108">
        <v>1.6891694659510079</v>
      </c>
      <c r="M23" s="108">
        <v>1.4242377756118418</v>
      </c>
      <c r="N23" s="108">
        <v>1.2863121345731314</v>
      </c>
      <c r="O23" s="108">
        <v>1.0021738859792648</v>
      </c>
      <c r="P23" s="108">
        <v>0.81529557191838464</v>
      </c>
      <c r="Q23" s="108">
        <v>0.73827278835832244</v>
      </c>
      <c r="R23" s="108">
        <v>0.66859009644041079</v>
      </c>
      <c r="S23" s="108">
        <v>0.64276722640664696</v>
      </c>
      <c r="T23" s="108">
        <v>0.59441579772584674</v>
      </c>
      <c r="U23" s="108">
        <v>0.50190356785148693</v>
      </c>
      <c r="V23" s="108">
        <v>0.39957993836255518</v>
      </c>
      <c r="W23" s="108">
        <v>0.32368485028264454</v>
      </c>
    </row>
    <row r="24" spans="1:57">
      <c r="F24" s="390">
        <v>0.46633701472138711</v>
      </c>
      <c r="G24" s="108">
        <v>0.6086508491261432</v>
      </c>
      <c r="H24" s="108">
        <v>0.80027376765224556</v>
      </c>
      <c r="I24" s="108">
        <v>1.1835063177911858</v>
      </c>
      <c r="J24" s="108">
        <v>1.7881100170999953</v>
      </c>
      <c r="K24" s="108">
        <v>2.343432074017433</v>
      </c>
      <c r="L24" s="108">
        <v>1.8926807615532626</v>
      </c>
      <c r="M24" s="108">
        <v>1.5170876021099242</v>
      </c>
      <c r="N24" s="108">
        <v>1.2944886803450653</v>
      </c>
      <c r="O24" s="108">
        <v>0.92786185746811056</v>
      </c>
      <c r="P24" s="108">
        <v>0.77097570538097382</v>
      </c>
      <c r="Q24" s="108">
        <v>0.70993459920118407</v>
      </c>
      <c r="R24" s="108">
        <v>0.64302747829051066</v>
      </c>
      <c r="S24" s="108">
        <v>0.60698481792029013</v>
      </c>
      <c r="T24" s="108">
        <v>0.57178845239992027</v>
      </c>
      <c r="U24" s="108">
        <v>0.5123317378086174</v>
      </c>
      <c r="V24" s="108">
        <v>0.44098346489730644</v>
      </c>
      <c r="W24" s="108">
        <v>0.37294227613522668</v>
      </c>
    </row>
    <row r="25" spans="1:57">
      <c r="A25" s="108">
        <v>0.98456912738054869</v>
      </c>
      <c r="B25" s="108">
        <v>0.34672827993800759</v>
      </c>
      <c r="C25" s="108">
        <v>2.3250923420853433</v>
      </c>
      <c r="D25" s="108">
        <v>0.35216245390557793</v>
      </c>
      <c r="E25" s="108">
        <v>0.80532753449239625</v>
      </c>
      <c r="F25" s="390">
        <v>0.41914669105599245</v>
      </c>
      <c r="G25" s="108">
        <v>0.52084703995074777</v>
      </c>
      <c r="H25" s="108">
        <v>0.65778692881279288</v>
      </c>
      <c r="I25" s="108">
        <v>0.82482928910673814</v>
      </c>
      <c r="J25" s="108">
        <v>1.0678558623394749</v>
      </c>
      <c r="K25" s="108">
        <v>1.6512263051816551</v>
      </c>
      <c r="L25" s="108">
        <v>2.292370079620051</v>
      </c>
      <c r="M25" s="108">
        <v>2.1366808496000056</v>
      </c>
      <c r="N25" s="108">
        <v>1.8600303534318892</v>
      </c>
      <c r="O25" s="108">
        <v>1.1539937966936746</v>
      </c>
      <c r="P25" s="108">
        <v>0.89765184505866991</v>
      </c>
      <c r="Q25" s="108">
        <v>0.80730122672894911</v>
      </c>
      <c r="R25" s="108">
        <v>0.7039485299180005</v>
      </c>
      <c r="S25" s="108">
        <v>0.6480404395853</v>
      </c>
      <c r="T25" s="108">
        <v>0.58810651361435384</v>
      </c>
      <c r="U25" s="108">
        <v>0.51371216308921364</v>
      </c>
      <c r="V25" s="108">
        <v>0.45140523004279032</v>
      </c>
      <c r="W25" s="108">
        <v>0.39201000040724732</v>
      </c>
    </row>
    <row r="26" spans="1:57">
      <c r="F26" s="390">
        <v>0.41309198656296436</v>
      </c>
      <c r="G26" s="108">
        <v>0.5158526381551467</v>
      </c>
      <c r="H26" s="108">
        <v>0.65832936550467436</v>
      </c>
      <c r="I26" s="108">
        <v>0.83762409012168015</v>
      </c>
      <c r="J26" s="108">
        <v>1.075862072970156</v>
      </c>
      <c r="K26" s="108">
        <v>1.6523477541991793</v>
      </c>
      <c r="L26" s="108">
        <v>2.2725199236697846</v>
      </c>
      <c r="M26" s="108">
        <v>2.2224980234013172</v>
      </c>
      <c r="N26" s="108">
        <v>1.8742647960025272</v>
      </c>
      <c r="O26" s="108">
        <v>1.1778839012028208</v>
      </c>
      <c r="P26" s="108">
        <v>0.92629421737335793</v>
      </c>
      <c r="Q26" s="108">
        <v>0.79996566026458049</v>
      </c>
      <c r="R26" s="108">
        <v>0.70899444587318383</v>
      </c>
      <c r="S26" s="108">
        <v>0.64635081354119261</v>
      </c>
      <c r="T26" s="108">
        <v>0.57507851701361323</v>
      </c>
      <c r="U26" s="108">
        <v>0.50218562812516021</v>
      </c>
      <c r="V26" s="108">
        <v>0.44615505775556008</v>
      </c>
      <c r="W26" s="108">
        <v>0.39275732592908658</v>
      </c>
    </row>
    <row r="27" spans="1:57">
      <c r="F27" s="390">
        <v>0.43367299770057255</v>
      </c>
      <c r="G27" s="108">
        <v>0.53436359027694225</v>
      </c>
      <c r="H27" s="108">
        <v>0.68783509751542338</v>
      </c>
      <c r="I27" s="108">
        <v>0.88353295291032308</v>
      </c>
      <c r="J27" s="108">
        <v>1.1600206635640322</v>
      </c>
      <c r="K27" s="108">
        <v>1.6591394173352396</v>
      </c>
      <c r="L27" s="108">
        <v>2.2737898997375829</v>
      </c>
      <c r="M27" s="108">
        <v>2.3101962405866834</v>
      </c>
      <c r="N27" s="108">
        <v>1.9512646780736489</v>
      </c>
      <c r="O27" s="108">
        <v>1.2805208899614748</v>
      </c>
      <c r="P27" s="108">
        <v>0.99169988648630947</v>
      </c>
      <c r="Q27" s="108">
        <v>0.83287505797973216</v>
      </c>
      <c r="R27" s="108">
        <v>0.75424376969988505</v>
      </c>
      <c r="S27" s="108">
        <v>0.69409282636872449</v>
      </c>
      <c r="T27" s="108">
        <v>0.6205513137065003</v>
      </c>
      <c r="U27" s="108">
        <v>0.54583002934955804</v>
      </c>
      <c r="V27" s="108">
        <v>0.4783117014737221</v>
      </c>
      <c r="W27" s="108">
        <v>0.41481018143515658</v>
      </c>
      <c r="BE27" s="703"/>
    </row>
    <row r="28" spans="1:57">
      <c r="F28" s="390">
        <v>0.44763167567992401</v>
      </c>
      <c r="G28" s="108">
        <v>0.56912419381243451</v>
      </c>
      <c r="H28" s="108">
        <v>0.72468163671878183</v>
      </c>
      <c r="I28" s="108">
        <v>0.92553797850301123</v>
      </c>
      <c r="J28" s="108">
        <v>1.2165425426336616</v>
      </c>
      <c r="K28" s="108">
        <v>1.6771808854612167</v>
      </c>
      <c r="L28" s="108">
        <v>2.2143483143001985</v>
      </c>
      <c r="M28" s="108">
        <v>2.3250923420853433</v>
      </c>
      <c r="N28" s="108">
        <v>2.0212480838002453</v>
      </c>
      <c r="O28" s="108">
        <v>1.4205169552033299</v>
      </c>
      <c r="P28" s="108">
        <v>1.0846101842325888</v>
      </c>
      <c r="Q28" s="108">
        <v>0.88611832166979743</v>
      </c>
      <c r="R28" s="108">
        <v>0.80689084556840163</v>
      </c>
      <c r="S28" s="108">
        <v>0.75273746272314068</v>
      </c>
      <c r="T28" s="108">
        <v>0.67983250652812532</v>
      </c>
      <c r="U28" s="108">
        <v>0.60319292180750328</v>
      </c>
      <c r="V28" s="108">
        <v>0.51527322402969322</v>
      </c>
      <c r="W28" s="108">
        <v>0.42926931120629758</v>
      </c>
    </row>
    <row r="29" spans="1:57">
      <c r="F29" s="390">
        <v>0.42529253704621495</v>
      </c>
      <c r="G29" s="108">
        <v>0.55521959058260395</v>
      </c>
      <c r="H29" s="108">
        <v>0.69634281436596701</v>
      </c>
      <c r="I29" s="108">
        <v>0.88346238677659128</v>
      </c>
      <c r="J29" s="108">
        <v>1.1693107406695848</v>
      </c>
      <c r="K29" s="108">
        <v>1.6663326125987263</v>
      </c>
      <c r="L29" s="108">
        <v>2.1334474414042814</v>
      </c>
      <c r="M29" s="108">
        <v>2.2621340957923701</v>
      </c>
      <c r="N29" s="108">
        <v>2.0291449349241777</v>
      </c>
      <c r="O29" s="108">
        <v>1.4986988910242143</v>
      </c>
      <c r="P29" s="108">
        <v>1.1383412693262491</v>
      </c>
      <c r="Q29" s="108">
        <v>0.91676042933472723</v>
      </c>
      <c r="R29" s="108">
        <v>0.81851842974194022</v>
      </c>
      <c r="S29" s="108">
        <v>0.77209953100760065</v>
      </c>
      <c r="T29" s="108">
        <v>0.6993439159675453</v>
      </c>
      <c r="U29" s="108">
        <v>0.61050513328664835</v>
      </c>
      <c r="V29" s="108">
        <v>0.51994250415468213</v>
      </c>
      <c r="W29" s="108">
        <v>0.42346796968509515</v>
      </c>
    </row>
    <row r="30" spans="1:57">
      <c r="F30" s="390">
        <v>0.40500767704581986</v>
      </c>
      <c r="G30" s="108">
        <v>0.51467503470472054</v>
      </c>
      <c r="H30" s="108">
        <v>0.65517509614264147</v>
      </c>
      <c r="I30" s="108">
        <v>0.85381057070402844</v>
      </c>
      <c r="J30" s="108">
        <v>1.1319258490104962</v>
      </c>
      <c r="K30" s="108">
        <v>1.5592860851346528</v>
      </c>
      <c r="L30" s="108">
        <v>2.0582308283163875</v>
      </c>
      <c r="M30" s="108">
        <v>2.1498729214451773</v>
      </c>
      <c r="N30" s="108">
        <v>1.9876689776239709</v>
      </c>
      <c r="O30" s="108">
        <v>1.515269036778558</v>
      </c>
      <c r="P30" s="108">
        <v>1.1534625119544284</v>
      </c>
      <c r="Q30" s="108">
        <v>0.95958266819611382</v>
      </c>
      <c r="R30" s="108">
        <v>0.85716269912061038</v>
      </c>
      <c r="S30" s="108">
        <v>0.77528779455456376</v>
      </c>
      <c r="T30" s="108">
        <v>0.68693766239097853</v>
      </c>
      <c r="U30" s="108">
        <v>0.59476292393712926</v>
      </c>
      <c r="V30" s="108">
        <v>0.50372794979060764</v>
      </c>
      <c r="W30" s="108">
        <v>0.41459985808461469</v>
      </c>
    </row>
    <row r="31" spans="1:57">
      <c r="F31" s="390">
        <v>0.39073689790412713</v>
      </c>
      <c r="G31" s="108">
        <v>0.49252227386366637</v>
      </c>
      <c r="H31" s="108">
        <v>0.62151004871460991</v>
      </c>
      <c r="I31" s="108">
        <v>0.79457626945954096</v>
      </c>
      <c r="J31" s="108">
        <v>1.070145608046178</v>
      </c>
      <c r="K31" s="108">
        <v>1.4836105560810795</v>
      </c>
      <c r="L31" s="108">
        <v>1.946204402812723</v>
      </c>
      <c r="M31" s="108">
        <v>2.0259653210492137</v>
      </c>
      <c r="N31" s="108">
        <v>1.9329759307950249</v>
      </c>
      <c r="O31" s="108">
        <v>1.5054222561971706</v>
      </c>
      <c r="P31" s="108">
        <v>1.1616039156248839</v>
      </c>
      <c r="Q31" s="108">
        <v>0.96010601685147434</v>
      </c>
      <c r="R31" s="108">
        <v>0.85399711643944776</v>
      </c>
      <c r="S31" s="108">
        <v>0.75931865696636991</v>
      </c>
      <c r="T31" s="108">
        <v>0.66344585590185767</v>
      </c>
      <c r="U31" s="108">
        <v>0.57851228836560187</v>
      </c>
      <c r="V31" s="108">
        <v>0.48959200235923434</v>
      </c>
      <c r="W31" s="108">
        <v>0.4048578529195283</v>
      </c>
    </row>
    <row r="32" spans="1:57">
      <c r="F32" s="390">
        <v>0.38741453001253956</v>
      </c>
      <c r="G32" s="108">
        <v>0.4689108335314347</v>
      </c>
      <c r="H32" s="108">
        <v>0.58246418153312984</v>
      </c>
      <c r="I32" s="108">
        <v>0.74573214686073741</v>
      </c>
      <c r="J32" s="108">
        <v>1.0011928183241305</v>
      </c>
      <c r="K32" s="108">
        <v>1.3897490414281659</v>
      </c>
      <c r="L32" s="108">
        <v>1.8515621745900057</v>
      </c>
      <c r="M32" s="108">
        <v>1.8714759478134404</v>
      </c>
      <c r="N32" s="108">
        <v>1.7736121520007528</v>
      </c>
      <c r="O32" s="108">
        <v>1.3946424244313853</v>
      </c>
      <c r="P32" s="108">
        <v>1.1012070945241164</v>
      </c>
      <c r="Q32" s="108">
        <v>0.9302675384904493</v>
      </c>
      <c r="R32" s="108">
        <v>0.81274069587970832</v>
      </c>
      <c r="S32" s="108">
        <v>0.72671915369107598</v>
      </c>
      <c r="T32" s="108">
        <v>0.63602777300723545</v>
      </c>
      <c r="U32" s="108">
        <v>0.54735267765948792</v>
      </c>
      <c r="V32" s="108">
        <v>0.4709641823288036</v>
      </c>
      <c r="W32" s="108">
        <v>0.40581861163355665</v>
      </c>
    </row>
    <row r="33" spans="1:57">
      <c r="F33" s="390">
        <v>0.37726545560810931</v>
      </c>
      <c r="G33" s="108">
        <v>0.45616865135237344</v>
      </c>
      <c r="H33" s="108">
        <v>0.56582692581410177</v>
      </c>
      <c r="I33" s="108">
        <v>0.71449770190158013</v>
      </c>
      <c r="J33" s="108">
        <v>0.98271845835630334</v>
      </c>
      <c r="K33" s="108">
        <v>1.3575822296450191</v>
      </c>
      <c r="L33" s="108">
        <v>1.8685796533208205</v>
      </c>
      <c r="M33" s="108">
        <v>1.7925244311507866</v>
      </c>
      <c r="N33" s="108">
        <v>1.6695696086123741</v>
      </c>
      <c r="O33" s="108">
        <v>1.2618707807319516</v>
      </c>
      <c r="P33" s="108">
        <v>1.0834437364345122</v>
      </c>
      <c r="Q33" s="108">
        <v>0.91796194397775033</v>
      </c>
      <c r="R33" s="108">
        <v>0.7770822823317094</v>
      </c>
      <c r="S33" s="108">
        <v>0.70254947261971223</v>
      </c>
      <c r="T33" s="108">
        <v>0.61837090587873111</v>
      </c>
      <c r="U33" s="108">
        <v>0.53607568450662346</v>
      </c>
      <c r="V33" s="108">
        <v>0.46368813370085887</v>
      </c>
      <c r="W33" s="108">
        <v>0.39807957673643107</v>
      </c>
    </row>
    <row r="34" spans="1:57">
      <c r="F34" s="390">
        <v>0.38212278141650313</v>
      </c>
      <c r="G34" s="108">
        <v>0.46069135373378517</v>
      </c>
      <c r="H34" s="108">
        <v>0.57593971059401983</v>
      </c>
      <c r="I34" s="108">
        <v>0.72495353979264476</v>
      </c>
      <c r="J34" s="108">
        <v>0.97971520646427757</v>
      </c>
      <c r="K34" s="108">
        <v>1.3901566269993981</v>
      </c>
      <c r="L34" s="108">
        <v>1.9274106730572051</v>
      </c>
      <c r="M34" s="108">
        <v>1.7793177924604502</v>
      </c>
      <c r="N34" s="108">
        <v>1.7018187996406622</v>
      </c>
      <c r="O34" s="108">
        <v>1.1909197780041796</v>
      </c>
      <c r="P34" s="108">
        <v>0.98070495291752025</v>
      </c>
      <c r="Q34" s="108">
        <v>0.88194852237178611</v>
      </c>
      <c r="R34" s="108">
        <v>0.74487857928089218</v>
      </c>
      <c r="S34" s="108">
        <v>0.67415477216675412</v>
      </c>
      <c r="T34" s="108">
        <v>0.61818494318928296</v>
      </c>
      <c r="U34" s="108">
        <v>0.5455749160479868</v>
      </c>
      <c r="V34" s="108">
        <v>0.46710120661588217</v>
      </c>
      <c r="W34" s="108">
        <v>0.3746477857807396</v>
      </c>
    </row>
    <row r="35" spans="1:57">
      <c r="F35" s="390">
        <v>0.40152193853030782</v>
      </c>
      <c r="G35" s="108">
        <v>0.48777878807667985</v>
      </c>
      <c r="H35" s="108">
        <v>0.61107932807336773</v>
      </c>
      <c r="I35" s="108">
        <v>0.76531718206098531</v>
      </c>
      <c r="J35" s="108">
        <v>1.0203241148929718</v>
      </c>
      <c r="K35" s="108">
        <v>1.448541759908538</v>
      </c>
      <c r="L35" s="108">
        <v>1.9958871941259262</v>
      </c>
      <c r="M35" s="108">
        <v>1.8211077312086623</v>
      </c>
      <c r="N35" s="108">
        <v>1.7542407644628613</v>
      </c>
      <c r="O35" s="108">
        <v>1.1544988093249999</v>
      </c>
      <c r="P35" s="108">
        <v>0.88463468063837647</v>
      </c>
      <c r="Q35" s="108">
        <v>0.78545891969052695</v>
      </c>
      <c r="R35" s="108">
        <v>0.70333794722496479</v>
      </c>
      <c r="S35" s="108">
        <v>0.6637263868986778</v>
      </c>
      <c r="T35" s="108">
        <v>0.61226127027613542</v>
      </c>
      <c r="U35" s="108">
        <v>0.53211131799453038</v>
      </c>
      <c r="V35" s="108">
        <v>0.43950537243179061</v>
      </c>
      <c r="W35" s="108">
        <v>0.34672827993800759</v>
      </c>
    </row>
    <row r="36" spans="1:57">
      <c r="F36" s="390">
        <v>0.41514776256886909</v>
      </c>
      <c r="G36" s="108">
        <v>0.51687502265353569</v>
      </c>
      <c r="H36" s="108">
        <v>0.65589498433757576</v>
      </c>
      <c r="I36" s="108">
        <v>0.81261037937163072</v>
      </c>
      <c r="J36" s="108">
        <v>1.043916772056882</v>
      </c>
      <c r="K36" s="108">
        <v>1.5397523365607642</v>
      </c>
      <c r="L36" s="108">
        <v>2.1508091782854279</v>
      </c>
      <c r="M36" s="108">
        <v>1.9740865613661787</v>
      </c>
      <c r="N36" s="108">
        <v>1.7902232524912445</v>
      </c>
      <c r="O36" s="108">
        <v>1.1227038859739968</v>
      </c>
      <c r="P36" s="108">
        <v>0.85701119868988618</v>
      </c>
      <c r="Q36" s="108">
        <v>0.78084386803392825</v>
      </c>
      <c r="R36" s="108">
        <v>0.69374179729557328</v>
      </c>
      <c r="S36" s="108">
        <v>0.64687443716795456</v>
      </c>
      <c r="T36" s="108">
        <v>0.60263851836252069</v>
      </c>
      <c r="U36" s="108">
        <v>0.53313062126665745</v>
      </c>
      <c r="V36" s="108">
        <v>0.45515127245852632</v>
      </c>
      <c r="W36" s="108">
        <v>0.3840117435400015</v>
      </c>
    </row>
    <row r="37" spans="1:57">
      <c r="A37" s="108">
        <v>0.95293473038295951</v>
      </c>
      <c r="B37" s="108">
        <v>0.36220276779348881</v>
      </c>
      <c r="C37" s="108">
        <v>2.319385401637942</v>
      </c>
      <c r="D37" s="108">
        <v>0.38009189532627174</v>
      </c>
      <c r="E37" s="108">
        <v>0.82095515443791389</v>
      </c>
      <c r="F37" s="390">
        <v>0.39720603756480494</v>
      </c>
      <c r="G37" s="108">
        <v>0.46481608860174406</v>
      </c>
      <c r="H37" s="108">
        <v>0.56707226146007705</v>
      </c>
      <c r="I37" s="108">
        <v>0.68857075630946363</v>
      </c>
      <c r="J37" s="108">
        <v>0.81469097507405897</v>
      </c>
      <c r="K37" s="108">
        <v>0.99494182335601422</v>
      </c>
      <c r="L37" s="108">
        <v>1.4793196042639234</v>
      </c>
      <c r="M37" s="108">
        <v>2.0910363460643255</v>
      </c>
      <c r="N37" s="108">
        <v>2.1877749178123036</v>
      </c>
      <c r="O37" s="108">
        <v>1.6245092123815239</v>
      </c>
      <c r="P37" s="108">
        <v>1.1761646109912056</v>
      </c>
      <c r="Q37" s="108">
        <v>0.91916401368840162</v>
      </c>
      <c r="R37" s="108">
        <v>0.79081232276736957</v>
      </c>
      <c r="S37" s="108">
        <v>0.71375359492440649</v>
      </c>
      <c r="T37" s="108">
        <v>0.63678532850900238</v>
      </c>
      <c r="U37" s="108">
        <v>0.54689704347346313</v>
      </c>
      <c r="V37" s="108">
        <v>0.46709323739389014</v>
      </c>
      <c r="W37" s="108">
        <v>0.40344313515589164</v>
      </c>
    </row>
    <row r="38" spans="1:57">
      <c r="F38" s="390">
        <v>0.38696892205659145</v>
      </c>
      <c r="G38" s="108">
        <v>0.45398810125563666</v>
      </c>
      <c r="H38" s="108">
        <v>0.54975492735862019</v>
      </c>
      <c r="I38" s="108">
        <v>0.68667047194084208</v>
      </c>
      <c r="J38" s="108">
        <v>0.83100030046952433</v>
      </c>
      <c r="K38" s="108">
        <v>1.0104692302531206</v>
      </c>
      <c r="L38" s="108">
        <v>1.4864970239969879</v>
      </c>
      <c r="M38" s="108">
        <v>2.1239673946237136</v>
      </c>
      <c r="N38" s="108">
        <v>2.2027028201116536</v>
      </c>
      <c r="O38" s="108">
        <v>1.6718543763561713</v>
      </c>
      <c r="P38" s="108">
        <v>1.2219176084151326</v>
      </c>
      <c r="Q38" s="108">
        <v>0.93748594098589833</v>
      </c>
      <c r="R38" s="108">
        <v>0.80269174787241371</v>
      </c>
      <c r="S38" s="108">
        <v>0.72300988265398913</v>
      </c>
      <c r="T38" s="108">
        <v>0.6368361272559383</v>
      </c>
      <c r="U38" s="108">
        <v>0.53897320396457549</v>
      </c>
      <c r="V38" s="108">
        <v>0.46265313460919294</v>
      </c>
      <c r="W38" s="108">
        <v>0.40539875164682115</v>
      </c>
    </row>
    <row r="39" spans="1:57">
      <c r="F39" s="390">
        <v>0.39929608950664358</v>
      </c>
      <c r="G39" s="108">
        <v>0.47993392017539033</v>
      </c>
      <c r="H39" s="108">
        <v>0.57653173440335159</v>
      </c>
      <c r="I39" s="108">
        <v>0.72141783150316452</v>
      </c>
      <c r="J39" s="108">
        <v>0.87650793313897946</v>
      </c>
      <c r="K39" s="108">
        <v>1.0866430914136707</v>
      </c>
      <c r="L39" s="108">
        <v>1.5090353057692782</v>
      </c>
      <c r="M39" s="108">
        <v>2.1726612337545803</v>
      </c>
      <c r="N39" s="108">
        <v>2.2781038868949945</v>
      </c>
      <c r="O39" s="108">
        <v>1.7718597031892691</v>
      </c>
      <c r="P39" s="108">
        <v>1.2918066550357257</v>
      </c>
      <c r="Q39" s="108">
        <v>1.0012245422681074</v>
      </c>
      <c r="R39" s="108">
        <v>0.85432438805376831</v>
      </c>
      <c r="S39" s="108">
        <v>0.77361096372254745</v>
      </c>
      <c r="T39" s="108">
        <v>0.67855032119736203</v>
      </c>
      <c r="U39" s="108">
        <v>0.5772171884890438</v>
      </c>
      <c r="V39" s="108">
        <v>0.49866383651519613</v>
      </c>
      <c r="W39" s="108">
        <v>0.43036454892778575</v>
      </c>
      <c r="BE39" s="703"/>
    </row>
    <row r="40" spans="1:57">
      <c r="F40" s="390">
        <v>0.4079319755153466</v>
      </c>
      <c r="G40" s="108">
        <v>0.51114989648051323</v>
      </c>
      <c r="H40" s="108">
        <v>0.62906373956650885</v>
      </c>
      <c r="I40" s="108">
        <v>0.76222846895278118</v>
      </c>
      <c r="J40" s="108">
        <v>0.92643175769664299</v>
      </c>
      <c r="K40" s="108">
        <v>1.1524767022881532</v>
      </c>
      <c r="L40" s="108">
        <v>1.5419830688295428</v>
      </c>
      <c r="M40" s="108">
        <v>2.1595551484176463</v>
      </c>
      <c r="N40" s="108">
        <v>2.319385401637942</v>
      </c>
      <c r="O40" s="108">
        <v>1.8660024403329287</v>
      </c>
      <c r="P40" s="108">
        <v>1.3838794071892175</v>
      </c>
      <c r="Q40" s="108">
        <v>1.0750291061032169</v>
      </c>
      <c r="R40" s="108">
        <v>0.91530559486633489</v>
      </c>
      <c r="S40" s="108">
        <v>0.82706016290925422</v>
      </c>
      <c r="T40" s="108">
        <v>0.73250437901480336</v>
      </c>
      <c r="U40" s="108">
        <v>0.63555728239276643</v>
      </c>
      <c r="V40" s="108">
        <v>0.53850140694448867</v>
      </c>
      <c r="W40" s="108">
        <v>0.44531327750148769</v>
      </c>
    </row>
    <row r="41" spans="1:57">
      <c r="F41" s="390">
        <v>0.39658163541834163</v>
      </c>
      <c r="G41" s="108">
        <v>0.49653755838012864</v>
      </c>
      <c r="H41" s="108">
        <v>0.61262399620354191</v>
      </c>
      <c r="I41" s="108">
        <v>0.74679558095928655</v>
      </c>
      <c r="J41" s="108">
        <v>0.89972328669971413</v>
      </c>
      <c r="K41" s="108">
        <v>1.1383159002292871</v>
      </c>
      <c r="L41" s="108">
        <v>1.5543368095846213</v>
      </c>
      <c r="M41" s="108">
        <v>2.0884812669040715</v>
      </c>
      <c r="N41" s="108">
        <v>2.2816903823526933</v>
      </c>
      <c r="O41" s="108">
        <v>1.8717376720272609</v>
      </c>
      <c r="P41" s="108">
        <v>1.4325866139050563</v>
      </c>
      <c r="Q41" s="108">
        <v>1.1065432281067173</v>
      </c>
      <c r="R41" s="108">
        <v>0.92485222023736202</v>
      </c>
      <c r="S41" s="108">
        <v>0.82878113507844442</v>
      </c>
      <c r="T41" s="108">
        <v>0.73758299304880437</v>
      </c>
      <c r="U41" s="108">
        <v>0.63587925044995919</v>
      </c>
      <c r="V41" s="108">
        <v>0.53724768043441429</v>
      </c>
      <c r="W41" s="108">
        <v>0.43259724923684256</v>
      </c>
    </row>
    <row r="42" spans="1:57">
      <c r="F42" s="390">
        <v>0.37785651292672445</v>
      </c>
      <c r="G42" s="108">
        <v>0.4734749896534669</v>
      </c>
      <c r="H42" s="108">
        <v>0.5771681248683741</v>
      </c>
      <c r="I42" s="108">
        <v>0.71290276098335115</v>
      </c>
      <c r="J42" s="108">
        <v>0.8932732421134828</v>
      </c>
      <c r="K42" s="108">
        <v>1.1067132670154445</v>
      </c>
      <c r="L42" s="108">
        <v>1.4807012749483104</v>
      </c>
      <c r="M42" s="108">
        <v>2.0206532668442643</v>
      </c>
      <c r="N42" s="108">
        <v>2.2061598898702477</v>
      </c>
      <c r="O42" s="108">
        <v>1.8450493576099469</v>
      </c>
      <c r="P42" s="108">
        <v>1.4075342311284973</v>
      </c>
      <c r="Q42" s="108">
        <v>1.1034283547136448</v>
      </c>
      <c r="R42" s="108">
        <v>0.95455238470433434</v>
      </c>
      <c r="S42" s="108">
        <v>0.83970584148640759</v>
      </c>
      <c r="T42" s="108">
        <v>0.72031905336848312</v>
      </c>
      <c r="U42" s="108">
        <v>0.61252135374170336</v>
      </c>
      <c r="V42" s="108">
        <v>0.51289630890909554</v>
      </c>
      <c r="W42" s="108">
        <v>0.41708625401885074</v>
      </c>
    </row>
    <row r="43" spans="1:57">
      <c r="F43" s="390">
        <v>0.36969888881263546</v>
      </c>
      <c r="G43" s="108">
        <v>0.45673047766122765</v>
      </c>
      <c r="H43" s="108">
        <v>0.55934526386858308</v>
      </c>
      <c r="I43" s="108">
        <v>0.67831612044139622</v>
      </c>
      <c r="J43" s="108">
        <v>0.84120551122868381</v>
      </c>
      <c r="K43" s="108">
        <v>1.0729114677749134</v>
      </c>
      <c r="L43" s="108">
        <v>1.4031832299449378</v>
      </c>
      <c r="M43" s="108">
        <v>1.9259597794462717</v>
      </c>
      <c r="N43" s="108">
        <v>2.1316995114594985</v>
      </c>
      <c r="O43" s="108">
        <v>1.7871413907287521</v>
      </c>
      <c r="P43" s="108">
        <v>1.3711489193114876</v>
      </c>
      <c r="Q43" s="108">
        <v>1.0805408375089982</v>
      </c>
      <c r="R43" s="108">
        <v>0.93255510882602033</v>
      </c>
      <c r="S43" s="108">
        <v>0.80951273520800671</v>
      </c>
      <c r="T43" s="108">
        <v>0.68927226097095673</v>
      </c>
      <c r="U43" s="108">
        <v>0.59183458092972907</v>
      </c>
      <c r="V43" s="108">
        <v>0.49493768747588152</v>
      </c>
      <c r="W43" s="108">
        <v>0.4064172354339497</v>
      </c>
    </row>
    <row r="44" spans="1:57">
      <c r="F44" s="390">
        <v>0.36944592240620561</v>
      </c>
      <c r="G44" s="108">
        <v>0.43673713210059628</v>
      </c>
      <c r="H44" s="108">
        <v>0.52529785133178664</v>
      </c>
      <c r="I44" s="108">
        <v>0.6406292698557946</v>
      </c>
      <c r="J44" s="108">
        <v>0.78326783856518101</v>
      </c>
      <c r="K44" s="108">
        <v>0.99550326978258441</v>
      </c>
      <c r="L44" s="108">
        <v>1.3168022921750884</v>
      </c>
      <c r="M44" s="108">
        <v>1.8433196700076555</v>
      </c>
      <c r="N44" s="108">
        <v>1.9743159268657466</v>
      </c>
      <c r="O44" s="108">
        <v>1.6399708914597764</v>
      </c>
      <c r="P44" s="108">
        <v>1.2702911693592931</v>
      </c>
      <c r="Q44" s="108">
        <v>1.0239235796863311</v>
      </c>
      <c r="R44" s="108">
        <v>0.86948769492981581</v>
      </c>
      <c r="S44" s="108">
        <v>0.7595175277546643</v>
      </c>
      <c r="T44" s="108">
        <v>0.65726572494390945</v>
      </c>
      <c r="U44" s="108">
        <v>0.55754968129554894</v>
      </c>
      <c r="V44" s="108">
        <v>0.47500285698812106</v>
      </c>
      <c r="W44" s="108">
        <v>0.40706163441030246</v>
      </c>
    </row>
    <row r="45" spans="1:57">
      <c r="F45" s="390">
        <v>0.36220276779348881</v>
      </c>
      <c r="G45" s="108">
        <v>0.42563199909150323</v>
      </c>
      <c r="H45" s="108">
        <v>0.51082788309669391</v>
      </c>
      <c r="I45" s="108">
        <v>0.61288673612098932</v>
      </c>
      <c r="J45" s="108">
        <v>0.75347984407741342</v>
      </c>
      <c r="K45" s="108">
        <v>0.94926396293687432</v>
      </c>
      <c r="L45" s="108">
        <v>1.3098033372776103</v>
      </c>
      <c r="M45" s="108">
        <v>1.78365743869826</v>
      </c>
      <c r="N45" s="108">
        <v>1.8632158507135372</v>
      </c>
      <c r="O45" s="108">
        <v>1.5052855615020679</v>
      </c>
      <c r="P45" s="108">
        <v>1.2371505453580109</v>
      </c>
      <c r="Q45" s="108">
        <v>0.99828813533934591</v>
      </c>
      <c r="R45" s="108">
        <v>0.82135474547668541</v>
      </c>
      <c r="S45" s="108">
        <v>0.7307234185226501</v>
      </c>
      <c r="T45" s="108">
        <v>0.63704066779042823</v>
      </c>
      <c r="U45" s="108">
        <v>0.54374499647588004</v>
      </c>
      <c r="V45" s="108">
        <v>0.46892298636710084</v>
      </c>
      <c r="W45" s="108">
        <v>0.4037927292208307</v>
      </c>
    </row>
    <row r="46" spans="1:57">
      <c r="F46" s="390">
        <v>0.36729978306149291</v>
      </c>
      <c r="G46" s="108">
        <v>0.43405546767750453</v>
      </c>
      <c r="H46" s="108">
        <v>0.5197603301152548</v>
      </c>
      <c r="I46" s="108">
        <v>0.6266678805107434</v>
      </c>
      <c r="J46" s="108">
        <v>0.73824799762655191</v>
      </c>
      <c r="K46" s="108">
        <v>0.93652820793816116</v>
      </c>
      <c r="L46" s="108">
        <v>1.3062879137446635</v>
      </c>
      <c r="M46" s="108">
        <v>1.7999166731762994</v>
      </c>
      <c r="N46" s="108">
        <v>1.8909197560478659</v>
      </c>
      <c r="O46" s="108">
        <v>1.43912698786209</v>
      </c>
      <c r="P46" s="108">
        <v>1.1588178784737417</v>
      </c>
      <c r="Q46" s="108">
        <v>0.94988199418133989</v>
      </c>
      <c r="R46" s="108">
        <v>0.79082843712231854</v>
      </c>
      <c r="S46" s="108">
        <v>0.69957285663594948</v>
      </c>
      <c r="T46" s="108">
        <v>0.63331242150176126</v>
      </c>
      <c r="U46" s="108">
        <v>0.54998900851733235</v>
      </c>
      <c r="V46" s="108">
        <v>0.47755304933347548</v>
      </c>
      <c r="W46" s="108">
        <v>0.40166801999391705</v>
      </c>
    </row>
    <row r="47" spans="1:57">
      <c r="F47" s="390">
        <v>0.36659813369416039</v>
      </c>
      <c r="G47" s="108">
        <v>0.4596977318271574</v>
      </c>
      <c r="H47" s="108">
        <v>0.55229460476716097</v>
      </c>
      <c r="I47" s="108">
        <v>0.66225047420371908</v>
      </c>
      <c r="J47" s="108">
        <v>0.76927619939566305</v>
      </c>
      <c r="K47" s="108">
        <v>0.93162010644700333</v>
      </c>
      <c r="L47" s="108">
        <v>1.2939732405272937</v>
      </c>
      <c r="M47" s="108">
        <v>1.8291024164347549</v>
      </c>
      <c r="N47" s="108">
        <v>1.9878827928099831</v>
      </c>
      <c r="O47" s="108">
        <v>1.4947626933758829</v>
      </c>
      <c r="P47" s="108">
        <v>1.088637532340518</v>
      </c>
      <c r="Q47" s="108">
        <v>0.86092391262259282</v>
      </c>
      <c r="R47" s="108">
        <v>0.758653980831832</v>
      </c>
      <c r="S47" s="108">
        <v>0.70199214549361943</v>
      </c>
      <c r="T47" s="108">
        <v>0.63601257649854914</v>
      </c>
      <c r="U47" s="108">
        <v>0.54961201969289619</v>
      </c>
      <c r="V47" s="108">
        <v>0.46538155742561377</v>
      </c>
      <c r="W47" s="108">
        <v>0.38928098385540644</v>
      </c>
    </row>
    <row r="48" spans="1:57">
      <c r="F48" s="390">
        <v>0.38858592887019094</v>
      </c>
      <c r="G48" s="108">
        <v>0.47150194950814167</v>
      </c>
      <c r="H48" s="108">
        <v>0.57690978964566941</v>
      </c>
      <c r="I48" s="108">
        <v>0.69447726773494944</v>
      </c>
      <c r="J48" s="108">
        <v>0.79780850404289227</v>
      </c>
      <c r="K48" s="108">
        <v>0.95554613424319135</v>
      </c>
      <c r="L48" s="108">
        <v>1.3863446435869367</v>
      </c>
      <c r="M48" s="108">
        <v>1.9499924102861135</v>
      </c>
      <c r="N48" s="108">
        <v>2.0739447077759969</v>
      </c>
      <c r="O48" s="108">
        <v>1.5388470688704816</v>
      </c>
      <c r="P48" s="108">
        <v>1.1032916185208417</v>
      </c>
      <c r="Q48" s="108">
        <v>0.87565034396740582</v>
      </c>
      <c r="R48" s="108">
        <v>0.76676424231306406</v>
      </c>
      <c r="S48" s="108">
        <v>0.70383199634908122</v>
      </c>
      <c r="T48" s="108">
        <v>0.64422892212380467</v>
      </c>
      <c r="U48" s="108">
        <v>0.56206972362449914</v>
      </c>
      <c r="V48" s="108">
        <v>0.4737039893219957</v>
      </c>
      <c r="W48" s="108">
        <v>0.39804561498173002</v>
      </c>
    </row>
    <row r="49" spans="1:57">
      <c r="A49" s="108">
        <v>0.94067632241431254</v>
      </c>
      <c r="B49" s="108">
        <v>0.32211983344339212</v>
      </c>
      <c r="C49" s="108">
        <v>2.2961791111547161</v>
      </c>
      <c r="D49" s="108">
        <v>0.34243429516398233</v>
      </c>
      <c r="E49" s="108">
        <v>0.82095515443791389</v>
      </c>
      <c r="F49" s="390">
        <v>0.37018040248824052</v>
      </c>
      <c r="G49" s="108">
        <v>0.43623304634075977</v>
      </c>
      <c r="H49" s="108">
        <v>0.50610702891438475</v>
      </c>
      <c r="I49" s="108">
        <v>0.57748870677971242</v>
      </c>
      <c r="J49" s="108">
        <v>0.65566095181654538</v>
      </c>
      <c r="K49" s="108">
        <v>0.74822343837828131</v>
      </c>
      <c r="L49" s="108">
        <v>0.88069813423223797</v>
      </c>
      <c r="M49" s="108">
        <v>1.1300547869526871</v>
      </c>
      <c r="N49" s="108">
        <v>1.6270966779706366</v>
      </c>
      <c r="O49" s="108">
        <v>2.166228739594203</v>
      </c>
      <c r="P49" s="108">
        <v>2.091036346064326</v>
      </c>
      <c r="Q49" s="108">
        <v>1.510065426527065</v>
      </c>
      <c r="R49" s="108">
        <v>1.0525776572275227</v>
      </c>
      <c r="S49" s="108">
        <v>0.85825799011815684</v>
      </c>
      <c r="T49" s="108">
        <v>0.73673376454443451</v>
      </c>
      <c r="U49" s="108">
        <v>0.6187850433285812</v>
      </c>
      <c r="V49" s="108">
        <v>0.51280834321983626</v>
      </c>
      <c r="W49" s="108">
        <v>0.42622796757981574</v>
      </c>
    </row>
    <row r="50" spans="1:57">
      <c r="F50" s="390">
        <v>0.35550894566170727</v>
      </c>
      <c r="G50" s="108">
        <v>0.41613076594206033</v>
      </c>
      <c r="H50" s="108">
        <v>0.47721322254620896</v>
      </c>
      <c r="I50" s="108">
        <v>0.54833959860809578</v>
      </c>
      <c r="J50" s="108">
        <v>0.64963554908649024</v>
      </c>
      <c r="K50" s="108">
        <v>0.74595653880746804</v>
      </c>
      <c r="L50" s="108">
        <v>0.88401753245527959</v>
      </c>
      <c r="M50" s="108">
        <v>1.169202040279866</v>
      </c>
      <c r="N50" s="108">
        <v>1.6708946064593488</v>
      </c>
      <c r="O50" s="108">
        <v>2.1800479397922219</v>
      </c>
      <c r="P50" s="108">
        <v>2.1239673946237132</v>
      </c>
      <c r="Q50" s="108">
        <v>1.5208569730652395</v>
      </c>
      <c r="R50" s="108">
        <v>1.0657712305255738</v>
      </c>
      <c r="S50" s="108">
        <v>0.88816641394598472</v>
      </c>
      <c r="T50" s="108">
        <v>0.74875224298154397</v>
      </c>
      <c r="U50" s="108">
        <v>0.62321767380738102</v>
      </c>
      <c r="V50" s="108">
        <v>0.51320497385332431</v>
      </c>
      <c r="W50" s="108">
        <v>0.42539094443302589</v>
      </c>
    </row>
    <row r="51" spans="1:57">
      <c r="F51" s="390">
        <v>0.36033836851369527</v>
      </c>
      <c r="G51" s="108">
        <v>0.42847578746377135</v>
      </c>
      <c r="H51" s="108">
        <v>0.50224992960766701</v>
      </c>
      <c r="I51" s="108">
        <v>0.5827536410773636</v>
      </c>
      <c r="J51" s="108">
        <v>0.67736944834860735</v>
      </c>
      <c r="K51" s="108">
        <v>0.7780195261377082</v>
      </c>
      <c r="L51" s="108">
        <v>0.92765785932647882</v>
      </c>
      <c r="M51" s="108">
        <v>1.234643917260253</v>
      </c>
      <c r="N51" s="108">
        <v>1.7644455235673515</v>
      </c>
      <c r="O51" s="108">
        <v>2.2541453349937899</v>
      </c>
      <c r="P51" s="108">
        <v>2.1726612337545803</v>
      </c>
      <c r="Q51" s="108">
        <v>1.5435737668037866</v>
      </c>
      <c r="R51" s="108">
        <v>1.1380009819861168</v>
      </c>
      <c r="S51" s="108">
        <v>0.94626475432264412</v>
      </c>
      <c r="T51" s="108">
        <v>0.79645645795817377</v>
      </c>
      <c r="U51" s="108">
        <v>0.65772288585444783</v>
      </c>
      <c r="V51" s="108">
        <v>0.54028712355995656</v>
      </c>
      <c r="W51" s="108">
        <v>0.45350472099291</v>
      </c>
      <c r="BE51" s="703"/>
    </row>
    <row r="52" spans="1:57">
      <c r="F52" s="390">
        <v>0.37374003104545522</v>
      </c>
      <c r="G52" s="108">
        <v>0.45425461941318102</v>
      </c>
      <c r="H52" s="108">
        <v>0.54524423419139445</v>
      </c>
      <c r="I52" s="108">
        <v>0.63646219246366875</v>
      </c>
      <c r="J52" s="108">
        <v>0.72600190911041818</v>
      </c>
      <c r="K52" s="108">
        <v>0.82068577571660151</v>
      </c>
      <c r="L52" s="108">
        <v>0.98094558296603429</v>
      </c>
      <c r="M52" s="108">
        <v>1.325458303544927</v>
      </c>
      <c r="N52" s="108">
        <v>1.8518380451189773</v>
      </c>
      <c r="O52" s="108">
        <v>2.2961791111547161</v>
      </c>
      <c r="P52" s="108">
        <v>2.1595551484176463</v>
      </c>
      <c r="Q52" s="108">
        <v>1.5746849015244426</v>
      </c>
      <c r="R52" s="108">
        <v>1.2173019993586522</v>
      </c>
      <c r="S52" s="108">
        <v>0.99884644165210601</v>
      </c>
      <c r="T52" s="108">
        <v>0.84062796280622576</v>
      </c>
      <c r="U52" s="108">
        <v>0.70420982549766198</v>
      </c>
      <c r="V52" s="108">
        <v>0.57852059462853367</v>
      </c>
      <c r="W52" s="108">
        <v>0.47310617908622488</v>
      </c>
    </row>
    <row r="53" spans="1:57">
      <c r="F53" s="390">
        <v>0.36216769091235224</v>
      </c>
      <c r="G53" s="108">
        <v>0.4521745814196792</v>
      </c>
      <c r="H53" s="108">
        <v>0.53040296727573477</v>
      </c>
      <c r="I53" s="108">
        <v>0.63347294239936036</v>
      </c>
      <c r="J53" s="108">
        <v>0.72944033679184306</v>
      </c>
      <c r="K53" s="108">
        <v>0.81576219020509733</v>
      </c>
      <c r="L53" s="108">
        <v>0.99526202354515025</v>
      </c>
      <c r="M53" s="108">
        <v>1.3749676586974395</v>
      </c>
      <c r="N53" s="108">
        <v>1.8527382615955779</v>
      </c>
      <c r="O53" s="108">
        <v>2.2591012241276665</v>
      </c>
      <c r="P53" s="108">
        <v>2.0884812669040711</v>
      </c>
      <c r="Q53" s="108">
        <v>1.585646170935088</v>
      </c>
      <c r="R53" s="108">
        <v>1.2124304174168259</v>
      </c>
      <c r="S53" s="108">
        <v>0.98066045301840776</v>
      </c>
      <c r="T53" s="108">
        <v>0.81842944285220343</v>
      </c>
      <c r="U53" s="108">
        <v>0.68508997053837151</v>
      </c>
      <c r="V53" s="108">
        <v>0.56956065975115677</v>
      </c>
      <c r="W53" s="108">
        <v>0.45318790910351281</v>
      </c>
    </row>
    <row r="54" spans="1:57">
      <c r="F54" s="390">
        <v>0.3472410397158805</v>
      </c>
      <c r="G54" s="108">
        <v>0.43298071613078104</v>
      </c>
      <c r="H54" s="108">
        <v>0.51688581560297742</v>
      </c>
      <c r="I54" s="108">
        <v>0.60818210285715302</v>
      </c>
      <c r="J54" s="108">
        <v>0.7140972305613893</v>
      </c>
      <c r="K54" s="108">
        <v>0.83785983273780029</v>
      </c>
      <c r="L54" s="108">
        <v>1.0085174445607668</v>
      </c>
      <c r="M54" s="108">
        <v>1.3471084430652658</v>
      </c>
      <c r="N54" s="108">
        <v>1.8285565101543815</v>
      </c>
      <c r="O54" s="108">
        <v>2.1830773014192761</v>
      </c>
      <c r="P54" s="108">
        <v>2.0206532668442647</v>
      </c>
      <c r="Q54" s="108">
        <v>1.5125567129448023</v>
      </c>
      <c r="R54" s="108">
        <v>1.1648266677417412</v>
      </c>
      <c r="S54" s="108">
        <v>0.9753994300680956</v>
      </c>
      <c r="T54" s="108">
        <v>0.79440532213739012</v>
      </c>
      <c r="U54" s="108">
        <v>0.65133663108127682</v>
      </c>
      <c r="V54" s="108">
        <v>0.53385561351305377</v>
      </c>
      <c r="W54" s="108">
        <v>0.42526888941389934</v>
      </c>
    </row>
    <row r="55" spans="1:57">
      <c r="F55" s="390">
        <v>0.35027225425343023</v>
      </c>
      <c r="G55" s="108">
        <v>0.4270170193852722</v>
      </c>
      <c r="H55" s="108">
        <v>0.50912257631846158</v>
      </c>
      <c r="I55" s="108">
        <v>0.59618624024610867</v>
      </c>
      <c r="J55" s="108">
        <v>0.6992411297544191</v>
      </c>
      <c r="K55" s="108">
        <v>0.82521658724989877</v>
      </c>
      <c r="L55" s="108">
        <v>0.992057828559467</v>
      </c>
      <c r="M55" s="108">
        <v>1.314205137733691</v>
      </c>
      <c r="N55" s="108">
        <v>1.7659897543165923</v>
      </c>
      <c r="O55" s="108">
        <v>2.1097579505946542</v>
      </c>
      <c r="P55" s="108">
        <v>1.9259597794462719</v>
      </c>
      <c r="Q55" s="108">
        <v>1.4336640808448662</v>
      </c>
      <c r="R55" s="108">
        <v>1.1281073687745862</v>
      </c>
      <c r="S55" s="108">
        <v>0.91481463834357279</v>
      </c>
      <c r="T55" s="108">
        <v>0.74636436044185228</v>
      </c>
      <c r="U55" s="108">
        <v>0.62014029065199772</v>
      </c>
      <c r="V55" s="108">
        <v>0.50960730814148936</v>
      </c>
      <c r="W55" s="108">
        <v>0.41246408380685012</v>
      </c>
    </row>
    <row r="56" spans="1:57">
      <c r="F56" s="390">
        <v>0.35287571958221498</v>
      </c>
      <c r="G56" s="108">
        <v>0.41237642689260029</v>
      </c>
      <c r="H56" s="108">
        <v>0.4829300800855012</v>
      </c>
      <c r="I56" s="108">
        <v>0.56541836979088578</v>
      </c>
      <c r="J56" s="108">
        <v>0.66933386184620469</v>
      </c>
      <c r="K56" s="108">
        <v>0.78203283970305371</v>
      </c>
      <c r="L56" s="108">
        <v>0.94264202763663696</v>
      </c>
      <c r="M56" s="108">
        <v>1.2223398552824782</v>
      </c>
      <c r="N56" s="108">
        <v>1.6182152684195656</v>
      </c>
      <c r="O56" s="108">
        <v>1.957034905874548</v>
      </c>
      <c r="P56" s="108">
        <v>1.8433196700076557</v>
      </c>
      <c r="Q56" s="108">
        <v>1.3434376494134481</v>
      </c>
      <c r="R56" s="108">
        <v>1.046146566464478</v>
      </c>
      <c r="S56" s="108">
        <v>0.84106695806516796</v>
      </c>
      <c r="T56" s="108">
        <v>0.70239486147474883</v>
      </c>
      <c r="U56" s="108">
        <v>0.58043623313444648</v>
      </c>
      <c r="V56" s="108">
        <v>0.48472602705946666</v>
      </c>
      <c r="W56" s="108">
        <v>0.40872673359081829</v>
      </c>
    </row>
    <row r="57" spans="1:57">
      <c r="F57" s="390">
        <v>0.34166446413154916</v>
      </c>
      <c r="G57" s="108">
        <v>0.40009929877299516</v>
      </c>
      <c r="H57" s="108">
        <v>0.47493406951460959</v>
      </c>
      <c r="I57" s="108">
        <v>0.55221251417238948</v>
      </c>
      <c r="J57" s="108">
        <v>0.64026429302887478</v>
      </c>
      <c r="K57" s="108">
        <v>0.75456799325122004</v>
      </c>
      <c r="L57" s="108">
        <v>0.92466819272441469</v>
      </c>
      <c r="M57" s="108">
        <v>1.1984820296877057</v>
      </c>
      <c r="N57" s="108">
        <v>1.4909935272663888</v>
      </c>
      <c r="O57" s="108">
        <v>1.8462016892362907</v>
      </c>
      <c r="P57" s="108">
        <v>1.78365743869826</v>
      </c>
      <c r="Q57" s="108">
        <v>1.3362441239999101</v>
      </c>
      <c r="R57" s="108">
        <v>0.99496479877044885</v>
      </c>
      <c r="S57" s="108">
        <v>0.80367495512743514</v>
      </c>
      <c r="T57" s="108">
        <v>0.67717725316549404</v>
      </c>
      <c r="U57" s="108">
        <v>0.56048465601963515</v>
      </c>
      <c r="V57" s="108">
        <v>0.47328820285863177</v>
      </c>
      <c r="W57" s="108">
        <v>0.40085853147242062</v>
      </c>
    </row>
    <row r="58" spans="1:57">
      <c r="F58" s="390">
        <v>0.32211983344339212</v>
      </c>
      <c r="G58" s="108">
        <v>0.38242848801040491</v>
      </c>
      <c r="H58" s="108">
        <v>0.48659467577998189</v>
      </c>
      <c r="I58" s="108">
        <v>0.57094270710493877</v>
      </c>
      <c r="J58" s="108">
        <v>0.63765478398883735</v>
      </c>
      <c r="K58" s="108">
        <v>0.72800784780066097</v>
      </c>
      <c r="L58" s="108">
        <v>0.90804354853205027</v>
      </c>
      <c r="M58" s="108">
        <v>1.1156588238924308</v>
      </c>
      <c r="N58" s="108">
        <v>1.4185242009555796</v>
      </c>
      <c r="O58" s="108">
        <v>1.8742695760613421</v>
      </c>
      <c r="P58" s="108">
        <v>1.799916673176299</v>
      </c>
      <c r="Q58" s="108">
        <v>1.3303993572857513</v>
      </c>
      <c r="R58" s="108">
        <v>0.98351574970564959</v>
      </c>
      <c r="S58" s="108">
        <v>0.78075801538970835</v>
      </c>
      <c r="T58" s="108">
        <v>0.67604175740710337</v>
      </c>
      <c r="U58" s="108">
        <v>0.56944542558181388</v>
      </c>
      <c r="V58" s="108">
        <v>0.47719785880638654</v>
      </c>
      <c r="W58" s="108">
        <v>0.40165486186931559</v>
      </c>
    </row>
    <row r="59" spans="1:57">
      <c r="F59" s="390">
        <v>0.3395549550401189</v>
      </c>
      <c r="G59" s="108">
        <v>0.39753832306939996</v>
      </c>
      <c r="H59" s="108">
        <v>0.51516800958984821</v>
      </c>
      <c r="I59" s="108">
        <v>0.60040741435057721</v>
      </c>
      <c r="J59" s="108">
        <v>0.66082079136261607</v>
      </c>
      <c r="K59" s="108">
        <v>0.71748291667677644</v>
      </c>
      <c r="L59" s="108">
        <v>0.82247174433052506</v>
      </c>
      <c r="M59" s="108">
        <v>1.0495055783947542</v>
      </c>
      <c r="N59" s="108">
        <v>1.4897832723011128</v>
      </c>
      <c r="O59" s="108">
        <v>1.9702608818708125</v>
      </c>
      <c r="P59" s="108">
        <v>1.8291024164347549</v>
      </c>
      <c r="Q59" s="108">
        <v>1.3197686964318098</v>
      </c>
      <c r="R59" s="108">
        <v>0.97822929739863995</v>
      </c>
      <c r="S59" s="108">
        <v>0.80278545892915576</v>
      </c>
      <c r="T59" s="108">
        <v>0.69939519657367422</v>
      </c>
      <c r="U59" s="108">
        <v>0.58701262645976371</v>
      </c>
      <c r="V59" s="108">
        <v>0.4835627836975761</v>
      </c>
      <c r="W59" s="108">
        <v>0.40878005965345771</v>
      </c>
    </row>
    <row r="60" spans="1:57">
      <c r="F60" s="390">
        <v>0.37038264611220917</v>
      </c>
      <c r="G60" s="108">
        <v>0.44165414966818134</v>
      </c>
      <c r="H60" s="108">
        <v>0.52494254463469159</v>
      </c>
      <c r="I60" s="108">
        <v>0.60467813182790009</v>
      </c>
      <c r="J60" s="108">
        <v>0.66403117557747748</v>
      </c>
      <c r="K60" s="108">
        <v>0.72979175196724633</v>
      </c>
      <c r="L60" s="108">
        <v>0.84462960185682234</v>
      </c>
      <c r="M60" s="108">
        <v>1.0667477941421959</v>
      </c>
      <c r="N60" s="108">
        <v>1.5414497468278461</v>
      </c>
      <c r="O60" s="108">
        <v>2.0551065603992438</v>
      </c>
      <c r="P60" s="108">
        <v>1.9499924102861137</v>
      </c>
      <c r="Q60" s="108">
        <v>1.4134618143308466</v>
      </c>
      <c r="R60" s="108">
        <v>1.0067604107300896</v>
      </c>
      <c r="S60" s="108">
        <v>0.83029177149550404</v>
      </c>
      <c r="T60" s="108">
        <v>0.735049841057697</v>
      </c>
      <c r="U60" s="108">
        <v>0.62154956045533505</v>
      </c>
      <c r="V60" s="108">
        <v>0.50980254096846234</v>
      </c>
      <c r="W60" s="108">
        <v>0.42211981049267544</v>
      </c>
    </row>
    <row r="61" spans="1:57">
      <c r="A61" s="108">
        <v>0.95001532758467655</v>
      </c>
      <c r="B61" s="108">
        <v>0.33487556560506609</v>
      </c>
      <c r="C61" s="108">
        <v>2.3176729512629692</v>
      </c>
      <c r="D61" s="108">
        <v>0.35249490811527778</v>
      </c>
      <c r="E61" s="108">
        <v>0.80532753449239647</v>
      </c>
      <c r="F61" s="390">
        <v>0.36035633547139989</v>
      </c>
      <c r="G61" s="108">
        <v>0.41744710024219517</v>
      </c>
      <c r="H61" s="108">
        <v>0.48721044785103479</v>
      </c>
      <c r="I61" s="108">
        <v>0.54705017159045222</v>
      </c>
      <c r="J61" s="108">
        <v>0.59191516958168566</v>
      </c>
      <c r="K61" s="108">
        <v>0.66559497032896253</v>
      </c>
      <c r="L61" s="108">
        <v>0.76550553964343859</v>
      </c>
      <c r="M61" s="108">
        <v>0.87108147276081771</v>
      </c>
      <c r="N61" s="108">
        <v>1.1584902570086988</v>
      </c>
      <c r="O61" s="108">
        <v>1.7870190429797821</v>
      </c>
      <c r="P61" s="108">
        <v>2.13400671802445</v>
      </c>
      <c r="Q61" s="108">
        <v>2.2171991840805845</v>
      </c>
      <c r="R61" s="108">
        <v>1.5943146373083903</v>
      </c>
      <c r="S61" s="108">
        <v>1.0678558623394765</v>
      </c>
      <c r="T61" s="108">
        <v>0.84379045259162422</v>
      </c>
      <c r="U61" s="108">
        <v>0.68794617409216385</v>
      </c>
      <c r="V61" s="108">
        <v>0.55779542664397364</v>
      </c>
      <c r="W61" s="108">
        <v>0.45344344409532239</v>
      </c>
    </row>
    <row r="62" spans="1:57">
      <c r="F62" s="390">
        <v>0.3385356090393527</v>
      </c>
      <c r="G62" s="108">
        <v>0.39546307015972987</v>
      </c>
      <c r="H62" s="108">
        <v>0.45180066888750564</v>
      </c>
      <c r="I62" s="108">
        <v>0.51194053422399388</v>
      </c>
      <c r="J62" s="108">
        <v>0.5701762542371881</v>
      </c>
      <c r="K62" s="108">
        <v>0.64931072924407562</v>
      </c>
      <c r="L62" s="108">
        <v>0.74686411136655295</v>
      </c>
      <c r="M62" s="108">
        <v>0.89002384123908551</v>
      </c>
      <c r="N62" s="108">
        <v>1.180826386274795</v>
      </c>
      <c r="O62" s="108">
        <v>1.7982481549989719</v>
      </c>
      <c r="P62" s="108">
        <v>2.2166501863041366</v>
      </c>
      <c r="Q62" s="108">
        <v>2.1953534001071837</v>
      </c>
      <c r="R62" s="108">
        <v>1.5923039286980911</v>
      </c>
      <c r="S62" s="108">
        <v>1.0758620729701573</v>
      </c>
      <c r="T62" s="108">
        <v>0.86315936127481763</v>
      </c>
      <c r="U62" s="108">
        <v>0.6955966268027064</v>
      </c>
      <c r="V62" s="108">
        <v>0.56610424131121451</v>
      </c>
      <c r="W62" s="108">
        <v>0.45473147325651653</v>
      </c>
    </row>
    <row r="63" spans="1:57">
      <c r="F63" s="390">
        <v>0.34417295432176609</v>
      </c>
      <c r="G63" s="108">
        <v>0.40188581580517413</v>
      </c>
      <c r="H63" s="108">
        <v>0.46717658412077173</v>
      </c>
      <c r="I63" s="108">
        <v>0.53811103255800397</v>
      </c>
      <c r="J63" s="108">
        <v>0.59882850575470337</v>
      </c>
      <c r="K63" s="108">
        <v>0.66989513994025196</v>
      </c>
      <c r="L63" s="108">
        <v>0.76780655099189554</v>
      </c>
      <c r="M63" s="108">
        <v>0.94010314501455094</v>
      </c>
      <c r="N63" s="108">
        <v>1.278015331689031</v>
      </c>
      <c r="O63" s="108">
        <v>1.8674018400496755</v>
      </c>
      <c r="P63" s="108">
        <v>2.3026903805697394</v>
      </c>
      <c r="Q63" s="108">
        <v>2.1907790245990406</v>
      </c>
      <c r="R63" s="108">
        <v>1.6002755786464387</v>
      </c>
      <c r="S63" s="108">
        <v>1.1600206635640331</v>
      </c>
      <c r="T63" s="108">
        <v>0.91048081628187361</v>
      </c>
      <c r="U63" s="108">
        <v>0.73238574176063276</v>
      </c>
      <c r="V63" s="108">
        <v>0.5875912892709283</v>
      </c>
      <c r="W63" s="108">
        <v>0.47207039372886278</v>
      </c>
    </row>
    <row r="64" spans="1:57">
      <c r="F64" s="390">
        <v>0.3567374435126196</v>
      </c>
      <c r="G64" s="108">
        <v>0.43095236671314641</v>
      </c>
      <c r="H64" s="108">
        <v>0.50738552306766693</v>
      </c>
      <c r="I64" s="108">
        <v>0.58221656649458176</v>
      </c>
      <c r="J64" s="108">
        <v>0.65333839036131414</v>
      </c>
      <c r="K64" s="108">
        <v>0.7127521593541688</v>
      </c>
      <c r="L64" s="108">
        <v>0.80650947675264817</v>
      </c>
      <c r="M64" s="108">
        <v>1.0201135439822049</v>
      </c>
      <c r="N64" s="108">
        <v>1.4113472965049763</v>
      </c>
      <c r="O64" s="108">
        <v>1.9434240877372735</v>
      </c>
      <c r="P64" s="108">
        <v>2.3176729512629692</v>
      </c>
      <c r="Q64" s="108">
        <v>2.1358961264696501</v>
      </c>
      <c r="R64" s="108">
        <v>1.6221089748540203</v>
      </c>
      <c r="S64" s="108">
        <v>1.2165425426336631</v>
      </c>
      <c r="T64" s="108">
        <v>0.95520313500048926</v>
      </c>
      <c r="U64" s="108">
        <v>0.76845503958090955</v>
      </c>
      <c r="V64" s="108">
        <v>0.61592306335446534</v>
      </c>
      <c r="W64" s="108">
        <v>0.49332427990858124</v>
      </c>
    </row>
    <row r="65" spans="1:23">
      <c r="F65" s="390">
        <v>0.34448937764830351</v>
      </c>
      <c r="G65" s="108">
        <v>0.42643217517320581</v>
      </c>
      <c r="H65" s="108">
        <v>0.50425930550007381</v>
      </c>
      <c r="I65" s="108">
        <v>0.57923644975842892</v>
      </c>
      <c r="J65" s="108">
        <v>0.66325221098039111</v>
      </c>
      <c r="K65" s="108">
        <v>0.72400498723047491</v>
      </c>
      <c r="L65" s="108">
        <v>0.82092699712845774</v>
      </c>
      <c r="M65" s="108">
        <v>1.0613534155280122</v>
      </c>
      <c r="N65" s="108">
        <v>1.4827000744541776</v>
      </c>
      <c r="O65" s="108">
        <v>1.9715550697288469</v>
      </c>
      <c r="P65" s="108">
        <v>2.2481653472568808</v>
      </c>
      <c r="Q65" s="108">
        <v>2.0708468147371928</v>
      </c>
      <c r="R65" s="108">
        <v>1.6134837958060873</v>
      </c>
      <c r="S65" s="108">
        <v>1.1693107406695855</v>
      </c>
      <c r="T65" s="108">
        <v>0.91444658473822171</v>
      </c>
      <c r="U65" s="108">
        <v>0.73570760760432641</v>
      </c>
      <c r="V65" s="108">
        <v>0.59968512357139225</v>
      </c>
      <c r="W65" s="108">
        <v>0.47147333647501438</v>
      </c>
    </row>
    <row r="66" spans="1:23">
      <c r="F66" s="390">
        <v>0.33487556560506609</v>
      </c>
      <c r="G66" s="108">
        <v>0.41226995634294566</v>
      </c>
      <c r="H66" s="108">
        <v>0.4910701433201784</v>
      </c>
      <c r="I66" s="108">
        <v>0.56946738151713638</v>
      </c>
      <c r="J66" s="108">
        <v>0.64903794051861352</v>
      </c>
      <c r="K66" s="108">
        <v>0.73057783093224782</v>
      </c>
      <c r="L66" s="108">
        <v>0.86161883696583041</v>
      </c>
      <c r="M66" s="108">
        <v>1.0765477422255125</v>
      </c>
      <c r="N66" s="108">
        <v>1.4949533858704362</v>
      </c>
      <c r="O66" s="108">
        <v>1.9356065510467171</v>
      </c>
      <c r="P66" s="108">
        <v>2.1277967236790958</v>
      </c>
      <c r="Q66" s="108">
        <v>1.9835001569415658</v>
      </c>
      <c r="R66" s="108">
        <v>1.5053383744552653</v>
      </c>
      <c r="S66" s="108">
        <v>1.1319258490104966</v>
      </c>
      <c r="T66" s="108">
        <v>0.88485983496935028</v>
      </c>
      <c r="U66" s="108">
        <v>0.69364099196576079</v>
      </c>
      <c r="V66" s="108">
        <v>0.55817568076979407</v>
      </c>
      <c r="W66" s="108">
        <v>0.43701265883368196</v>
      </c>
    </row>
    <row r="67" spans="1:23">
      <c r="F67" s="390">
        <v>0.34053304523234362</v>
      </c>
      <c r="G67" s="108">
        <v>0.41385584088263921</v>
      </c>
      <c r="H67" s="108">
        <v>0.489104443560126</v>
      </c>
      <c r="I67" s="108">
        <v>0.5634119467295603</v>
      </c>
      <c r="J67" s="108">
        <v>0.64745049167070912</v>
      </c>
      <c r="K67" s="108">
        <v>0.73555888203926134</v>
      </c>
      <c r="L67" s="108">
        <v>0.85973231969825026</v>
      </c>
      <c r="M67" s="108">
        <v>1.0883923507668314</v>
      </c>
      <c r="N67" s="108">
        <v>1.4808711907379071</v>
      </c>
      <c r="O67" s="108">
        <v>1.8971202447432949</v>
      </c>
      <c r="P67" s="108">
        <v>2.0032869853660009</v>
      </c>
      <c r="Q67" s="108">
        <v>1.8745949761390188</v>
      </c>
      <c r="R67" s="108">
        <v>1.4355149044847662</v>
      </c>
      <c r="S67" s="108">
        <v>1.0701456080461791</v>
      </c>
      <c r="T67" s="108">
        <v>0.82262536901023642</v>
      </c>
      <c r="U67" s="108">
        <v>0.6523621821598159</v>
      </c>
      <c r="V67" s="108">
        <v>0.52755736749715509</v>
      </c>
      <c r="W67" s="108">
        <v>0.42169146435299631</v>
      </c>
    </row>
    <row r="68" spans="1:23">
      <c r="F68" s="390">
        <v>0.34490358084777883</v>
      </c>
      <c r="G68" s="108">
        <v>0.40112360065556718</v>
      </c>
      <c r="H68" s="108">
        <v>0.46574990801575422</v>
      </c>
      <c r="I68" s="108">
        <v>0.53863596227008292</v>
      </c>
      <c r="J68" s="108">
        <v>0.62092597862371846</v>
      </c>
      <c r="K68" s="108">
        <v>0.71936584372741796</v>
      </c>
      <c r="L68" s="108">
        <v>0.83350346757903326</v>
      </c>
      <c r="M68" s="108">
        <v>1.0411072816031444</v>
      </c>
      <c r="N68" s="108">
        <v>1.3833192986595721</v>
      </c>
      <c r="O68" s="108">
        <v>1.7627040445337003</v>
      </c>
      <c r="P68" s="108">
        <v>1.8558645426892264</v>
      </c>
      <c r="Q68" s="108">
        <v>1.7824194660568202</v>
      </c>
      <c r="R68" s="108">
        <v>1.346877124910953</v>
      </c>
      <c r="S68" s="108">
        <v>1.0011928183241312</v>
      </c>
      <c r="T68" s="108">
        <v>0.770887186943646</v>
      </c>
      <c r="U68" s="108">
        <v>0.61331818865391774</v>
      </c>
      <c r="V68" s="108">
        <v>0.50049075649388874</v>
      </c>
      <c r="W68" s="108">
        <v>0.41650452964816859</v>
      </c>
    </row>
    <row r="69" spans="1:23">
      <c r="F69" s="390">
        <v>0.34023511965156783</v>
      </c>
      <c r="G69" s="108">
        <v>0.38646144831772794</v>
      </c>
      <c r="H69" s="108">
        <v>0.45356736221616528</v>
      </c>
      <c r="I69" s="108">
        <v>0.53283735978599434</v>
      </c>
      <c r="J69" s="108">
        <v>0.60394693825107759</v>
      </c>
      <c r="K69" s="108">
        <v>0.6918499700391797</v>
      </c>
      <c r="L69" s="108">
        <v>0.83109556660693573</v>
      </c>
      <c r="M69" s="108">
        <v>1.0329622130104041</v>
      </c>
      <c r="N69" s="108">
        <v>1.2519975468479483</v>
      </c>
      <c r="O69" s="108">
        <v>1.6581240516535733</v>
      </c>
      <c r="P69" s="108">
        <v>1.7747601413153327</v>
      </c>
      <c r="Q69" s="108">
        <v>1.8053840640462238</v>
      </c>
      <c r="R69" s="108">
        <v>1.314664474367313</v>
      </c>
      <c r="S69" s="108">
        <v>0.98271845835630423</v>
      </c>
      <c r="T69" s="108">
        <v>0.74302991732069734</v>
      </c>
      <c r="U69" s="108">
        <v>0.59463186419988689</v>
      </c>
      <c r="V69" s="108">
        <v>0.48678325081155338</v>
      </c>
      <c r="W69" s="108">
        <v>0.40721783949887402</v>
      </c>
    </row>
    <row r="70" spans="1:23">
      <c r="F70" s="390">
        <v>0.34432198344921466</v>
      </c>
      <c r="G70" s="108">
        <v>0.37147752010757523</v>
      </c>
      <c r="H70" s="108">
        <v>0.43798510958787829</v>
      </c>
      <c r="I70" s="108">
        <v>0.55105113325737376</v>
      </c>
      <c r="J70" s="108">
        <v>0.60804085237874606</v>
      </c>
      <c r="K70" s="108">
        <v>0.67611898076130506</v>
      </c>
      <c r="L70" s="108">
        <v>0.82423639726821107</v>
      </c>
      <c r="M70" s="108">
        <v>0.94434191051491945</v>
      </c>
      <c r="N70" s="108">
        <v>1.176403886829223</v>
      </c>
      <c r="O70" s="108">
        <v>1.6635719236825652</v>
      </c>
      <c r="P70" s="108">
        <v>1.7701473831665049</v>
      </c>
      <c r="Q70" s="108">
        <v>1.8619883357426605</v>
      </c>
      <c r="R70" s="108">
        <v>1.3451241715568512</v>
      </c>
      <c r="S70" s="108">
        <v>0.97971520646427901</v>
      </c>
      <c r="T70" s="108">
        <v>0.74206963704402007</v>
      </c>
      <c r="U70" s="108">
        <v>0.6065758664104024</v>
      </c>
      <c r="V70" s="108">
        <v>0.49133251165324943</v>
      </c>
      <c r="W70" s="108">
        <v>0.40668066954408705</v>
      </c>
    </row>
    <row r="71" spans="1:23">
      <c r="F71" s="390">
        <v>0.3615102439423501</v>
      </c>
      <c r="G71" s="108">
        <v>0.40550630023101142</v>
      </c>
      <c r="H71" s="108">
        <v>0.46895526387787662</v>
      </c>
      <c r="I71" s="108">
        <v>0.57249654294339092</v>
      </c>
      <c r="J71" s="108">
        <v>0.62733432517971799</v>
      </c>
      <c r="K71" s="108">
        <v>0.66288445744545099</v>
      </c>
      <c r="L71" s="108">
        <v>0.74137137998283742</v>
      </c>
      <c r="M71" s="108">
        <v>0.85557027546700015</v>
      </c>
      <c r="N71" s="108">
        <v>1.1490896522237866</v>
      </c>
      <c r="O71" s="108">
        <v>1.6894288492949205</v>
      </c>
      <c r="P71" s="108">
        <v>1.8090754408057919</v>
      </c>
      <c r="Q71" s="108">
        <v>1.9283314782692538</v>
      </c>
      <c r="R71" s="108">
        <v>1.4035127607663858</v>
      </c>
      <c r="S71" s="108">
        <v>1.0203241148929727</v>
      </c>
      <c r="T71" s="108">
        <v>0.78014927960972491</v>
      </c>
      <c r="U71" s="108">
        <v>0.63518548881520132</v>
      </c>
      <c r="V71" s="108">
        <v>0.51129251691702615</v>
      </c>
      <c r="W71" s="108">
        <v>0.41846624695257312</v>
      </c>
    </row>
    <row r="72" spans="1:23">
      <c r="F72" s="390">
        <v>0.36524112320574542</v>
      </c>
      <c r="G72" s="108">
        <v>0.43032900291007842</v>
      </c>
      <c r="H72" s="108">
        <v>0.50916604726600778</v>
      </c>
      <c r="I72" s="108">
        <v>0.5765982901944543</v>
      </c>
      <c r="J72" s="108">
        <v>0.61541217531626946</v>
      </c>
      <c r="K72" s="108">
        <v>0.65988022726713946</v>
      </c>
      <c r="L72" s="108">
        <v>0.7490828695193702</v>
      </c>
      <c r="M72" s="108">
        <v>0.83849045772509634</v>
      </c>
      <c r="N72" s="108">
        <v>1.1250886573295495</v>
      </c>
      <c r="O72" s="108">
        <v>1.724375148289256</v>
      </c>
      <c r="P72" s="108">
        <v>1.9737589966907809</v>
      </c>
      <c r="Q72" s="108">
        <v>2.0803476542141479</v>
      </c>
      <c r="R72" s="108">
        <v>1.4913112206852823</v>
      </c>
      <c r="S72" s="108">
        <v>1.0439167720568827</v>
      </c>
      <c r="T72" s="108">
        <v>0.82844055010664619</v>
      </c>
      <c r="U72" s="108">
        <v>0.68269743497981361</v>
      </c>
      <c r="V72" s="108">
        <v>0.54912516659069288</v>
      </c>
      <c r="W72" s="108">
        <v>0.44323825505426984</v>
      </c>
    </row>
    <row r="73" spans="1:23">
      <c r="A73" s="108">
        <v>0.95576386028271731</v>
      </c>
      <c r="B73" s="108">
        <v>0.32528024174699244</v>
      </c>
      <c r="C73" s="108">
        <v>2.4431727251050699</v>
      </c>
      <c r="D73" s="108">
        <v>0.34033536448090196</v>
      </c>
      <c r="E73" s="108">
        <v>0.78141261515802241</v>
      </c>
      <c r="F73" s="390">
        <v>0.3527877235640981</v>
      </c>
      <c r="G73" s="108">
        <v>0.40485808456243755</v>
      </c>
      <c r="H73" s="108">
        <v>0.46676330345733058</v>
      </c>
      <c r="I73" s="108">
        <v>0.52759582702213381</v>
      </c>
      <c r="J73" s="108">
        <v>0.56210141174823358</v>
      </c>
      <c r="K73" s="108">
        <v>0.60704201970742433</v>
      </c>
      <c r="L73" s="108">
        <v>0.69161776311774859</v>
      </c>
      <c r="M73" s="108">
        <v>0.76716910660182769</v>
      </c>
      <c r="N73" s="108">
        <v>0.91977410244954994</v>
      </c>
      <c r="O73" s="108">
        <v>1.4687217820088196</v>
      </c>
      <c r="P73" s="108">
        <v>1.6262431792522065</v>
      </c>
      <c r="Q73" s="108">
        <v>2.229183263184618</v>
      </c>
      <c r="R73" s="108">
        <v>2.2274591598804445</v>
      </c>
      <c r="S73" s="108">
        <v>1.6274293170606693</v>
      </c>
      <c r="T73" s="108">
        <v>1.0792540736583727</v>
      </c>
      <c r="U73" s="108">
        <v>0.79911270406265922</v>
      </c>
      <c r="V73" s="108">
        <v>0.62434911216465572</v>
      </c>
      <c r="W73" s="108">
        <v>0.49328044717543718</v>
      </c>
    </row>
    <row r="74" spans="1:23">
      <c r="F74" s="390">
        <v>0.3290759372316982</v>
      </c>
      <c r="G74" s="108">
        <v>0.37509649929453698</v>
      </c>
      <c r="H74" s="108">
        <v>0.42999708554912708</v>
      </c>
      <c r="I74" s="108">
        <v>0.48592615444816384</v>
      </c>
      <c r="J74" s="108">
        <v>0.53433012741621733</v>
      </c>
      <c r="K74" s="108">
        <v>0.57507543354941548</v>
      </c>
      <c r="L74" s="108">
        <v>0.66146257158493671</v>
      </c>
      <c r="M74" s="108">
        <v>0.75998681390126777</v>
      </c>
      <c r="N74" s="108">
        <v>0.90699476974798199</v>
      </c>
      <c r="O74" s="108">
        <v>1.5322767686908487</v>
      </c>
      <c r="P74" s="108">
        <v>1.7202959932527553</v>
      </c>
      <c r="Q74" s="108">
        <v>2.3441957791364425</v>
      </c>
      <c r="R74" s="108">
        <v>2.182276639558816</v>
      </c>
      <c r="S74" s="108">
        <v>1.6081922995893911</v>
      </c>
      <c r="T74" s="108">
        <v>1.0888594453573073</v>
      </c>
      <c r="U74" s="108">
        <v>0.80794649597422386</v>
      </c>
      <c r="V74" s="108">
        <v>0.63463948461323416</v>
      </c>
      <c r="W74" s="108">
        <v>0.49873539981526654</v>
      </c>
    </row>
    <row r="75" spans="1:23">
      <c r="F75" s="390">
        <v>0.33437216677659237</v>
      </c>
      <c r="G75" s="108">
        <v>0.3832928472773538</v>
      </c>
      <c r="H75" s="108">
        <v>0.43984724017894139</v>
      </c>
      <c r="I75" s="108">
        <v>0.50206194933946802</v>
      </c>
      <c r="J75" s="108">
        <v>0.55537961974675687</v>
      </c>
      <c r="K75" s="108">
        <v>0.59465780760880016</v>
      </c>
      <c r="L75" s="108">
        <v>0.66858544212914073</v>
      </c>
      <c r="M75" s="108">
        <v>0.78041393198183218</v>
      </c>
      <c r="N75" s="108">
        <v>0.9803535045460956</v>
      </c>
      <c r="O75" s="108">
        <v>1.6305511916366826</v>
      </c>
      <c r="P75" s="108">
        <v>1.8100136030962459</v>
      </c>
      <c r="Q75" s="108">
        <v>2.4431727251050699</v>
      </c>
      <c r="R75" s="108">
        <v>2.1412417336415581</v>
      </c>
      <c r="S75" s="108">
        <v>1.6045452438156445</v>
      </c>
      <c r="T75" s="108">
        <v>1.1539511366899931</v>
      </c>
      <c r="U75" s="108">
        <v>0.8461455257479481</v>
      </c>
      <c r="V75" s="108">
        <v>0.65682305362802074</v>
      </c>
      <c r="W75" s="108">
        <v>0.50900959411187963</v>
      </c>
    </row>
    <row r="76" spans="1:23">
      <c r="F76" s="390">
        <v>0.34416491877673194</v>
      </c>
      <c r="G76" s="108">
        <v>0.4118731145898118</v>
      </c>
      <c r="H76" s="108">
        <v>0.48361048148947178</v>
      </c>
      <c r="I76" s="108">
        <v>0.54111218007877526</v>
      </c>
      <c r="J76" s="108">
        <v>0.60037474204447294</v>
      </c>
      <c r="K76" s="108">
        <v>0.64224716583019303</v>
      </c>
      <c r="L76" s="108">
        <v>0.70053817684272857</v>
      </c>
      <c r="M76" s="108">
        <v>0.83464182520222341</v>
      </c>
      <c r="N76" s="108">
        <v>1.108693395614001</v>
      </c>
      <c r="O76" s="108">
        <v>1.7219433341524704</v>
      </c>
      <c r="P76" s="108">
        <v>1.8823101802452791</v>
      </c>
      <c r="Q76" s="108">
        <v>2.417235673811045</v>
      </c>
      <c r="R76" s="108">
        <v>2.059626987825856</v>
      </c>
      <c r="S76" s="108">
        <v>1.6193962720479587</v>
      </c>
      <c r="T76" s="108">
        <v>1.1781749718059029</v>
      </c>
      <c r="U76" s="108">
        <v>0.87891652989349511</v>
      </c>
      <c r="V76" s="108">
        <v>0.67257464998248728</v>
      </c>
      <c r="W76" s="108">
        <v>0.51955230926996188</v>
      </c>
    </row>
    <row r="77" spans="1:23">
      <c r="F77" s="390">
        <v>0.33286369489805101</v>
      </c>
      <c r="G77" s="108">
        <v>0.4053969515769269</v>
      </c>
      <c r="H77" s="108">
        <v>0.4790260432086243</v>
      </c>
      <c r="I77" s="108">
        <v>0.55014132394532933</v>
      </c>
      <c r="J77" s="108">
        <v>0.60856440318416272</v>
      </c>
      <c r="K77" s="108">
        <v>0.65897012318803982</v>
      </c>
      <c r="L77" s="108">
        <v>0.71879548578629682</v>
      </c>
      <c r="M77" s="108">
        <v>0.86417583106581308</v>
      </c>
      <c r="N77" s="108">
        <v>1.1982710585659495</v>
      </c>
      <c r="O77" s="108">
        <v>1.7236297086369496</v>
      </c>
      <c r="P77" s="108">
        <v>1.9163679050544953</v>
      </c>
      <c r="Q77" s="108">
        <v>2.2414557545810618</v>
      </c>
      <c r="R77" s="108">
        <v>1.9715381864638291</v>
      </c>
      <c r="S77" s="108">
        <v>1.5750896227343014</v>
      </c>
      <c r="T77" s="108">
        <v>1.1157252285309858</v>
      </c>
      <c r="U77" s="108">
        <v>0.82866134778306166</v>
      </c>
      <c r="V77" s="108">
        <v>0.64518088802646245</v>
      </c>
      <c r="W77" s="108">
        <v>0.4974069934804885</v>
      </c>
    </row>
    <row r="78" spans="1:23">
      <c r="F78" s="390">
        <v>0.32528024174699244</v>
      </c>
      <c r="G78" s="108">
        <v>0.39834387884915845</v>
      </c>
      <c r="H78" s="108">
        <v>0.47059715652620443</v>
      </c>
      <c r="I78" s="108">
        <v>0.54281306826046671</v>
      </c>
      <c r="J78" s="108">
        <v>0.60629131271898207</v>
      </c>
      <c r="K78" s="108">
        <v>0.65785317437662161</v>
      </c>
      <c r="L78" s="108">
        <v>0.7451199046460828</v>
      </c>
      <c r="M78" s="108">
        <v>0.91342347239848709</v>
      </c>
      <c r="N78" s="108">
        <v>1.2332028668349944</v>
      </c>
      <c r="O78" s="108">
        <v>1.6652592673505098</v>
      </c>
      <c r="P78" s="108">
        <v>1.8873419911874534</v>
      </c>
      <c r="Q78" s="108">
        <v>2.0354642618832441</v>
      </c>
      <c r="R78" s="108">
        <v>1.8524852873791833</v>
      </c>
      <c r="S78" s="108">
        <v>1.4724719903524979</v>
      </c>
      <c r="T78" s="108">
        <v>1.0687063666442442</v>
      </c>
      <c r="U78" s="108">
        <v>0.78490886125003889</v>
      </c>
      <c r="V78" s="108">
        <v>0.59671958368915023</v>
      </c>
      <c r="W78" s="108">
        <v>0.45891520653565887</v>
      </c>
    </row>
    <row r="79" spans="1:23">
      <c r="F79" s="390">
        <v>0.33263438327181583</v>
      </c>
      <c r="G79" s="108">
        <v>0.40264673177523147</v>
      </c>
      <c r="H79" s="108">
        <v>0.47439890659457351</v>
      </c>
      <c r="I79" s="108">
        <v>0.5407793860389859</v>
      </c>
      <c r="J79" s="108">
        <v>0.61031039557056699</v>
      </c>
      <c r="K79" s="108">
        <v>0.67353364237987301</v>
      </c>
      <c r="L79" s="108">
        <v>0.76315406711274325</v>
      </c>
      <c r="M79" s="108">
        <v>0.94706420341089714</v>
      </c>
      <c r="N79" s="108">
        <v>1.2751950081332624</v>
      </c>
      <c r="O79" s="108">
        <v>1.6230140600876439</v>
      </c>
      <c r="P79" s="108">
        <v>1.8188587355538459</v>
      </c>
      <c r="Q79" s="108">
        <v>1.8125140795336621</v>
      </c>
      <c r="R79" s="108">
        <v>1.7807159730597073</v>
      </c>
      <c r="S79" s="108">
        <v>1.4167859153714617</v>
      </c>
      <c r="T79" s="108">
        <v>1.0030850676679237</v>
      </c>
      <c r="U79" s="108">
        <v>0.73795396581449491</v>
      </c>
      <c r="V79" s="108">
        <v>0.55939332249587692</v>
      </c>
      <c r="W79" s="108">
        <v>0.43979774909948938</v>
      </c>
    </row>
    <row r="80" spans="1:23">
      <c r="F80" s="390">
        <v>0.3383653358094218</v>
      </c>
      <c r="G80" s="108">
        <v>0.39198384341032999</v>
      </c>
      <c r="H80" s="108">
        <v>0.45204324596913958</v>
      </c>
      <c r="I80" s="108">
        <v>0.51830253658965064</v>
      </c>
      <c r="J80" s="108">
        <v>0.58745129040122335</v>
      </c>
      <c r="K80" s="108">
        <v>0.67021738784892249</v>
      </c>
      <c r="L80" s="108">
        <v>0.76335647240362736</v>
      </c>
      <c r="M80" s="108">
        <v>0.92969248390418613</v>
      </c>
      <c r="N80" s="108">
        <v>1.2002133468881895</v>
      </c>
      <c r="O80" s="108">
        <v>1.4451801940529607</v>
      </c>
      <c r="P80" s="108">
        <v>1.6842001140629201</v>
      </c>
      <c r="Q80" s="108">
        <v>1.6544986258994701</v>
      </c>
      <c r="R80" s="108">
        <v>1.7393706753908387</v>
      </c>
      <c r="S80" s="108">
        <v>1.3550866215738917</v>
      </c>
      <c r="T80" s="108">
        <v>0.96605934664431159</v>
      </c>
      <c r="U80" s="108">
        <v>0.69870103027627273</v>
      </c>
      <c r="V80" s="108">
        <v>0.53462849889939923</v>
      </c>
      <c r="W80" s="108">
        <v>0.43464745349650036</v>
      </c>
    </row>
    <row r="81" spans="6:23">
      <c r="F81" s="390">
        <v>0.33809016744131581</v>
      </c>
      <c r="G81" s="108">
        <v>0.38592457136879216</v>
      </c>
      <c r="H81" s="108">
        <v>0.44022183282402511</v>
      </c>
      <c r="I81" s="108">
        <v>0.50738318652665859</v>
      </c>
      <c r="J81" s="108">
        <v>0.57835297164496935</v>
      </c>
      <c r="K81" s="108">
        <v>0.64927712530045123</v>
      </c>
      <c r="L81" s="108">
        <v>0.77537428249572204</v>
      </c>
      <c r="M81" s="108">
        <v>0.94368169021801496</v>
      </c>
      <c r="N81" s="108">
        <v>1.1241721423586617</v>
      </c>
      <c r="O81" s="108">
        <v>1.3611866461522919</v>
      </c>
      <c r="P81" s="108">
        <v>1.5815277603605224</v>
      </c>
      <c r="Q81" s="108">
        <v>1.606625627726056</v>
      </c>
      <c r="R81" s="108">
        <v>1.7605382924803594</v>
      </c>
      <c r="S81" s="108">
        <v>1.3597737606998477</v>
      </c>
      <c r="T81" s="108">
        <v>0.96588823897248222</v>
      </c>
      <c r="U81" s="108">
        <v>0.67725364854917403</v>
      </c>
      <c r="V81" s="108">
        <v>0.52555831613180692</v>
      </c>
      <c r="W81" s="108">
        <v>0.42435229540869074</v>
      </c>
    </row>
    <row r="82" spans="6:23">
      <c r="F82" s="390">
        <v>0.34743285164688864</v>
      </c>
      <c r="G82" s="108">
        <v>0.39219360538150416</v>
      </c>
      <c r="H82" s="108">
        <v>0.43374715834268834</v>
      </c>
      <c r="I82" s="108">
        <v>0.49530348018859982</v>
      </c>
      <c r="J82" s="108">
        <v>0.58227769835049226</v>
      </c>
      <c r="K82" s="108">
        <v>0.6445535076263289</v>
      </c>
      <c r="L82" s="108">
        <v>0.77447347965884894</v>
      </c>
      <c r="M82" s="108">
        <v>0.87163823474609192</v>
      </c>
      <c r="N82" s="108">
        <v>1.0582424228000171</v>
      </c>
      <c r="O82" s="108">
        <v>1.3496514520827483</v>
      </c>
      <c r="P82" s="108">
        <v>1.4761652322027854</v>
      </c>
      <c r="Q82" s="108">
        <v>1.6551788420455245</v>
      </c>
      <c r="R82" s="108">
        <v>1.8557391811914248</v>
      </c>
      <c r="S82" s="108">
        <v>1.3997828738548772</v>
      </c>
      <c r="T82" s="108">
        <v>0.98907392430033858</v>
      </c>
      <c r="U82" s="108">
        <v>0.68197017158707529</v>
      </c>
      <c r="V82" s="108">
        <v>0.53233154238029667</v>
      </c>
      <c r="W82" s="108">
        <v>0.42503039559206207</v>
      </c>
    </row>
    <row r="83" spans="6:23">
      <c r="F83" s="390">
        <v>0.36071910354711867</v>
      </c>
      <c r="G83" s="108">
        <v>0.42315131676970108</v>
      </c>
      <c r="H83" s="108">
        <v>0.47630188743975416</v>
      </c>
      <c r="I83" s="108">
        <v>0.52897108300748019</v>
      </c>
      <c r="J83" s="108">
        <v>0.59630478384304164</v>
      </c>
      <c r="K83" s="108">
        <v>0.63159103577972264</v>
      </c>
      <c r="L83" s="108">
        <v>0.69269684394714981</v>
      </c>
      <c r="M83" s="108">
        <v>0.78197098925345954</v>
      </c>
      <c r="N83" s="108">
        <v>0.99118075283021956</v>
      </c>
      <c r="O83" s="108">
        <v>1.3661159458644638</v>
      </c>
      <c r="P83" s="108">
        <v>1.4225920700671086</v>
      </c>
      <c r="Q83" s="108">
        <v>1.76018493928408</v>
      </c>
      <c r="R83" s="108">
        <v>1.9905974718963737</v>
      </c>
      <c r="S83" s="108">
        <v>1.4990948881960289</v>
      </c>
      <c r="T83" s="108">
        <v>1.0376979832111863</v>
      </c>
      <c r="U83" s="108">
        <v>0.72337823482539843</v>
      </c>
      <c r="V83" s="108">
        <v>0.56085854559530013</v>
      </c>
      <c r="W83" s="108">
        <v>0.44579736170924472</v>
      </c>
    </row>
    <row r="84" spans="6:23">
      <c r="F84" s="390">
        <v>0.36136709945975543</v>
      </c>
      <c r="G84" s="108">
        <v>0.42261534273506601</v>
      </c>
      <c r="H84" s="108">
        <v>0.49411730977096141</v>
      </c>
      <c r="I84" s="108">
        <v>0.5594183761385465</v>
      </c>
      <c r="J84" s="108">
        <v>0.5890004220102858</v>
      </c>
      <c r="K84" s="108">
        <v>0.61616043792285657</v>
      </c>
      <c r="L84" s="108">
        <v>0.68674422191347428</v>
      </c>
      <c r="M84" s="108">
        <v>0.75370313383971699</v>
      </c>
      <c r="N84" s="108">
        <v>0.92356445915511742</v>
      </c>
      <c r="O84" s="108">
        <v>1.4036201305209466</v>
      </c>
      <c r="P84" s="108">
        <v>1.5139200507072288</v>
      </c>
      <c r="Q84" s="108">
        <v>2.0165577143690463</v>
      </c>
      <c r="R84" s="108">
        <v>2.1247358281811972</v>
      </c>
      <c r="S84" s="108">
        <v>1.5675973403794392</v>
      </c>
      <c r="T84" s="108">
        <v>1.0617395093011321</v>
      </c>
      <c r="U84" s="108">
        <v>0.7795377336215582</v>
      </c>
      <c r="V84" s="108">
        <v>0.60865084912614387</v>
      </c>
      <c r="W84" s="108">
        <v>0.47896616842380879</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77</v>
      </c>
    </row>
    <row r="7" spans="1:5">
      <c r="A7" t="str">
        <f>Translation!B23</f>
        <v>Road Geometry</v>
      </c>
      <c r="B7">
        <v>4</v>
      </c>
      <c r="C7">
        <v>10</v>
      </c>
      <c r="D7" t="s">
        <v>77</v>
      </c>
    </row>
    <row r="8" spans="1:5">
      <c r="A8" t="str">
        <f>Translation!B23</f>
        <v>Road Geometry</v>
      </c>
      <c r="B8">
        <v>3</v>
      </c>
      <c r="C8">
        <v>11</v>
      </c>
      <c r="D8" t="s">
        <v>78</v>
      </c>
    </row>
    <row r="9" spans="1:5">
      <c r="A9" t="str">
        <f>Translation!B23</f>
        <v>Road Geometry</v>
      </c>
      <c r="B9">
        <v>4</v>
      </c>
      <c r="C9">
        <v>11</v>
      </c>
      <c r="D9" t="s">
        <v>78</v>
      </c>
    </row>
    <row r="10" spans="1:5">
      <c r="A10" t="str">
        <f>Translation!B23</f>
        <v>Road Geometry</v>
      </c>
      <c r="B10">
        <v>3</v>
      </c>
      <c r="C10">
        <v>12</v>
      </c>
      <c r="D10" t="s">
        <v>79</v>
      </c>
    </row>
    <row r="11" spans="1:5">
      <c r="A11" t="str">
        <f>Translation!B23</f>
        <v>Road Geometry</v>
      </c>
      <c r="B11">
        <v>4</v>
      </c>
      <c r="C11">
        <v>12</v>
      </c>
      <c r="D11" t="s">
        <v>79</v>
      </c>
    </row>
    <row r="12" spans="1:5">
      <c r="A12" t="str">
        <f>Translation!B23</f>
        <v>Road Geometry</v>
      </c>
      <c r="B12">
        <v>3</v>
      </c>
      <c r="C12">
        <v>13</v>
      </c>
      <c r="D12" t="s">
        <v>80</v>
      </c>
    </row>
    <row r="13" spans="1:5">
      <c r="A13" t="str">
        <f>Translation!B23</f>
        <v>Road Geometry</v>
      </c>
      <c r="B13">
        <v>4</v>
      </c>
      <c r="C13">
        <v>13</v>
      </c>
      <c r="D13" t="s">
        <v>80</v>
      </c>
    </row>
    <row r="14" spans="1:5">
      <c r="A14" t="str">
        <f>Translation!B23</f>
        <v>Road Geometry</v>
      </c>
      <c r="B14">
        <v>3</v>
      </c>
      <c r="C14">
        <v>16</v>
      </c>
      <c r="D14" t="s">
        <v>76</v>
      </c>
    </row>
    <row r="15" spans="1:5">
      <c r="A15" t="str">
        <f>Translation!B23</f>
        <v>Road Geometry</v>
      </c>
      <c r="B15">
        <v>4</v>
      </c>
      <c r="C15">
        <v>16</v>
      </c>
      <c r="D15" t="s">
        <v>76</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73</v>
      </c>
    </row>
    <row r="19" spans="1:4">
      <c r="A19" t="str">
        <f>Translation!B23</f>
        <v>Road Geometry</v>
      </c>
      <c r="B19">
        <v>4</v>
      </c>
      <c r="C19">
        <v>18</v>
      </c>
      <c r="D19" t="s">
        <v>73</v>
      </c>
    </row>
    <row r="20" spans="1:4">
      <c r="A20" t="str">
        <f>Translation!B23</f>
        <v>Road Geometry</v>
      </c>
      <c r="B20">
        <v>3</v>
      </c>
      <c r="C20">
        <v>19</v>
      </c>
      <c r="D20" t="s">
        <v>74</v>
      </c>
    </row>
    <row r="21" spans="1:4">
      <c r="A21" t="str">
        <f>Translation!B23</f>
        <v>Road Geometry</v>
      </c>
      <c r="B21">
        <v>4</v>
      </c>
      <c r="C21">
        <v>19</v>
      </c>
      <c r="D21" t="s">
        <v>74</v>
      </c>
    </row>
    <row r="22" spans="1:4">
      <c r="A22" t="str">
        <f>Translation!B23</f>
        <v>Road Geometry</v>
      </c>
      <c r="B22">
        <v>3</v>
      </c>
      <c r="C22">
        <v>20</v>
      </c>
      <c r="D22" t="s">
        <v>75</v>
      </c>
    </row>
    <row r="23" spans="1:4">
      <c r="A23" t="str">
        <f>Translation!B23</f>
        <v>Road Geometry</v>
      </c>
      <c r="B23">
        <v>4</v>
      </c>
      <c r="C23">
        <v>20</v>
      </c>
      <c r="D23" t="s">
        <v>75</v>
      </c>
    </row>
    <row r="24" spans="1:4">
      <c r="A24" t="str">
        <f>Translation!B23</f>
        <v>Road Geometry</v>
      </c>
      <c r="B24">
        <v>3</v>
      </c>
      <c r="C24">
        <v>22</v>
      </c>
      <c r="D24" t="s">
        <v>72</v>
      </c>
    </row>
    <row r="25" spans="1:4">
      <c r="A25" t="str">
        <f>Translation!B23</f>
        <v>Road Geometry</v>
      </c>
      <c r="B25">
        <v>4</v>
      </c>
      <c r="C25">
        <v>22</v>
      </c>
      <c r="D25" t="s">
        <v>72</v>
      </c>
    </row>
    <row r="26" spans="1:4">
      <c r="A26" s="14" t="s">
        <v>30</v>
      </c>
      <c r="B26" s="4"/>
      <c r="C26" s="4"/>
      <c r="D26" s="5"/>
    </row>
    <row r="27" spans="1:4">
      <c r="A27" s="14" t="s">
        <v>103</v>
      </c>
      <c r="B27" s="4"/>
      <c r="C27" s="4"/>
      <c r="D27" s="5"/>
    </row>
    <row r="28" spans="1:4">
      <c r="A28" t="str">
        <f>Translation!B103</f>
        <v>Inputs</v>
      </c>
      <c r="B28">
        <v>4</v>
      </c>
      <c r="C28">
        <v>90</v>
      </c>
      <c r="D28" t="s">
        <v>107</v>
      </c>
    </row>
    <row r="29" spans="1:4">
      <c r="A29" t="str">
        <f>Translation!B103</f>
        <v>Inputs</v>
      </c>
      <c r="B29">
        <v>4</v>
      </c>
      <c r="C29">
        <v>91</v>
      </c>
      <c r="D29" t="s">
        <v>108</v>
      </c>
    </row>
    <row r="30" spans="1:4">
      <c r="A30" t="str">
        <f>Translation!B103</f>
        <v>Inputs</v>
      </c>
      <c r="B30">
        <v>4</v>
      </c>
      <c r="C30">
        <v>92</v>
      </c>
      <c r="D30" t="s">
        <v>109</v>
      </c>
    </row>
    <row r="31" spans="1:4">
      <c r="A31" t="str">
        <f>Translation!B103</f>
        <v>Inputs</v>
      </c>
      <c r="B31">
        <v>4</v>
      </c>
      <c r="C31">
        <v>94</v>
      </c>
      <c r="D31" t="s">
        <v>106</v>
      </c>
    </row>
    <row r="32" spans="1:4">
      <c r="A32" t="str">
        <f>Translation!B103</f>
        <v>Inputs</v>
      </c>
      <c r="B32">
        <v>4</v>
      </c>
      <c r="C32">
        <v>95</v>
      </c>
      <c r="D32" t="s">
        <v>110</v>
      </c>
    </row>
    <row r="33" spans="1:4">
      <c r="A33" t="str">
        <f>Translation!B103</f>
        <v>Inputs</v>
      </c>
      <c r="B33">
        <v>4</v>
      </c>
      <c r="C33">
        <v>96</v>
      </c>
      <c r="D33" t="s">
        <v>111</v>
      </c>
    </row>
    <row r="34" spans="1:4">
      <c r="A34" t="str">
        <f>Translation!B103</f>
        <v>Inputs</v>
      </c>
      <c r="B34">
        <v>7</v>
      </c>
      <c r="C34">
        <v>90</v>
      </c>
      <c r="D34" t="s">
        <v>107</v>
      </c>
    </row>
    <row r="35" spans="1:4">
      <c r="A35" t="str">
        <f>Translation!B103</f>
        <v>Inputs</v>
      </c>
      <c r="B35">
        <v>7</v>
      </c>
      <c r="C35">
        <v>91</v>
      </c>
      <c r="D35" t="s">
        <v>108</v>
      </c>
    </row>
    <row r="36" spans="1:4">
      <c r="A36" t="str">
        <f>Translation!B103</f>
        <v>Inputs</v>
      </c>
      <c r="B36">
        <v>7</v>
      </c>
      <c r="C36">
        <v>92</v>
      </c>
      <c r="D36" t="s">
        <v>109</v>
      </c>
    </row>
    <row r="37" spans="1:4">
      <c r="A37" t="str">
        <f>Translation!B103</f>
        <v>Inputs</v>
      </c>
      <c r="B37">
        <v>7</v>
      </c>
      <c r="C37">
        <v>94</v>
      </c>
      <c r="D37" t="s">
        <v>106</v>
      </c>
    </row>
    <row r="38" spans="1:4">
      <c r="A38" t="str">
        <f>Translation!B103</f>
        <v>Inputs</v>
      </c>
      <c r="B38">
        <v>7</v>
      </c>
      <c r="C38">
        <v>95</v>
      </c>
      <c r="D38" t="s">
        <v>110</v>
      </c>
    </row>
    <row r="39" spans="1:4">
      <c r="A39" t="str">
        <f>Translation!B103</f>
        <v>Inputs</v>
      </c>
      <c r="B39">
        <v>7</v>
      </c>
      <c r="C39">
        <v>96</v>
      </c>
      <c r="D39" t="s">
        <v>111</v>
      </c>
    </row>
    <row r="40" spans="1:4">
      <c r="A40" s="14" t="s">
        <v>104</v>
      </c>
      <c r="B40" s="4"/>
      <c r="C40" s="4"/>
      <c r="D40" s="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R4</v>
      </c>
      <c r="D4" s="44" t="s">
        <v>193</v>
      </c>
      <c r="E4" s="45"/>
      <c r="F4" s="45"/>
      <c r="G4" s="45"/>
      <c r="H4" s="45"/>
      <c r="I4" s="45"/>
      <c r="J4" s="45"/>
      <c r="K4" s="45"/>
      <c r="L4" s="45"/>
      <c r="M4" s="45"/>
      <c r="N4" s="45"/>
      <c r="O4" s="45"/>
      <c r="P4" s="45"/>
      <c r="Q4" s="45"/>
      <c r="R4" s="45"/>
      <c r="S4" s="45"/>
      <c r="T4" s="45"/>
      <c r="U4" s="45"/>
      <c r="V4" s="45"/>
      <c r="W4" s="46"/>
    </row>
    <row r="5" spans="2:23">
      <c r="B5">
        <v>1</v>
      </c>
      <c r="C5" s="43" t="s">
        <v>194</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264</v>
      </c>
      <c r="E6" s="332">
        <f t="shared" ref="E6:W19" ca="1" si="3">OFFSET($B$35,MATCH($C$4,$B$36:$B$161,0)+$B6,E$3)</f>
        <v>264</v>
      </c>
      <c r="F6" s="332">
        <f t="shared" ca="1" si="3"/>
        <v>264</v>
      </c>
      <c r="G6" s="332">
        <f t="shared" ca="1" si="3"/>
        <v>264</v>
      </c>
      <c r="H6" s="332">
        <f t="shared" ca="1" si="3"/>
        <v>264</v>
      </c>
      <c r="I6" s="332">
        <f t="shared" ca="1" si="3"/>
        <v>264</v>
      </c>
      <c r="J6" s="332">
        <f t="shared" ca="1" si="3"/>
        <v>264</v>
      </c>
      <c r="K6" s="332">
        <f t="shared" ca="1" si="3"/>
        <v>264</v>
      </c>
      <c r="L6" s="332">
        <f t="shared" ca="1" si="3"/>
        <v>264</v>
      </c>
      <c r="M6" s="332">
        <f t="shared" ca="1" si="3"/>
        <v>264</v>
      </c>
      <c r="N6" s="332">
        <f t="shared" ca="1" si="3"/>
        <v>264</v>
      </c>
      <c r="O6" s="332">
        <f t="shared" ca="1" si="3"/>
        <v>264</v>
      </c>
      <c r="P6" s="332">
        <f t="shared" ca="1" si="3"/>
        <v>264</v>
      </c>
      <c r="Q6" s="332">
        <f t="shared" ca="1" si="3"/>
        <v>264</v>
      </c>
      <c r="R6" s="332">
        <f t="shared" ca="1" si="3"/>
        <v>264</v>
      </c>
      <c r="S6" s="332">
        <f t="shared" ca="1" si="3"/>
        <v>264</v>
      </c>
      <c r="T6" s="332">
        <f t="shared" ca="1" si="3"/>
        <v>264</v>
      </c>
      <c r="U6" s="332">
        <f t="shared" ca="1" si="3"/>
        <v>264</v>
      </c>
      <c r="V6" s="332">
        <f t="shared" ca="1" si="3"/>
        <v>264</v>
      </c>
      <c r="W6" s="332">
        <f t="shared" ca="1" si="3"/>
        <v>264</v>
      </c>
    </row>
    <row r="7" spans="2:23">
      <c r="B7">
        <v>3</v>
      </c>
      <c r="C7" s="50">
        <f t="shared" ca="1" si="1"/>
        <v>0.25</v>
      </c>
      <c r="D7" s="332">
        <f t="shared" ca="1" si="2"/>
        <v>297</v>
      </c>
      <c r="E7" s="332">
        <f t="shared" ca="1" si="3"/>
        <v>317</v>
      </c>
      <c r="F7" s="332">
        <f t="shared" ca="1" si="3"/>
        <v>317</v>
      </c>
      <c r="G7" s="332">
        <f t="shared" ca="1" si="3"/>
        <v>317</v>
      </c>
      <c r="H7" s="332">
        <f t="shared" ca="1" si="3"/>
        <v>317</v>
      </c>
      <c r="I7" s="332">
        <f t="shared" ca="1" si="3"/>
        <v>310</v>
      </c>
      <c r="J7" s="332">
        <f t="shared" ca="1" si="3"/>
        <v>304</v>
      </c>
      <c r="K7" s="332">
        <f t="shared" ca="1" si="3"/>
        <v>290</v>
      </c>
      <c r="L7" s="332">
        <f t="shared" ca="1" si="3"/>
        <v>284</v>
      </c>
      <c r="M7" s="332">
        <f t="shared" ca="1" si="3"/>
        <v>277</v>
      </c>
      <c r="N7" s="332">
        <f t="shared" ca="1" si="3"/>
        <v>271</v>
      </c>
      <c r="O7" s="332">
        <f t="shared" ca="1" si="3"/>
        <v>244</v>
      </c>
      <c r="P7" s="332">
        <f t="shared" ca="1" si="3"/>
        <v>231</v>
      </c>
      <c r="Q7" s="332">
        <f t="shared" ca="1" si="3"/>
        <v>224</v>
      </c>
      <c r="R7" s="332">
        <f t="shared" ca="1" si="3"/>
        <v>224</v>
      </c>
      <c r="S7" s="332">
        <f t="shared" ca="1" si="3"/>
        <v>218</v>
      </c>
      <c r="T7" s="332">
        <f t="shared" ca="1" si="3"/>
        <v>218</v>
      </c>
      <c r="U7" s="332">
        <f t="shared" ca="1" si="3"/>
        <v>211</v>
      </c>
      <c r="V7" s="332">
        <f t="shared" ca="1" si="3"/>
        <v>211</v>
      </c>
      <c r="W7" s="332">
        <f t="shared" ca="1" si="3"/>
        <v>211</v>
      </c>
    </row>
    <row r="8" spans="2:23">
      <c r="B8">
        <v>4</v>
      </c>
      <c r="C8" s="50">
        <f t="shared" ca="1" si="1"/>
        <v>0.5</v>
      </c>
      <c r="D8" s="332">
        <f t="shared" ca="1" si="2"/>
        <v>330</v>
      </c>
      <c r="E8" s="332">
        <f t="shared" ca="1" si="3"/>
        <v>343</v>
      </c>
      <c r="F8" s="332">
        <f t="shared" ca="1" si="3"/>
        <v>343</v>
      </c>
      <c r="G8" s="332">
        <f t="shared" ca="1" si="3"/>
        <v>343</v>
      </c>
      <c r="H8" s="332">
        <f t="shared" ca="1" si="3"/>
        <v>330</v>
      </c>
      <c r="I8" s="332">
        <f t="shared" ca="1" si="3"/>
        <v>310</v>
      </c>
      <c r="J8" s="332">
        <f t="shared" ca="1" si="3"/>
        <v>297</v>
      </c>
      <c r="K8" s="332">
        <f t="shared" ca="1" si="3"/>
        <v>284</v>
      </c>
      <c r="L8" s="332">
        <f t="shared" ca="1" si="3"/>
        <v>277</v>
      </c>
      <c r="M8" s="332">
        <f t="shared" ca="1" si="3"/>
        <v>264</v>
      </c>
      <c r="N8" s="332">
        <f t="shared" ca="1" si="3"/>
        <v>251</v>
      </c>
      <c r="O8" s="332">
        <f t="shared" ca="1" si="3"/>
        <v>218</v>
      </c>
      <c r="P8" s="332">
        <f t="shared" ca="1" si="3"/>
        <v>198</v>
      </c>
      <c r="Q8" s="332">
        <f t="shared" ca="1" si="3"/>
        <v>185</v>
      </c>
      <c r="R8" s="332">
        <f t="shared" ca="1" si="3"/>
        <v>178</v>
      </c>
      <c r="S8" s="332">
        <f t="shared" ca="1" si="3"/>
        <v>172</v>
      </c>
      <c r="T8" s="332">
        <f t="shared" ca="1" si="3"/>
        <v>172</v>
      </c>
      <c r="U8" s="332">
        <f t="shared" ca="1" si="3"/>
        <v>165</v>
      </c>
      <c r="V8" s="332">
        <f t="shared" ca="1" si="3"/>
        <v>165</v>
      </c>
      <c r="W8" s="332">
        <f t="shared" ca="1" si="3"/>
        <v>165</v>
      </c>
    </row>
    <row r="9" spans="2:23">
      <c r="B9">
        <v>5</v>
      </c>
      <c r="C9" s="50">
        <f t="shared" ca="1" si="1"/>
        <v>0.75</v>
      </c>
      <c r="D9" s="332">
        <f t="shared" ca="1" si="2"/>
        <v>376</v>
      </c>
      <c r="E9" s="332">
        <f t="shared" ca="1" si="3"/>
        <v>383</v>
      </c>
      <c r="F9" s="332">
        <f t="shared" ca="1" si="3"/>
        <v>370</v>
      </c>
      <c r="G9" s="332">
        <f t="shared" ca="1" si="3"/>
        <v>350</v>
      </c>
      <c r="H9" s="332">
        <f t="shared" ca="1" si="3"/>
        <v>330</v>
      </c>
      <c r="I9" s="332">
        <f t="shared" ca="1" si="3"/>
        <v>304</v>
      </c>
      <c r="J9" s="332">
        <f t="shared" ca="1" si="3"/>
        <v>277</v>
      </c>
      <c r="K9" s="332">
        <f t="shared" ca="1" si="3"/>
        <v>251</v>
      </c>
      <c r="L9" s="332">
        <f t="shared" ca="1" si="3"/>
        <v>231</v>
      </c>
      <c r="M9" s="332">
        <f t="shared" ca="1" si="3"/>
        <v>211</v>
      </c>
      <c r="N9" s="332">
        <f t="shared" ca="1" si="3"/>
        <v>198</v>
      </c>
      <c r="O9" s="332">
        <f t="shared" ca="1" si="3"/>
        <v>165</v>
      </c>
      <c r="P9" s="332">
        <f t="shared" ca="1" si="3"/>
        <v>139</v>
      </c>
      <c r="Q9" s="332">
        <f t="shared" ca="1" si="3"/>
        <v>132</v>
      </c>
      <c r="R9" s="332">
        <f t="shared" ca="1" si="3"/>
        <v>132</v>
      </c>
      <c r="S9" s="332">
        <f t="shared" ca="1" si="3"/>
        <v>125</v>
      </c>
      <c r="T9" s="332">
        <f t="shared" ca="1" si="3"/>
        <v>125</v>
      </c>
      <c r="U9" s="332">
        <f t="shared" ca="1" si="3"/>
        <v>125</v>
      </c>
      <c r="V9" s="332">
        <f t="shared" ca="1" si="3"/>
        <v>119</v>
      </c>
      <c r="W9" s="332">
        <f t="shared" ca="1" si="3"/>
        <v>119</v>
      </c>
    </row>
    <row r="10" spans="2:23">
      <c r="B10">
        <v>6</v>
      </c>
      <c r="C10" s="50">
        <f t="shared" ca="1" si="1"/>
        <v>1</v>
      </c>
      <c r="D10" s="332">
        <f t="shared" ca="1" si="2"/>
        <v>396</v>
      </c>
      <c r="E10" s="332">
        <f t="shared" ca="1" si="3"/>
        <v>396</v>
      </c>
      <c r="F10" s="332">
        <f t="shared" ca="1" si="3"/>
        <v>396</v>
      </c>
      <c r="G10" s="332">
        <f t="shared" ca="1" si="3"/>
        <v>330</v>
      </c>
      <c r="H10" s="332">
        <f t="shared" ca="1" si="3"/>
        <v>290</v>
      </c>
      <c r="I10" s="332">
        <f t="shared" ca="1" si="3"/>
        <v>251</v>
      </c>
      <c r="J10" s="332">
        <f t="shared" ca="1" si="3"/>
        <v>218</v>
      </c>
      <c r="K10" s="332">
        <f t="shared" ca="1" si="3"/>
        <v>198</v>
      </c>
      <c r="L10" s="332">
        <f t="shared" ca="1" si="3"/>
        <v>185</v>
      </c>
      <c r="M10" s="332">
        <f t="shared" ca="1" si="3"/>
        <v>165</v>
      </c>
      <c r="N10" s="332">
        <f t="shared" ca="1" si="3"/>
        <v>145</v>
      </c>
      <c r="O10" s="332">
        <f t="shared" ca="1" si="3"/>
        <v>112</v>
      </c>
      <c r="P10" s="332">
        <f t="shared" ca="1" si="3"/>
        <v>86</v>
      </c>
      <c r="Q10" s="332">
        <f t="shared" ca="1" si="3"/>
        <v>86</v>
      </c>
      <c r="R10" s="332">
        <f t="shared" ca="1" si="3"/>
        <v>86</v>
      </c>
      <c r="S10" s="332">
        <f t="shared" ca="1" si="3"/>
        <v>86</v>
      </c>
      <c r="T10" s="332">
        <f t="shared" ca="1" si="3"/>
        <v>86</v>
      </c>
      <c r="U10" s="332">
        <f t="shared" ca="1" si="3"/>
        <v>87</v>
      </c>
      <c r="V10" s="332">
        <f t="shared" ca="1" si="3"/>
        <v>87</v>
      </c>
      <c r="W10" s="332">
        <f t="shared" ca="1" si="3"/>
        <v>87</v>
      </c>
    </row>
    <row r="11" spans="2:23">
      <c r="B11">
        <v>7</v>
      </c>
      <c r="C11" s="50">
        <f t="shared" ca="1" si="1"/>
        <v>1.25</v>
      </c>
      <c r="D11" s="332">
        <f t="shared" ca="1" si="2"/>
        <v>403</v>
      </c>
      <c r="E11" s="332">
        <f t="shared" ca="1" si="3"/>
        <v>409</v>
      </c>
      <c r="F11" s="332">
        <f t="shared" ca="1" si="3"/>
        <v>370</v>
      </c>
      <c r="G11" s="332">
        <f t="shared" ca="1" si="3"/>
        <v>310</v>
      </c>
      <c r="H11" s="332">
        <f t="shared" ca="1" si="3"/>
        <v>251</v>
      </c>
      <c r="I11" s="332">
        <f t="shared" ca="1" si="3"/>
        <v>211</v>
      </c>
      <c r="J11" s="332">
        <f t="shared" ca="1" si="3"/>
        <v>178</v>
      </c>
      <c r="K11" s="332">
        <f t="shared" ca="1" si="3"/>
        <v>152</v>
      </c>
      <c r="L11" s="332">
        <f t="shared" ca="1" si="3"/>
        <v>132</v>
      </c>
      <c r="M11" s="332">
        <f t="shared" ca="1" si="3"/>
        <v>115</v>
      </c>
      <c r="N11" s="332">
        <f t="shared" ca="1" si="3"/>
        <v>103</v>
      </c>
      <c r="O11" s="332">
        <f t="shared" ca="1" si="3"/>
        <v>77</v>
      </c>
      <c r="P11" s="332">
        <f t="shared" ca="1" si="3"/>
        <v>66</v>
      </c>
      <c r="Q11" s="332">
        <f t="shared" ca="1" si="3"/>
        <v>65</v>
      </c>
      <c r="R11" s="332">
        <f t="shared" ca="1" si="3"/>
        <v>65</v>
      </c>
      <c r="S11" s="332">
        <f t="shared" ca="1" si="3"/>
        <v>63</v>
      </c>
      <c r="T11" s="332">
        <f t="shared" ca="1" si="3"/>
        <v>65</v>
      </c>
      <c r="U11" s="332">
        <f t="shared" ca="1" si="3"/>
        <v>66</v>
      </c>
      <c r="V11" s="332">
        <f t="shared" ca="1" si="3"/>
        <v>67</v>
      </c>
      <c r="W11" s="332">
        <f t="shared" ca="1" si="3"/>
        <v>68</v>
      </c>
    </row>
    <row r="12" spans="2:23">
      <c r="B12">
        <v>8</v>
      </c>
      <c r="C12" s="50">
        <f t="shared" ca="1" si="1"/>
        <v>1.5</v>
      </c>
      <c r="D12" s="332">
        <f t="shared" ca="1" si="2"/>
        <v>409</v>
      </c>
      <c r="E12" s="332">
        <f t="shared" ca="1" si="3"/>
        <v>396</v>
      </c>
      <c r="F12" s="332">
        <f t="shared" ca="1" si="3"/>
        <v>356</v>
      </c>
      <c r="G12" s="332">
        <f t="shared" ca="1" si="3"/>
        <v>284</v>
      </c>
      <c r="H12" s="332">
        <f t="shared" ca="1" si="3"/>
        <v>218</v>
      </c>
      <c r="I12" s="332">
        <f t="shared" ca="1" si="3"/>
        <v>172</v>
      </c>
      <c r="J12" s="332">
        <f t="shared" ca="1" si="3"/>
        <v>139</v>
      </c>
      <c r="K12" s="332">
        <f t="shared" ca="1" si="3"/>
        <v>115</v>
      </c>
      <c r="L12" s="332">
        <f t="shared" ca="1" si="3"/>
        <v>100</v>
      </c>
      <c r="M12" s="332">
        <f t="shared" ca="1" si="3"/>
        <v>88</v>
      </c>
      <c r="N12" s="332">
        <f t="shared" ca="1" si="3"/>
        <v>79</v>
      </c>
      <c r="O12" s="332">
        <f t="shared" ca="1" si="3"/>
        <v>61</v>
      </c>
      <c r="P12" s="332">
        <f t="shared" ca="1" si="3"/>
        <v>50</v>
      </c>
      <c r="Q12" s="332">
        <f t="shared" ca="1" si="3"/>
        <v>50</v>
      </c>
      <c r="R12" s="332">
        <f t="shared" ca="1" si="3"/>
        <v>50</v>
      </c>
      <c r="S12" s="332">
        <f t="shared" ca="1" si="3"/>
        <v>50</v>
      </c>
      <c r="T12" s="332">
        <f t="shared" ca="1" si="3"/>
        <v>52</v>
      </c>
      <c r="U12" s="332">
        <f t="shared" ca="1" si="3"/>
        <v>55</v>
      </c>
      <c r="V12" s="332">
        <f t="shared" ca="1" si="3"/>
        <v>55</v>
      </c>
      <c r="W12" s="332">
        <f t="shared" ca="1" si="3"/>
        <v>55</v>
      </c>
    </row>
    <row r="13" spans="2:23">
      <c r="B13">
        <v>9</v>
      </c>
      <c r="C13" s="50">
        <f t="shared" ca="1" si="1"/>
        <v>1.75</v>
      </c>
      <c r="D13" s="332">
        <f t="shared" ca="1" si="2"/>
        <v>409</v>
      </c>
      <c r="E13" s="332">
        <f t="shared" ca="1" si="3"/>
        <v>396</v>
      </c>
      <c r="F13" s="332">
        <f t="shared" ca="1" si="3"/>
        <v>343</v>
      </c>
      <c r="G13" s="332">
        <f t="shared" ca="1" si="3"/>
        <v>251</v>
      </c>
      <c r="H13" s="332">
        <f t="shared" ca="1" si="3"/>
        <v>178</v>
      </c>
      <c r="I13" s="332">
        <f t="shared" ca="1" si="3"/>
        <v>139</v>
      </c>
      <c r="J13" s="332">
        <f t="shared" ca="1" si="3"/>
        <v>108</v>
      </c>
      <c r="K13" s="332">
        <f t="shared" ca="1" si="3"/>
        <v>88</v>
      </c>
      <c r="L13" s="332">
        <f t="shared" ca="1" si="3"/>
        <v>75</v>
      </c>
      <c r="M13" s="332">
        <f t="shared" ca="1" si="3"/>
        <v>66</v>
      </c>
      <c r="N13" s="332">
        <f t="shared" ca="1" si="3"/>
        <v>59</v>
      </c>
      <c r="O13" s="332">
        <f t="shared" ca="1" si="3"/>
        <v>44</v>
      </c>
      <c r="P13" s="332">
        <f t="shared" ca="1" si="3"/>
        <v>37</v>
      </c>
      <c r="Q13" s="332">
        <f t="shared" ca="1" si="3"/>
        <v>37</v>
      </c>
      <c r="R13" s="332">
        <f t="shared" ca="1" si="3"/>
        <v>37</v>
      </c>
      <c r="S13" s="332">
        <f t="shared" ca="1" si="3"/>
        <v>38</v>
      </c>
      <c r="T13" s="332">
        <f t="shared" ca="1" si="3"/>
        <v>40</v>
      </c>
      <c r="U13" s="332">
        <f t="shared" ca="1" si="3"/>
        <v>41</v>
      </c>
      <c r="V13" s="332">
        <f t="shared" ca="1" si="3"/>
        <v>42</v>
      </c>
      <c r="W13" s="332">
        <f t="shared" ca="1" si="3"/>
        <v>45</v>
      </c>
    </row>
    <row r="14" spans="2:23">
      <c r="B14">
        <v>10</v>
      </c>
      <c r="C14" s="50">
        <f t="shared" ca="1" si="1"/>
        <v>2</v>
      </c>
      <c r="D14" s="332">
        <f t="shared" ca="1" si="2"/>
        <v>409</v>
      </c>
      <c r="E14" s="332">
        <f t="shared" ca="1" si="3"/>
        <v>383</v>
      </c>
      <c r="F14" s="332">
        <f t="shared" ca="1" si="3"/>
        <v>317</v>
      </c>
      <c r="G14" s="332">
        <f t="shared" ca="1" si="3"/>
        <v>224</v>
      </c>
      <c r="H14" s="332">
        <f t="shared" ca="1" si="3"/>
        <v>145</v>
      </c>
      <c r="I14" s="332">
        <f t="shared" ca="1" si="3"/>
        <v>106</v>
      </c>
      <c r="J14" s="332">
        <f t="shared" ca="1" si="3"/>
        <v>86</v>
      </c>
      <c r="K14" s="332">
        <f t="shared" ca="1" si="3"/>
        <v>71</v>
      </c>
      <c r="L14" s="332">
        <f t="shared" ca="1" si="3"/>
        <v>59</v>
      </c>
      <c r="M14" s="332">
        <f t="shared" ca="1" si="3"/>
        <v>53</v>
      </c>
      <c r="N14" s="332">
        <f t="shared" ca="1" si="3"/>
        <v>45</v>
      </c>
      <c r="O14" s="332">
        <f t="shared" ca="1" si="3"/>
        <v>33</v>
      </c>
      <c r="P14" s="332">
        <f t="shared" ca="1" si="3"/>
        <v>29</v>
      </c>
      <c r="Q14" s="332">
        <f t="shared" ca="1" si="3"/>
        <v>29</v>
      </c>
      <c r="R14" s="332">
        <f t="shared" ca="1" si="3"/>
        <v>29</v>
      </c>
      <c r="S14" s="332">
        <f t="shared" ca="1" si="3"/>
        <v>30</v>
      </c>
      <c r="T14" s="332">
        <f t="shared" ca="1" si="3"/>
        <v>32</v>
      </c>
      <c r="U14" s="332">
        <f t="shared" ca="1" si="3"/>
        <v>33</v>
      </c>
      <c r="V14" s="332">
        <f t="shared" ca="1" si="3"/>
        <v>34</v>
      </c>
      <c r="W14" s="332">
        <f t="shared" ca="1" si="3"/>
        <v>37</v>
      </c>
    </row>
    <row r="15" spans="2:23">
      <c r="B15">
        <v>11</v>
      </c>
      <c r="C15" s="50">
        <f t="shared" ca="1" si="1"/>
        <v>2.5</v>
      </c>
      <c r="D15" s="332">
        <f t="shared" ca="1" si="2"/>
        <v>396</v>
      </c>
      <c r="E15" s="332">
        <f t="shared" ca="1" si="3"/>
        <v>356</v>
      </c>
      <c r="F15" s="332">
        <f t="shared" ca="1" si="3"/>
        <v>264</v>
      </c>
      <c r="G15" s="332">
        <f t="shared" ca="1" si="3"/>
        <v>152</v>
      </c>
      <c r="H15" s="332">
        <f t="shared" ca="1" si="3"/>
        <v>100</v>
      </c>
      <c r="I15" s="332">
        <f t="shared" ca="1" si="3"/>
        <v>73</v>
      </c>
      <c r="J15" s="332">
        <f t="shared" ca="1" si="3"/>
        <v>55</v>
      </c>
      <c r="K15" s="332">
        <f t="shared" ca="1" si="3"/>
        <v>45</v>
      </c>
      <c r="L15" s="332">
        <f t="shared" ca="1" si="3"/>
        <v>37</v>
      </c>
      <c r="M15" s="332">
        <f t="shared" ca="1" si="3"/>
        <v>32</v>
      </c>
      <c r="N15" s="332">
        <f t="shared" ca="1" si="3"/>
        <v>28</v>
      </c>
      <c r="O15" s="332">
        <f t="shared" ca="1" si="3"/>
        <v>21</v>
      </c>
      <c r="P15" s="332">
        <f t="shared" ca="1" si="3"/>
        <v>20</v>
      </c>
      <c r="Q15" s="332">
        <f t="shared" ca="1" si="3"/>
        <v>20</v>
      </c>
      <c r="R15" s="332">
        <f t="shared" ca="1" si="3"/>
        <v>20</v>
      </c>
      <c r="S15" s="332">
        <f t="shared" ca="1" si="3"/>
        <v>21</v>
      </c>
      <c r="T15" s="332">
        <f t="shared" ca="1" si="3"/>
        <v>22</v>
      </c>
      <c r="U15" s="332">
        <f t="shared" ca="1" si="3"/>
        <v>24</v>
      </c>
      <c r="V15" s="332">
        <f t="shared" ca="1" si="3"/>
        <v>25</v>
      </c>
      <c r="W15" s="332">
        <f t="shared" ca="1" si="3"/>
        <v>26</v>
      </c>
    </row>
    <row r="16" spans="2:23">
      <c r="B16">
        <v>12</v>
      </c>
      <c r="C16" s="50">
        <f t="shared" ca="1" si="1"/>
        <v>3</v>
      </c>
      <c r="D16" s="332">
        <f t="shared" ca="1" si="2"/>
        <v>370</v>
      </c>
      <c r="E16" s="332">
        <f t="shared" ca="1" si="3"/>
        <v>304</v>
      </c>
      <c r="F16" s="332">
        <f t="shared" ca="1" si="3"/>
        <v>211</v>
      </c>
      <c r="G16" s="332">
        <f t="shared" ca="1" si="3"/>
        <v>95</v>
      </c>
      <c r="H16" s="332">
        <f t="shared" ca="1" si="3"/>
        <v>63</v>
      </c>
      <c r="I16" s="332">
        <f t="shared" ca="1" si="3"/>
        <v>44</v>
      </c>
      <c r="J16" s="332">
        <f t="shared" ca="1" si="3"/>
        <v>30</v>
      </c>
      <c r="K16" s="332">
        <f t="shared" ca="1" si="3"/>
        <v>25</v>
      </c>
      <c r="L16" s="332">
        <f t="shared" ca="1" si="3"/>
        <v>21</v>
      </c>
      <c r="M16" s="332">
        <f t="shared" ca="1" si="3"/>
        <v>17</v>
      </c>
      <c r="N16" s="332">
        <f t="shared" ca="1" si="3"/>
        <v>16</v>
      </c>
      <c r="O16" s="332">
        <f t="shared" ca="1" si="3"/>
        <v>13</v>
      </c>
      <c r="P16" s="332">
        <f t="shared" ca="1" si="3"/>
        <v>12</v>
      </c>
      <c r="Q16" s="332">
        <f t="shared" ca="1" si="3"/>
        <v>12</v>
      </c>
      <c r="R16" s="332">
        <f t="shared" ca="1" si="3"/>
        <v>13</v>
      </c>
      <c r="S16" s="332">
        <f t="shared" ca="1" si="3"/>
        <v>13</v>
      </c>
      <c r="T16" s="332">
        <f t="shared" ca="1" si="3"/>
        <v>15</v>
      </c>
      <c r="U16" s="332">
        <f t="shared" ca="1" si="3"/>
        <v>16</v>
      </c>
      <c r="V16" s="332">
        <f t="shared" ca="1" si="3"/>
        <v>17</v>
      </c>
      <c r="W16" s="332">
        <f t="shared" ca="1" si="3"/>
        <v>19</v>
      </c>
    </row>
    <row r="17" spans="2:28">
      <c r="B17">
        <v>13</v>
      </c>
      <c r="C17" s="50">
        <f t="shared" ca="1" si="1"/>
        <v>3.5</v>
      </c>
      <c r="D17" s="332">
        <f t="shared" ca="1" si="2"/>
        <v>343</v>
      </c>
      <c r="E17" s="332">
        <f t="shared" ca="1" si="3"/>
        <v>271</v>
      </c>
      <c r="F17" s="332">
        <f t="shared" ca="1" si="3"/>
        <v>165</v>
      </c>
      <c r="G17" s="332">
        <f t="shared" ca="1" si="3"/>
        <v>63</v>
      </c>
      <c r="H17" s="332">
        <f t="shared" ca="1" si="3"/>
        <v>40</v>
      </c>
      <c r="I17" s="332">
        <f t="shared" ca="1" si="3"/>
        <v>26</v>
      </c>
      <c r="J17" s="332">
        <f t="shared" ca="1" si="3"/>
        <v>19</v>
      </c>
      <c r="K17" s="332">
        <f t="shared" ca="1" si="3"/>
        <v>15</v>
      </c>
      <c r="L17" s="332">
        <f t="shared" ca="1" si="3"/>
        <v>13</v>
      </c>
      <c r="M17" s="332">
        <f t="shared" ca="1" si="3"/>
        <v>12</v>
      </c>
      <c r="N17" s="332">
        <f t="shared" ca="1" si="3"/>
        <v>11</v>
      </c>
      <c r="O17" s="332">
        <f t="shared" ca="1" si="3"/>
        <v>9.8000000000000007</v>
      </c>
      <c r="P17" s="332">
        <f t="shared" ca="1" si="3"/>
        <v>9.1</v>
      </c>
      <c r="Q17" s="332">
        <f t="shared" ca="1" si="3"/>
        <v>8.8000000000000007</v>
      </c>
      <c r="R17" s="332">
        <f t="shared" ca="1" si="3"/>
        <v>8.8000000000000007</v>
      </c>
      <c r="S17" s="332">
        <f t="shared" ca="1" si="3"/>
        <v>9.4</v>
      </c>
      <c r="T17" s="332">
        <f t="shared" ca="1" si="3"/>
        <v>11</v>
      </c>
      <c r="U17" s="332">
        <f t="shared" ca="1" si="3"/>
        <v>12</v>
      </c>
      <c r="V17" s="332">
        <f t="shared" ca="1" si="3"/>
        <v>13</v>
      </c>
      <c r="W17" s="332">
        <f t="shared" ca="1" si="3"/>
        <v>15</v>
      </c>
    </row>
    <row r="18" spans="2:28">
      <c r="B18">
        <v>14</v>
      </c>
      <c r="C18" s="50">
        <f t="shared" ca="1" si="1"/>
        <v>4</v>
      </c>
      <c r="D18" s="332">
        <f t="shared" ca="1" si="2"/>
        <v>317</v>
      </c>
      <c r="E18" s="332">
        <f t="shared" ca="1" si="3"/>
        <v>238</v>
      </c>
      <c r="F18" s="332">
        <f t="shared" ca="1" si="3"/>
        <v>132</v>
      </c>
      <c r="G18" s="332">
        <f t="shared" ca="1" si="3"/>
        <v>45</v>
      </c>
      <c r="H18" s="332">
        <f t="shared" ca="1" si="3"/>
        <v>24</v>
      </c>
      <c r="I18" s="332">
        <f t="shared" ca="1" si="3"/>
        <v>16</v>
      </c>
      <c r="J18" s="332">
        <f t="shared" ca="1" si="3"/>
        <v>13</v>
      </c>
      <c r="K18" s="332">
        <f t="shared" ca="1" si="3"/>
        <v>1</v>
      </c>
      <c r="L18" s="332">
        <f t="shared" ca="1" si="3"/>
        <v>9.6</v>
      </c>
      <c r="M18" s="332">
        <f t="shared" ca="1" si="3"/>
        <v>9</v>
      </c>
      <c r="N18" s="332">
        <f t="shared" ca="1" si="3"/>
        <v>8.4</v>
      </c>
      <c r="O18" s="332">
        <f t="shared" ca="1" si="3"/>
        <v>7.5</v>
      </c>
      <c r="P18" s="332">
        <f t="shared" ca="1" si="3"/>
        <v>7.4</v>
      </c>
      <c r="Q18" s="332">
        <f t="shared" ca="1" si="3"/>
        <v>7.4</v>
      </c>
      <c r="R18" s="332">
        <f t="shared" ca="1" si="3"/>
        <v>7.5</v>
      </c>
      <c r="S18" s="332">
        <f t="shared" ca="1" si="3"/>
        <v>7.9</v>
      </c>
      <c r="T18" s="332">
        <f t="shared" ca="1" si="3"/>
        <v>8.6</v>
      </c>
      <c r="U18" s="332">
        <f t="shared" ca="1" si="3"/>
        <v>9.4</v>
      </c>
      <c r="V18" s="332">
        <f t="shared" ca="1" si="3"/>
        <v>11</v>
      </c>
      <c r="W18" s="332">
        <f t="shared" ca="1" si="3"/>
        <v>12</v>
      </c>
    </row>
    <row r="19" spans="2:28">
      <c r="B19">
        <v>15</v>
      </c>
      <c r="C19" s="50">
        <f t="shared" ca="1" si="1"/>
        <v>4.5</v>
      </c>
      <c r="D19" s="332">
        <f t="shared" ca="1" si="2"/>
        <v>297</v>
      </c>
      <c r="E19" s="332">
        <f t="shared" ca="1" si="3"/>
        <v>211</v>
      </c>
      <c r="F19" s="332">
        <f t="shared" ca="1" si="3"/>
        <v>106</v>
      </c>
      <c r="G19" s="332">
        <f t="shared" ca="1" si="3"/>
        <v>33</v>
      </c>
      <c r="H19" s="332">
        <f t="shared" ca="1" si="3"/>
        <v>17</v>
      </c>
      <c r="I19" s="332">
        <f t="shared" ca="1" si="3"/>
        <v>11</v>
      </c>
      <c r="J19" s="332">
        <f t="shared" ca="1" si="3"/>
        <v>9.1999999999999993</v>
      </c>
      <c r="K19" s="332">
        <f t="shared" ca="1" si="3"/>
        <v>7.9</v>
      </c>
      <c r="L19" s="332">
        <f t="shared" ca="1" si="3"/>
        <v>7.3</v>
      </c>
      <c r="M19" s="332">
        <f t="shared" ref="M19:W20" ca="1" si="4">OFFSET($B$35,MATCH($C$4,$B$36:$B$161,0)+$B19,M$3)</f>
        <v>6.6</v>
      </c>
      <c r="N19" s="332">
        <f t="shared" ca="1" si="4"/>
        <v>6.3</v>
      </c>
      <c r="O19" s="332">
        <f t="shared" ca="1" si="4"/>
        <v>6.1</v>
      </c>
      <c r="P19" s="332">
        <f t="shared" ca="1" si="4"/>
        <v>6.1</v>
      </c>
      <c r="Q19" s="332">
        <f t="shared" ca="1" si="4"/>
        <v>6.2</v>
      </c>
      <c r="R19" s="332">
        <f t="shared" ca="1" si="4"/>
        <v>6.5</v>
      </c>
      <c r="S19" s="332">
        <f t="shared" ca="1" si="4"/>
        <v>6.7</v>
      </c>
      <c r="T19" s="332">
        <f t="shared" ca="1" si="4"/>
        <v>7.1</v>
      </c>
      <c r="U19" s="332">
        <f t="shared" ca="1" si="4"/>
        <v>7.7</v>
      </c>
      <c r="V19" s="332">
        <f t="shared" ca="1" si="4"/>
        <v>8.6999999999999993</v>
      </c>
      <c r="W19" s="332">
        <f t="shared" ca="1" si="4"/>
        <v>9.6</v>
      </c>
    </row>
    <row r="20" spans="2:28">
      <c r="B20">
        <v>16</v>
      </c>
      <c r="C20" s="50">
        <f t="shared" ca="1" si="1"/>
        <v>5</v>
      </c>
      <c r="D20" s="332">
        <f t="shared" ca="1" si="2"/>
        <v>277</v>
      </c>
      <c r="E20" s="332">
        <f t="shared" ref="E20:S20" ca="1" si="5">OFFSET($B$35,MATCH($C$4,$B$36:$B$161,0)+$B20,E$3)</f>
        <v>185</v>
      </c>
      <c r="F20" s="332">
        <f t="shared" ca="1" si="5"/>
        <v>79</v>
      </c>
      <c r="G20" s="332">
        <f t="shared" ca="1" si="5"/>
        <v>24</v>
      </c>
      <c r="H20" s="332">
        <f t="shared" ca="1" si="5"/>
        <v>13</v>
      </c>
      <c r="I20" s="332">
        <f t="shared" ca="1" si="5"/>
        <v>8.3000000000000007</v>
      </c>
      <c r="J20" s="332">
        <f t="shared" ca="1" si="5"/>
        <v>7</v>
      </c>
      <c r="K20" s="332">
        <f t="shared" ca="1" si="5"/>
        <v>6.3</v>
      </c>
      <c r="L20" s="332">
        <f t="shared" ca="1" si="5"/>
        <v>5.7</v>
      </c>
      <c r="M20" s="332">
        <f t="shared" ca="1" si="5"/>
        <v>5.0999999999999996</v>
      </c>
      <c r="N20" s="332">
        <f t="shared" ca="1" si="5"/>
        <v>5</v>
      </c>
      <c r="O20" s="332">
        <f t="shared" ca="1" si="5"/>
        <v>5</v>
      </c>
      <c r="P20" s="332">
        <f t="shared" ca="1" si="5"/>
        <v>5.0999999999999996</v>
      </c>
      <c r="Q20" s="332">
        <f t="shared" ca="1" si="5"/>
        <v>5.4</v>
      </c>
      <c r="R20" s="332">
        <f t="shared" ca="1" si="5"/>
        <v>5.5</v>
      </c>
      <c r="S20" s="332">
        <f t="shared" ca="1" si="5"/>
        <v>5.8</v>
      </c>
      <c r="T20" s="332">
        <f t="shared" ca="1" si="4"/>
        <v>6.1</v>
      </c>
      <c r="U20" s="332">
        <f t="shared" ca="1" si="4"/>
        <v>6.3</v>
      </c>
      <c r="V20" s="332">
        <f t="shared" ca="1" si="4"/>
        <v>6.9</v>
      </c>
      <c r="W20" s="332">
        <f t="shared" ca="1" si="4"/>
        <v>7.7</v>
      </c>
    </row>
    <row r="21" spans="2:28">
      <c r="B21">
        <v>17</v>
      </c>
      <c r="C21" s="50">
        <f t="shared" ca="1" si="1"/>
        <v>5.5</v>
      </c>
      <c r="D21" s="332">
        <f t="shared" ca="1" si="2"/>
        <v>257</v>
      </c>
      <c r="E21" s="332">
        <f t="shared" ref="E21:M21" ca="1" si="6">OFFSET($B$35,MATCH($C$4,$B$36:$B$161,0)+$B21,E$3)</f>
        <v>161</v>
      </c>
      <c r="F21" s="332">
        <f t="shared" ca="1" si="6"/>
        <v>59</v>
      </c>
      <c r="G21" s="332">
        <f t="shared" ca="1" si="6"/>
        <v>19</v>
      </c>
      <c r="H21" s="332">
        <f t="shared" ca="1" si="6"/>
        <v>9.9</v>
      </c>
      <c r="I21" s="332">
        <f t="shared" ca="1" si="6"/>
        <v>7.1</v>
      </c>
      <c r="J21" s="332">
        <f t="shared" ca="1" si="6"/>
        <v>5.7</v>
      </c>
      <c r="K21" s="332">
        <f t="shared" ca="1" si="6"/>
        <v>5</v>
      </c>
      <c r="L21" s="332">
        <f t="shared" ca="1" si="6"/>
        <v>4.5999999999999996</v>
      </c>
      <c r="M21" s="332">
        <f t="shared" ca="1" si="6"/>
        <v>4.2</v>
      </c>
      <c r="N21" s="30"/>
      <c r="O21" s="30"/>
      <c r="P21" s="30"/>
      <c r="Q21" s="30"/>
      <c r="R21" s="30"/>
      <c r="S21" s="30"/>
      <c r="T21" s="30"/>
      <c r="U21" s="30"/>
      <c r="V21" s="30"/>
      <c r="W21" s="30"/>
    </row>
    <row r="22" spans="2:28">
      <c r="B22">
        <v>18</v>
      </c>
      <c r="C22" s="50">
        <f t="shared" ca="1" si="1"/>
        <v>6</v>
      </c>
      <c r="D22" s="332">
        <f t="shared" ca="1" si="2"/>
        <v>244</v>
      </c>
      <c r="E22" s="332">
        <f t="shared" ref="E22:L22" ca="1" si="7">OFFSET($B$35,MATCH($C$4,$B$36:$B$161,0)+$B22,E$3)</f>
        <v>140</v>
      </c>
      <c r="F22" s="332">
        <f t="shared" ca="1" si="7"/>
        <v>46</v>
      </c>
      <c r="G22" s="332">
        <f t="shared" ca="1" si="7"/>
        <v>13</v>
      </c>
      <c r="H22" s="332">
        <f t="shared" ca="1" si="7"/>
        <v>7.7</v>
      </c>
      <c r="I22" s="332">
        <f t="shared" ca="1" si="7"/>
        <v>5.7</v>
      </c>
      <c r="J22" s="332">
        <f t="shared" ca="1" si="7"/>
        <v>4.8</v>
      </c>
      <c r="K22" s="332">
        <f t="shared" ca="1" si="7"/>
        <v>4.0999999999999996</v>
      </c>
      <c r="L22" s="332">
        <f t="shared" ca="1" si="7"/>
        <v>3.8</v>
      </c>
      <c r="M22" s="30"/>
      <c r="N22" s="30"/>
      <c r="O22" s="30"/>
      <c r="P22" s="30"/>
      <c r="Q22" s="30"/>
      <c r="R22" s="30"/>
      <c r="S22" s="30"/>
      <c r="T22" s="30"/>
      <c r="U22" s="30"/>
      <c r="V22" s="30"/>
      <c r="W22" s="30"/>
    </row>
    <row r="23" spans="2:28">
      <c r="B23">
        <v>19</v>
      </c>
      <c r="C23" s="50">
        <f t="shared" ca="1" si="1"/>
        <v>6.5</v>
      </c>
      <c r="D23" s="332">
        <f t="shared" ref="D23:K34" ca="1" si="8">OFFSET($B$35,MATCH($C$4,$B$36:$B$161,0)+$B23,D$3)</f>
        <v>231</v>
      </c>
      <c r="E23" s="332">
        <f t="shared" ca="1" si="8"/>
        <v>122</v>
      </c>
      <c r="F23" s="332">
        <f t="shared" ca="1" si="8"/>
        <v>37</v>
      </c>
      <c r="G23" s="332">
        <f t="shared" ca="1" si="8"/>
        <v>11</v>
      </c>
      <c r="H23" s="332">
        <f t="shared" ca="1" si="8"/>
        <v>5.9</v>
      </c>
      <c r="I23" s="332">
        <f t="shared" ca="1" si="8"/>
        <v>4.5999999999999996</v>
      </c>
      <c r="J23" s="332">
        <f t="shared" ca="1" si="8"/>
        <v>3.7</v>
      </c>
      <c r="K23" s="332">
        <f t="shared" ca="1" si="8"/>
        <v>3.2</v>
      </c>
      <c r="L23" s="30"/>
      <c r="M23" s="30"/>
      <c r="N23" s="30"/>
      <c r="O23" s="30"/>
      <c r="P23" s="30"/>
      <c r="Q23" s="30"/>
      <c r="R23" s="30"/>
      <c r="S23" s="30"/>
      <c r="T23" s="30"/>
      <c r="U23" s="30"/>
      <c r="V23" s="30"/>
      <c r="W23" s="30"/>
    </row>
    <row r="24" spans="2:28">
      <c r="B24">
        <v>20</v>
      </c>
      <c r="C24" s="50">
        <f t="shared" ca="1" si="1"/>
        <v>7</v>
      </c>
      <c r="D24" s="332">
        <f t="shared" ca="1" si="8"/>
        <v>218</v>
      </c>
      <c r="E24" s="332">
        <f t="shared" ca="1" si="8"/>
        <v>106</v>
      </c>
      <c r="F24" s="332">
        <f t="shared" ca="1" si="8"/>
        <v>32</v>
      </c>
      <c r="G24" s="332">
        <f t="shared" ca="1" si="8"/>
        <v>9</v>
      </c>
      <c r="H24" s="332">
        <f t="shared" ca="1" si="8"/>
        <v>5</v>
      </c>
      <c r="I24" s="332">
        <f t="shared" ca="1" si="8"/>
        <v>3.8</v>
      </c>
      <c r="J24" s="332">
        <f t="shared" ca="1" si="8"/>
        <v>3.2</v>
      </c>
      <c r="K24" s="332">
        <f t="shared" ca="1" si="8"/>
        <v>2.6</v>
      </c>
      <c r="L24" s="30"/>
      <c r="M24" s="30"/>
      <c r="N24" s="30"/>
      <c r="O24" s="30"/>
      <c r="P24" s="30"/>
      <c r="Q24" s="30"/>
      <c r="R24" s="30"/>
      <c r="S24" s="30"/>
      <c r="T24" s="30"/>
      <c r="U24" s="30"/>
      <c r="V24" s="30"/>
      <c r="W24" s="30"/>
    </row>
    <row r="25" spans="2:28">
      <c r="B25">
        <v>21</v>
      </c>
      <c r="C25" s="50">
        <f t="shared" ca="1" si="1"/>
        <v>7.5</v>
      </c>
      <c r="D25" s="332">
        <f t="shared" ca="1" si="8"/>
        <v>205</v>
      </c>
      <c r="E25" s="332">
        <f t="shared" ca="1" si="8"/>
        <v>94</v>
      </c>
      <c r="F25" s="332">
        <f t="shared" ca="1" si="8"/>
        <v>26</v>
      </c>
      <c r="G25" s="332">
        <f t="shared" ca="1" si="8"/>
        <v>7.5</v>
      </c>
      <c r="H25" s="332">
        <f t="shared" ca="1" si="8"/>
        <v>4.4000000000000004</v>
      </c>
      <c r="I25" s="332">
        <f t="shared" ca="1" si="8"/>
        <v>3.3</v>
      </c>
      <c r="J25" s="332">
        <f t="shared" ca="1" si="8"/>
        <v>2.8</v>
      </c>
      <c r="K25" s="30"/>
      <c r="L25" s="30"/>
      <c r="M25" s="30"/>
      <c r="N25" s="30"/>
      <c r="O25" s="30"/>
      <c r="P25" s="30"/>
      <c r="Q25" s="30"/>
      <c r="R25" s="30"/>
      <c r="S25" s="30"/>
      <c r="T25" s="30"/>
      <c r="U25" s="30"/>
      <c r="V25" s="30"/>
      <c r="W25" s="30"/>
      <c r="AA25" s="48" t="str">
        <f t="shared" ref="AA25:AB27" ca="1" si="9">OFFSET($B$35,MATCH($C$4,$B$36:$B$161,0)+$B26,Q$3)</f>
        <v>Q0</v>
      </c>
      <c r="AB25" s="49">
        <f t="shared" ca="1" si="9"/>
        <v>0.08</v>
      </c>
    </row>
    <row r="26" spans="2:28">
      <c r="B26">
        <v>22</v>
      </c>
      <c r="C26" s="50">
        <f t="shared" ca="1" si="1"/>
        <v>8</v>
      </c>
      <c r="D26" s="332">
        <f t="shared" ca="1" si="8"/>
        <v>193</v>
      </c>
      <c r="E26" s="332">
        <f t="shared" ca="1" si="8"/>
        <v>82</v>
      </c>
      <c r="F26" s="332">
        <f t="shared" ca="1" si="8"/>
        <v>22</v>
      </c>
      <c r="G26" s="332">
        <f t="shared" ca="1" si="8"/>
        <v>6.3</v>
      </c>
      <c r="H26" s="332">
        <f t="shared" ca="1" si="8"/>
        <v>3.7</v>
      </c>
      <c r="I26" s="332">
        <f t="shared" ca="1" si="8"/>
        <v>2.9</v>
      </c>
      <c r="J26" s="332">
        <f t="shared" ca="1" si="8"/>
        <v>2.4</v>
      </c>
      <c r="K26" s="30"/>
      <c r="L26" s="30"/>
      <c r="M26" s="30"/>
      <c r="N26" s="30"/>
      <c r="O26" s="30"/>
      <c r="P26" s="30"/>
      <c r="S26" s="30"/>
      <c r="T26" s="30"/>
      <c r="U26" s="30"/>
      <c r="V26" s="30"/>
      <c r="W26" s="30"/>
      <c r="AA26" s="50" t="str">
        <f t="shared" ca="1" si="9"/>
        <v>S1</v>
      </c>
      <c r="AB26" s="51">
        <f t="shared" ca="1" si="9"/>
        <v>1.55</v>
      </c>
    </row>
    <row r="27" spans="2:28">
      <c r="B27">
        <v>23</v>
      </c>
      <c r="C27" s="50">
        <f t="shared" ca="1" si="1"/>
        <v>8.5</v>
      </c>
      <c r="D27" s="332">
        <f t="shared" ca="1" si="8"/>
        <v>184</v>
      </c>
      <c r="E27" s="332">
        <f t="shared" ca="1" si="8"/>
        <v>74</v>
      </c>
      <c r="F27" s="332">
        <f t="shared" ca="1" si="8"/>
        <v>19</v>
      </c>
      <c r="G27" s="332">
        <f t="shared" ca="1" si="8"/>
        <v>5.3</v>
      </c>
      <c r="H27" s="332">
        <f t="shared" ca="1" si="8"/>
        <v>3.2</v>
      </c>
      <c r="I27" s="332">
        <f t="shared" ca="1" si="8"/>
        <v>2.5</v>
      </c>
      <c r="J27" s="332">
        <f t="shared" ca="1" si="8"/>
        <v>2.1</v>
      </c>
      <c r="K27" s="30"/>
      <c r="L27" s="30"/>
      <c r="M27" s="30"/>
      <c r="N27" s="30"/>
      <c r="O27" s="30"/>
      <c r="P27" s="30"/>
      <c r="S27" s="30"/>
      <c r="T27" s="30"/>
      <c r="U27" s="30"/>
      <c r="V27" s="30"/>
      <c r="W27" s="30"/>
      <c r="AA27" s="52" t="str">
        <f t="shared" ca="1" si="9"/>
        <v>S2</v>
      </c>
      <c r="AB27" s="53">
        <f t="shared" ca="1" si="9"/>
        <v>3.03</v>
      </c>
    </row>
    <row r="28" spans="2:28">
      <c r="B28">
        <v>24</v>
      </c>
      <c r="C28" s="50">
        <f t="shared" ca="1" si="1"/>
        <v>9</v>
      </c>
      <c r="D28" s="332">
        <f t="shared" ca="1" si="8"/>
        <v>174</v>
      </c>
      <c r="E28" s="332">
        <f t="shared" ca="1" si="8"/>
        <v>66</v>
      </c>
      <c r="F28" s="332">
        <f t="shared" ca="1" si="8"/>
        <v>16</v>
      </c>
      <c r="G28" s="332">
        <f t="shared" ca="1" si="8"/>
        <v>4.5999999999999996</v>
      </c>
      <c r="H28" s="332">
        <f t="shared" ca="1" si="8"/>
        <v>2.8</v>
      </c>
      <c r="I28" s="332">
        <f t="shared" ca="1" si="8"/>
        <v>2.1</v>
      </c>
      <c r="J28" s="30"/>
      <c r="K28" s="30"/>
      <c r="L28" s="30"/>
      <c r="M28" s="30"/>
      <c r="N28" s="30"/>
      <c r="O28" s="30"/>
      <c r="P28" s="30"/>
      <c r="S28" s="30"/>
      <c r="T28" s="30"/>
      <c r="U28" s="30"/>
      <c r="V28" s="30"/>
      <c r="W28" s="30"/>
    </row>
    <row r="29" spans="2:28">
      <c r="B29">
        <v>25</v>
      </c>
      <c r="C29" s="50">
        <f t="shared" ca="1" si="1"/>
        <v>9.5</v>
      </c>
      <c r="D29" s="332">
        <f t="shared" ca="1" si="8"/>
        <v>169</v>
      </c>
      <c r="E29" s="332">
        <f t="shared" ca="1" si="8"/>
        <v>59</v>
      </c>
      <c r="F29" s="332">
        <f t="shared" ca="1" si="8"/>
        <v>13</v>
      </c>
      <c r="G29" s="332">
        <f t="shared" ca="1" si="8"/>
        <v>4.0999999999999996</v>
      </c>
      <c r="H29" s="332">
        <f t="shared" ca="1" si="8"/>
        <v>2.5</v>
      </c>
      <c r="I29" s="332">
        <f t="shared" ca="1" si="8"/>
        <v>2</v>
      </c>
      <c r="J29" s="30"/>
      <c r="K29" s="30"/>
      <c r="L29" s="30"/>
      <c r="M29" s="30"/>
      <c r="N29" s="30"/>
      <c r="O29" s="30"/>
      <c r="P29" s="30"/>
      <c r="Q29" s="30"/>
      <c r="R29" s="30"/>
      <c r="S29" s="30"/>
      <c r="T29" s="30"/>
      <c r="U29" s="30"/>
      <c r="V29" s="30"/>
      <c r="W29" s="30"/>
    </row>
    <row r="30" spans="2:28">
      <c r="B30">
        <v>26</v>
      </c>
      <c r="C30" s="50">
        <f t="shared" ca="1" si="1"/>
        <v>10</v>
      </c>
      <c r="D30" s="332">
        <f t="shared" ca="1" si="8"/>
        <v>164</v>
      </c>
      <c r="E30" s="332">
        <f t="shared" ca="1" si="8"/>
        <v>53</v>
      </c>
      <c r="F30" s="332">
        <f t="shared" ca="1" si="8"/>
        <v>12</v>
      </c>
      <c r="G30" s="332">
        <f t="shared" ca="1" si="8"/>
        <v>3.7</v>
      </c>
      <c r="H30" s="332">
        <f t="shared" ca="1" si="8"/>
        <v>2.2000000000000002</v>
      </c>
      <c r="I30" s="332">
        <f t="shared" ca="1" si="8"/>
        <v>1.7</v>
      </c>
      <c r="J30" s="30"/>
      <c r="K30" s="30"/>
      <c r="L30" s="30"/>
      <c r="M30" s="30"/>
      <c r="N30" s="30"/>
      <c r="O30" s="30"/>
      <c r="P30" s="30"/>
      <c r="Q30" s="30"/>
      <c r="R30" s="30"/>
      <c r="S30" s="30"/>
      <c r="T30" s="30"/>
      <c r="U30" s="30"/>
      <c r="V30" s="30"/>
      <c r="W30" s="30"/>
    </row>
    <row r="31" spans="2:28">
      <c r="B31">
        <v>27</v>
      </c>
      <c r="C31" s="50">
        <f t="shared" ca="1" si="1"/>
        <v>10.5</v>
      </c>
      <c r="D31" s="332">
        <f t="shared" ca="1" si="8"/>
        <v>158</v>
      </c>
      <c r="E31" s="332">
        <f t="shared" ca="1" si="8"/>
        <v>49</v>
      </c>
      <c r="F31" s="332">
        <f t="shared" ca="1" si="8"/>
        <v>11</v>
      </c>
      <c r="G31" s="332">
        <f t="shared" ca="1" si="8"/>
        <v>3.3</v>
      </c>
      <c r="H31" s="332">
        <f t="shared" ca="1" si="8"/>
        <v>2.1</v>
      </c>
      <c r="I31" s="332">
        <f t="shared" ca="1" si="8"/>
        <v>1.7</v>
      </c>
      <c r="J31" s="30"/>
      <c r="K31" s="30"/>
      <c r="L31" s="30"/>
      <c r="M31" s="30"/>
      <c r="N31" s="30"/>
      <c r="O31" s="30"/>
      <c r="P31" s="30"/>
      <c r="Q31" s="30"/>
      <c r="R31" s="30"/>
      <c r="S31" s="30"/>
      <c r="T31" s="30"/>
      <c r="U31" s="30"/>
      <c r="V31" s="30"/>
      <c r="W31" s="30"/>
    </row>
    <row r="32" spans="2:28">
      <c r="B32">
        <v>28</v>
      </c>
      <c r="C32" s="50">
        <f t="shared" ca="1" si="1"/>
        <v>11</v>
      </c>
      <c r="D32" s="332">
        <f t="shared" ca="1" si="8"/>
        <v>149</v>
      </c>
      <c r="E32" s="332">
        <f t="shared" ca="1" si="8"/>
        <v>41</v>
      </c>
      <c r="F32" s="332">
        <f t="shared" ca="1" si="8"/>
        <v>8.4</v>
      </c>
      <c r="G32" s="332">
        <f t="shared" ca="1" si="8"/>
        <v>2.6</v>
      </c>
      <c r="H32" s="332">
        <f t="shared" ca="1" si="8"/>
        <v>1.7</v>
      </c>
      <c r="I32" s="332">
        <f t="shared" ca="1" si="8"/>
        <v>0</v>
      </c>
      <c r="J32" s="30"/>
      <c r="K32" s="30"/>
      <c r="L32" s="30"/>
      <c r="M32" s="30"/>
      <c r="N32" s="30"/>
      <c r="O32" s="30"/>
      <c r="P32" s="30"/>
      <c r="Q32" s="30"/>
      <c r="R32" s="30"/>
      <c r="S32" s="30"/>
      <c r="T32" s="30"/>
      <c r="U32" s="30"/>
      <c r="V32" s="30"/>
      <c r="W32" s="30"/>
    </row>
    <row r="33" spans="2:23">
      <c r="B33">
        <v>29</v>
      </c>
      <c r="C33" s="50">
        <f t="shared" ca="1" si="1"/>
        <v>11.5</v>
      </c>
      <c r="D33" s="332">
        <f t="shared" ca="1" si="8"/>
        <v>149</v>
      </c>
      <c r="E33" s="332">
        <f t="shared" ca="1" si="8"/>
        <v>41</v>
      </c>
      <c r="F33" s="332">
        <f t="shared" ca="1" si="8"/>
        <v>8.4</v>
      </c>
      <c r="G33" s="332">
        <f t="shared" ca="1" si="8"/>
        <v>2.6</v>
      </c>
      <c r="H33" s="332">
        <f t="shared" ca="1" si="8"/>
        <v>1.7</v>
      </c>
      <c r="I33" s="30"/>
      <c r="J33" s="30"/>
      <c r="K33" s="30"/>
      <c r="L33" s="30"/>
      <c r="M33" s="30"/>
      <c r="N33" s="30"/>
      <c r="O33" s="30"/>
      <c r="P33" s="30"/>
      <c r="Q33" s="30"/>
      <c r="R33" s="30"/>
      <c r="S33" s="30"/>
      <c r="T33" s="30"/>
      <c r="U33" s="30"/>
      <c r="V33" s="30"/>
      <c r="W33" s="30"/>
    </row>
    <row r="34" spans="2:23">
      <c r="B34">
        <v>30</v>
      </c>
      <c r="C34" s="52">
        <f t="shared" ca="1" si="1"/>
        <v>12</v>
      </c>
      <c r="D34" s="332">
        <f t="shared" ca="1" si="8"/>
        <v>145</v>
      </c>
      <c r="E34" s="332">
        <f t="shared" ca="1" si="8"/>
        <v>37</v>
      </c>
      <c r="F34" s="332">
        <f t="shared" ca="1" si="8"/>
        <v>7.7</v>
      </c>
      <c r="G34" s="332">
        <f t="shared" ca="1" si="8"/>
        <v>2.5</v>
      </c>
      <c r="H34" s="332">
        <f t="shared" ca="1" si="8"/>
        <v>1.7</v>
      </c>
      <c r="I34" s="30"/>
      <c r="J34" s="30"/>
      <c r="K34" s="30"/>
      <c r="L34" s="30"/>
      <c r="M34" s="30"/>
      <c r="N34" s="30"/>
      <c r="O34" s="30"/>
      <c r="P34" s="30"/>
      <c r="Q34" s="30"/>
      <c r="R34" s="30"/>
      <c r="S34" s="30"/>
      <c r="T34" s="30"/>
      <c r="U34" s="30"/>
      <c r="V34" s="30"/>
      <c r="W34" s="30"/>
    </row>
    <row r="35" spans="2:23">
      <c r="B35" t="s">
        <v>204</v>
      </c>
    </row>
    <row r="36" spans="2:23">
      <c r="B36" s="15" t="s">
        <v>200</v>
      </c>
      <c r="C36" s="6"/>
      <c r="D36" s="37" t="s">
        <v>193</v>
      </c>
      <c r="E36" s="38"/>
      <c r="F36" s="38"/>
      <c r="G36" s="38"/>
      <c r="H36" s="38"/>
      <c r="I36" s="38"/>
      <c r="J36" s="38"/>
      <c r="K36" s="38"/>
      <c r="L36" s="38"/>
      <c r="M36" s="38"/>
      <c r="N36" s="38"/>
      <c r="O36" s="38"/>
      <c r="P36" s="38"/>
      <c r="Q36" s="38"/>
      <c r="R36" s="38"/>
      <c r="S36" s="38"/>
      <c r="T36" s="38"/>
      <c r="U36" s="38"/>
      <c r="V36" s="38"/>
      <c r="W36" s="39"/>
    </row>
    <row r="37" spans="2:23">
      <c r="B37" s="6"/>
      <c r="C37" s="12" t="s">
        <v>194</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195</v>
      </c>
      <c r="R58" s="39">
        <v>0.1</v>
      </c>
    </row>
    <row r="59" spans="2:23">
      <c r="B59" s="7"/>
      <c r="C59" s="47">
        <v>8.5</v>
      </c>
      <c r="D59" s="31">
        <v>33</v>
      </c>
      <c r="E59" s="31">
        <v>25</v>
      </c>
      <c r="F59" s="31">
        <v>12</v>
      </c>
      <c r="G59" s="31">
        <v>4.8</v>
      </c>
      <c r="H59" s="31">
        <v>3.6</v>
      </c>
      <c r="I59" s="31">
        <v>3.1</v>
      </c>
      <c r="J59" s="31">
        <v>2.9</v>
      </c>
      <c r="Q59" s="9" t="s">
        <v>196</v>
      </c>
      <c r="R59" s="11">
        <v>0.25</v>
      </c>
    </row>
    <row r="60" spans="2:23">
      <c r="B60" s="7"/>
      <c r="C60" s="47">
        <v>9</v>
      </c>
      <c r="D60" s="31">
        <v>31</v>
      </c>
      <c r="E60" s="31">
        <v>23</v>
      </c>
      <c r="F60" s="31">
        <v>10</v>
      </c>
      <c r="G60" s="31">
        <v>4.0999999999999996</v>
      </c>
      <c r="H60" s="31">
        <v>3.2</v>
      </c>
      <c r="I60" s="31">
        <v>2.8</v>
      </c>
      <c r="Q60" s="10" t="s">
        <v>197</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206</v>
      </c>
      <c r="C68" s="6"/>
      <c r="D68" s="37" t="s">
        <v>193</v>
      </c>
      <c r="E68" s="38"/>
      <c r="F68" s="38"/>
      <c r="G68" s="38"/>
      <c r="H68" s="38"/>
      <c r="I68" s="38"/>
      <c r="J68" s="38"/>
      <c r="K68" s="38"/>
      <c r="L68" s="38"/>
      <c r="M68" s="38"/>
      <c r="N68" s="38"/>
      <c r="O68" s="38"/>
      <c r="P68" s="38"/>
      <c r="Q68" s="38"/>
      <c r="R68" s="38"/>
      <c r="S68" s="38"/>
      <c r="T68" s="38"/>
      <c r="U68" s="38"/>
      <c r="V68" s="38"/>
      <c r="W68" s="39"/>
    </row>
    <row r="69" spans="2:23">
      <c r="B69" s="6"/>
      <c r="C69" s="8" t="s">
        <v>194</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195</v>
      </c>
      <c r="R90" s="39">
        <v>7.0000000000000007E-2</v>
      </c>
    </row>
    <row r="91" spans="2:23">
      <c r="B91" s="7"/>
      <c r="C91" s="47">
        <v>8.5</v>
      </c>
      <c r="D91" s="31">
        <v>58</v>
      </c>
      <c r="E91" s="31">
        <v>28</v>
      </c>
      <c r="F91" s="31">
        <v>8.6999999999999993</v>
      </c>
      <c r="G91" s="31">
        <v>2.9</v>
      </c>
      <c r="H91" s="31">
        <v>1.9</v>
      </c>
      <c r="I91" s="31">
        <v>1.6</v>
      </c>
      <c r="J91" s="31">
        <v>1.5</v>
      </c>
      <c r="Q91" s="9" t="s">
        <v>196</v>
      </c>
      <c r="R91" s="11">
        <v>0.57999999999999996</v>
      </c>
    </row>
    <row r="92" spans="2:23">
      <c r="B92" s="7"/>
      <c r="C92" s="47">
        <v>9</v>
      </c>
      <c r="D92" s="31">
        <v>55</v>
      </c>
      <c r="E92" s="31">
        <v>25</v>
      </c>
      <c r="F92" s="31">
        <v>7.4</v>
      </c>
      <c r="G92" s="31">
        <v>2.5</v>
      </c>
      <c r="H92" s="31">
        <v>1.7</v>
      </c>
      <c r="I92" s="31">
        <v>1.4</v>
      </c>
      <c r="Q92" s="10" t="s">
        <v>197</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204</v>
      </c>
    </row>
    <row r="100" spans="2:23">
      <c r="B100" s="15" t="s">
        <v>207</v>
      </c>
      <c r="C100" s="6"/>
      <c r="D100" s="37" t="s">
        <v>193</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194</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195</v>
      </c>
      <c r="R122" s="39">
        <v>7.0000000000000007E-2</v>
      </c>
    </row>
    <row r="123" spans="2:23">
      <c r="B123" s="7"/>
      <c r="C123" s="47">
        <v>8.5</v>
      </c>
      <c r="D123" s="31">
        <v>78</v>
      </c>
      <c r="E123" s="31">
        <v>42</v>
      </c>
      <c r="F123" s="31">
        <v>15</v>
      </c>
      <c r="G123" s="31">
        <v>5.2</v>
      </c>
      <c r="H123" s="31">
        <v>3.7</v>
      </c>
      <c r="I123" s="31">
        <v>3.1</v>
      </c>
      <c r="J123" s="31">
        <v>2.6</v>
      </c>
      <c r="Q123" s="9" t="s">
        <v>196</v>
      </c>
      <c r="R123" s="11">
        <v>1.1100000000000001</v>
      </c>
    </row>
    <row r="124" spans="2:23">
      <c r="B124" s="7"/>
      <c r="C124" s="47">
        <v>9</v>
      </c>
      <c r="D124" s="31">
        <v>73</v>
      </c>
      <c r="E124" s="31">
        <v>38</v>
      </c>
      <c r="F124" s="31">
        <v>12</v>
      </c>
      <c r="G124" s="31">
        <v>4.3</v>
      </c>
      <c r="H124" s="31">
        <v>3.2</v>
      </c>
      <c r="I124" s="31">
        <v>2.4</v>
      </c>
      <c r="Q124" s="10" t="s">
        <v>197</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204</v>
      </c>
    </row>
    <row r="132" spans="2:23">
      <c r="B132" s="15" t="s">
        <v>205</v>
      </c>
      <c r="C132" s="6"/>
      <c r="D132" s="37" t="s">
        <v>193</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194</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195</v>
      </c>
      <c r="R154" s="39">
        <v>0.08</v>
      </c>
    </row>
    <row r="155" spans="2:23">
      <c r="B155" s="7"/>
      <c r="C155" s="47">
        <v>8.5</v>
      </c>
      <c r="D155" s="31">
        <v>184</v>
      </c>
      <c r="E155" s="31">
        <v>74</v>
      </c>
      <c r="F155" s="31">
        <v>19</v>
      </c>
      <c r="G155" s="31">
        <v>5.3</v>
      </c>
      <c r="H155" s="31">
        <v>3.2</v>
      </c>
      <c r="I155" s="31">
        <v>2.5</v>
      </c>
      <c r="J155" s="18">
        <v>2.1</v>
      </c>
      <c r="Q155" s="9" t="s">
        <v>196</v>
      </c>
      <c r="R155" s="11">
        <v>1.55</v>
      </c>
    </row>
    <row r="156" spans="2:23">
      <c r="B156" s="7"/>
      <c r="C156" s="47">
        <v>9</v>
      </c>
      <c r="D156" s="31">
        <v>174</v>
      </c>
      <c r="E156" s="31">
        <v>66</v>
      </c>
      <c r="F156" s="31">
        <v>16</v>
      </c>
      <c r="G156" s="31">
        <v>4.5999999999999996</v>
      </c>
      <c r="H156" s="31">
        <v>2.8</v>
      </c>
      <c r="I156" s="31">
        <v>2.1</v>
      </c>
      <c r="Q156" s="10" t="s">
        <v>197</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79"/>
  <sheetViews>
    <sheetView topLeftCell="A122" zoomScaleNormal="100" workbookViewId="0">
      <selection activeCell="F127" sqref="F127"/>
    </sheetView>
  </sheetViews>
  <sheetFormatPr defaultRowHeight="15.75" customHeight="1"/>
  <cols>
    <col min="1" max="1" width="14.28515625" style="610" customWidth="1"/>
    <col min="2" max="2" width="19" style="617" customWidth="1"/>
    <col min="3" max="3" width="77.140625" style="615" customWidth="1"/>
    <col min="4" max="4" width="21.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364</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3296</v>
      </c>
    </row>
    <row r="11" spans="1:10" s="619" customFormat="1" ht="15.75" customHeight="1">
      <c r="A11" s="619" t="s">
        <v>363</v>
      </c>
      <c r="B11" s="620" t="str">
        <f>Start!$E$5</f>
        <v>English</v>
      </c>
      <c r="C11" s="621" t="s">
        <v>343</v>
      </c>
      <c r="D11" s="621" t="s">
        <v>1964</v>
      </c>
      <c r="E11" s="621" t="s">
        <v>1965</v>
      </c>
      <c r="F11" s="621" t="s">
        <v>3296</v>
      </c>
      <c r="G11" s="622"/>
      <c r="H11" s="656"/>
      <c r="I11" s="619" t="s">
        <v>2769</v>
      </c>
      <c r="J11" s="619" t="s">
        <v>2770</v>
      </c>
    </row>
    <row r="12" spans="1:10" s="607" customFormat="1" ht="15.75" customHeight="1">
      <c r="B12" s="617" t="str">
        <f t="shared" ref="B12:B75" si="0">INDEX(C12:G12,MATCH($B$11,$C$11:$G$11,0))</f>
        <v>BACKGROUND INFORMATION</v>
      </c>
      <c r="C12" s="601" t="s">
        <v>276</v>
      </c>
      <c r="D12" s="601" t="s">
        <v>596</v>
      </c>
      <c r="E12" s="602" t="s">
        <v>844</v>
      </c>
      <c r="F12" s="660" t="s">
        <v>2795</v>
      </c>
      <c r="G12" s="616"/>
      <c r="H12" s="655" t="s">
        <v>2771</v>
      </c>
      <c r="J12" s="607" t="s">
        <v>2000</v>
      </c>
    </row>
    <row r="13" spans="1:10" s="607" customFormat="1" ht="15.75" customHeight="1">
      <c r="B13" s="617" t="str">
        <f t="shared" si="0"/>
        <v>Before you get started using the tool, there are a few things that are useful to know:</v>
      </c>
      <c r="C13" s="601" t="s">
        <v>243</v>
      </c>
      <c r="D13" s="601" t="s">
        <v>597</v>
      </c>
      <c r="E13" s="602" t="s">
        <v>845</v>
      </c>
      <c r="F13" s="661" t="s">
        <v>2796</v>
      </c>
      <c r="G13" s="616"/>
      <c r="H13" s="655" t="s">
        <v>2771</v>
      </c>
      <c r="J13" s="607" t="s">
        <v>2001</v>
      </c>
    </row>
    <row r="14" spans="1:10" s="607" customFormat="1" ht="15.75" customHeight="1">
      <c r="B14" s="617" t="str">
        <f t="shared" si="0"/>
        <v>Choose an Example:</v>
      </c>
      <c r="C14" s="601" t="s">
        <v>327</v>
      </c>
      <c r="D14" s="601" t="s">
        <v>598</v>
      </c>
      <c r="E14" s="602" t="s">
        <v>846</v>
      </c>
      <c r="F14" s="661" t="s">
        <v>2797</v>
      </c>
      <c r="G14" s="616"/>
      <c r="H14" s="655" t="s">
        <v>2771</v>
      </c>
      <c r="J14" s="607" t="s">
        <v>2002</v>
      </c>
    </row>
    <row r="15" spans="1:10" s="607" customFormat="1" ht="15.75" customHeight="1">
      <c r="B15" s="617" t="str">
        <f t="shared" si="0"/>
        <v>Small Local Road</v>
      </c>
      <c r="C15" s="601" t="s">
        <v>323</v>
      </c>
      <c r="D15" s="601" t="s">
        <v>599</v>
      </c>
      <c r="E15" s="602" t="s">
        <v>847</v>
      </c>
      <c r="F15" s="661" t="s">
        <v>2798</v>
      </c>
      <c r="G15" s="616"/>
      <c r="H15" s="655" t="s">
        <v>2771</v>
      </c>
      <c r="J15" s="607" t="s">
        <v>2003</v>
      </c>
    </row>
    <row r="16" spans="1:10" s="607" customFormat="1" ht="15.75" customHeight="1">
      <c r="B16" s="617" t="str">
        <f t="shared" si="0"/>
        <v>Local / Medium</v>
      </c>
      <c r="C16" s="601" t="s">
        <v>326</v>
      </c>
      <c r="D16" s="601" t="s">
        <v>1895</v>
      </c>
      <c r="E16" s="602" t="s">
        <v>848</v>
      </c>
      <c r="F16" s="661" t="s">
        <v>2799</v>
      </c>
      <c r="G16" s="616"/>
      <c r="H16" s="655" t="s">
        <v>2771</v>
      </c>
      <c r="J16" s="607" t="s">
        <v>2004</v>
      </c>
    </row>
    <row r="17" spans="2:32" s="607" customFormat="1" ht="15.75" customHeight="1">
      <c r="B17" s="617" t="str">
        <f t="shared" si="0"/>
        <v>Collector / Medium</v>
      </c>
      <c r="C17" s="601" t="s">
        <v>370</v>
      </c>
      <c r="D17" s="601" t="s">
        <v>1896</v>
      </c>
      <c r="E17" s="602" t="s">
        <v>849</v>
      </c>
      <c r="F17" s="661" t="s">
        <v>2800</v>
      </c>
      <c r="G17" s="616"/>
      <c r="H17" s="655" t="s">
        <v>2771</v>
      </c>
      <c r="J17" s="607" t="s">
        <v>2005</v>
      </c>
    </row>
    <row r="18" spans="2:32" s="607" customFormat="1" ht="15.75" customHeight="1">
      <c r="B18" s="617" t="str">
        <f t="shared" si="0"/>
        <v>Expressway / High</v>
      </c>
      <c r="C18" s="601" t="s">
        <v>369</v>
      </c>
      <c r="D18" s="601" t="s">
        <v>600</v>
      </c>
      <c r="E18" s="602" t="s">
        <v>850</v>
      </c>
      <c r="F18" s="661" t="s">
        <v>2801</v>
      </c>
      <c r="G18" s="616"/>
      <c r="H18" s="655" t="s">
        <v>2771</v>
      </c>
      <c r="J18" s="607" t="s">
        <v>2006</v>
      </c>
    </row>
    <row r="19" spans="2:32" s="607" customFormat="1" ht="15.75" customHeight="1">
      <c r="B19" s="617" t="str">
        <f t="shared" si="0"/>
        <v>Fixture Placement</v>
      </c>
      <c r="C19" s="601" t="s">
        <v>320</v>
      </c>
      <c r="D19" s="601" t="s">
        <v>601</v>
      </c>
      <c r="E19" s="602" t="s">
        <v>1489</v>
      </c>
      <c r="F19" s="661" t="s">
        <v>2802</v>
      </c>
      <c r="G19" s="616"/>
      <c r="H19" s="655" t="s">
        <v>2771</v>
      </c>
      <c r="J19" s="607" t="s">
        <v>2007</v>
      </c>
    </row>
    <row r="20" spans="2:32" s="607" customFormat="1" ht="15.75" customHeight="1">
      <c r="B20" s="617" t="str">
        <f t="shared" si="0"/>
        <v>Single-side, 1 meter over lane edge</v>
      </c>
      <c r="C20" s="601" t="s">
        <v>367</v>
      </c>
      <c r="D20" s="601" t="s">
        <v>602</v>
      </c>
      <c r="E20" s="602" t="s">
        <v>1490</v>
      </c>
      <c r="F20" s="661" t="s">
        <v>2803</v>
      </c>
      <c r="G20" s="616"/>
      <c r="H20" s="655" t="s">
        <v>2771</v>
      </c>
      <c r="J20" s="607" t="s">
        <v>2008</v>
      </c>
    </row>
    <row r="21" spans="2:32" s="607" customFormat="1" ht="15.75" customHeight="1">
      <c r="B21" s="617" t="str">
        <f t="shared" si="0"/>
        <v>Staggered, 1 meter over lane edge</v>
      </c>
      <c r="C21" s="601" t="s">
        <v>372</v>
      </c>
      <c r="D21" s="601" t="s">
        <v>603</v>
      </c>
      <c r="E21" s="602" t="s">
        <v>1491</v>
      </c>
      <c r="F21" s="661" t="s">
        <v>2804</v>
      </c>
      <c r="G21" s="616"/>
      <c r="H21" s="655" t="s">
        <v>2771</v>
      </c>
      <c r="J21" s="607" t="s">
        <v>2009</v>
      </c>
    </row>
    <row r="22" spans="2:32" s="607" customFormat="1" ht="15.75" customHeight="1">
      <c r="B22" s="617" t="str">
        <f t="shared" si="0"/>
        <v>Full Inputs:</v>
      </c>
      <c r="C22" s="601" t="s">
        <v>325</v>
      </c>
      <c r="D22" s="601" t="s">
        <v>604</v>
      </c>
      <c r="E22" s="602" t="s">
        <v>851</v>
      </c>
      <c r="F22" s="662" t="s">
        <v>2805</v>
      </c>
      <c r="G22" s="616"/>
      <c r="H22" s="655" t="s">
        <v>2771</v>
      </c>
      <c r="J22" s="607" t="s">
        <v>2010</v>
      </c>
    </row>
    <row r="23" spans="2:32" s="607" customFormat="1" ht="15.75" customHeight="1">
      <c r="B23" s="617" t="str">
        <f t="shared" si="0"/>
        <v>Road Geometry</v>
      </c>
      <c r="C23" s="601" t="s">
        <v>14</v>
      </c>
      <c r="D23" s="601" t="s">
        <v>605</v>
      </c>
      <c r="E23" s="602" t="s">
        <v>1492</v>
      </c>
      <c r="F23" s="662" t="s">
        <v>2806</v>
      </c>
      <c r="G23" s="616"/>
      <c r="H23" s="655"/>
      <c r="J23" s="607" t="s">
        <v>2011</v>
      </c>
      <c r="L23" s="607" t="s">
        <v>2012</v>
      </c>
      <c r="M23" s="607" t="s">
        <v>2013</v>
      </c>
      <c r="N23" s="607" t="s">
        <v>2014</v>
      </c>
      <c r="O23" s="607" t="s">
        <v>2015</v>
      </c>
      <c r="P23" s="607" t="s">
        <v>2016</v>
      </c>
      <c r="Q23" s="607" t="s">
        <v>2017</v>
      </c>
      <c r="R23" s="607" t="s">
        <v>2018</v>
      </c>
      <c r="S23" s="607" t="s">
        <v>2019</v>
      </c>
      <c r="T23" s="607" t="s">
        <v>2020</v>
      </c>
      <c r="U23" s="607" t="s">
        <v>2021</v>
      </c>
      <c r="V23" s="607" t="s">
        <v>2022</v>
      </c>
      <c r="W23" s="607" t="s">
        <v>2023</v>
      </c>
      <c r="X23" s="607" t="s">
        <v>2024</v>
      </c>
      <c r="Y23" s="607" t="s">
        <v>2025</v>
      </c>
      <c r="Z23" s="607" t="s">
        <v>2026</v>
      </c>
      <c r="AA23" s="607" t="s">
        <v>2027</v>
      </c>
      <c r="AB23" s="607" t="s">
        <v>2028</v>
      </c>
      <c r="AC23" s="607" t="s">
        <v>2029</v>
      </c>
      <c r="AD23" s="607" t="s">
        <v>2030</v>
      </c>
      <c r="AE23" s="607" t="s">
        <v>2031</v>
      </c>
      <c r="AF23" s="607" t="s">
        <v>2032</v>
      </c>
    </row>
    <row r="24" spans="2:32" s="607" customFormat="1" ht="15.75" customHeight="1">
      <c r="B24" s="617" t="str">
        <f t="shared" si="0"/>
        <v xml:space="preserve">Overall Uniformity (U0 - avg/min) </v>
      </c>
      <c r="C24" s="601" t="s">
        <v>499</v>
      </c>
      <c r="D24" s="601" t="s">
        <v>606</v>
      </c>
      <c r="E24" s="602" t="s">
        <v>852</v>
      </c>
      <c r="F24" s="661" t="s">
        <v>2807</v>
      </c>
      <c r="G24" s="616"/>
      <c r="H24" s="655" t="s">
        <v>2771</v>
      </c>
      <c r="J24" s="607" t="s">
        <v>2033</v>
      </c>
    </row>
    <row r="25" spans="2:32" s="607" customFormat="1" ht="15.75" customHeight="1">
      <c r="B25" s="617" t="str">
        <f t="shared" si="0"/>
        <v>Example 1 - Local Road</v>
      </c>
      <c r="C25" s="601" t="s">
        <v>374</v>
      </c>
      <c r="D25" s="601" t="s">
        <v>607</v>
      </c>
      <c r="E25" s="602" t="s">
        <v>1493</v>
      </c>
      <c r="F25" s="661" t="s">
        <v>2808</v>
      </c>
      <c r="G25" s="616"/>
      <c r="H25" s="655" t="s">
        <v>2771</v>
      </c>
      <c r="J25" s="607" t="s">
        <v>2034</v>
      </c>
    </row>
    <row r="26" spans="2:32" s="607" customFormat="1" ht="15.75" customHeight="1">
      <c r="B26" s="617" t="str">
        <f t="shared" si="0"/>
        <v>Street Type</v>
      </c>
      <c r="C26" s="601" t="s">
        <v>316</v>
      </c>
      <c r="D26" s="601" t="s">
        <v>608</v>
      </c>
      <c r="E26" s="602" t="s">
        <v>853</v>
      </c>
      <c r="F26" s="661" t="s">
        <v>2809</v>
      </c>
      <c r="G26" s="616"/>
      <c r="H26" s="655" t="s">
        <v>2771</v>
      </c>
      <c r="J26" s="607" t="s">
        <v>2035</v>
      </c>
    </row>
    <row r="27" spans="2:32" s="607" customFormat="1" ht="15.75" customHeight="1">
      <c r="B27" s="617" t="str">
        <f t="shared" si="0"/>
        <v>SEAD Street Lighting Tool v1.7.8</v>
      </c>
      <c r="C27" s="601" t="str">
        <f>"SEAD Street Lighting Tool v"&amp;VersionNumber</f>
        <v>SEAD Street Lighting Tool v1.7.8</v>
      </c>
      <c r="D27" s="601" t="str">
        <f>"Outil d'évaluation de l'éclairage des rues SEAD v"&amp;VersionNumber</f>
        <v>Outil d'évaluation de l'éclairage des rues SEAD v1.7.8</v>
      </c>
      <c r="E27" s="601" t="str">
        <f>"Herramienta SEAD para sistemas de Iluminación en vialidades v"&amp;VersionNumber</f>
        <v>Herramienta SEAD para sistemas de Iluminación en vialidades v1.7.8</v>
      </c>
      <c r="F27" s="661" t="str">
        <f>"SEAD Инструмент оценки уличного освещения v"&amp;VersionNumber</f>
        <v>SEAD Инструмент оценки уличного освещения v1.7.8</v>
      </c>
      <c r="G27" s="616"/>
      <c r="H27" s="655"/>
      <c r="J27" s="607" t="s">
        <v>2036</v>
      </c>
      <c r="L27" s="607" t="s">
        <v>2037</v>
      </c>
      <c r="M27" s="607" t="s">
        <v>2038</v>
      </c>
    </row>
    <row r="28" spans="2:32" s="607" customFormat="1" ht="15.75" customHeight="1">
      <c r="B28" s="617" t="str">
        <f t="shared" si="0"/>
        <v>Single Fixture</v>
      </c>
      <c r="C28" s="601" t="s">
        <v>262</v>
      </c>
      <c r="D28" s="601" t="s">
        <v>609</v>
      </c>
      <c r="E28" s="601" t="s">
        <v>1494</v>
      </c>
      <c r="F28" s="661" t="s">
        <v>2810</v>
      </c>
      <c r="G28" s="616"/>
      <c r="H28" s="655" t="s">
        <v>2771</v>
      </c>
      <c r="J28" s="607" t="s">
        <v>2039</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259</v>
      </c>
      <c r="D29" s="601" t="s">
        <v>1897</v>
      </c>
      <c r="E29" s="602" t="s">
        <v>1495</v>
      </c>
      <c r="F29" s="661" t="s">
        <v>2811</v>
      </c>
      <c r="G29" s="616"/>
      <c r="H29" s="655" t="s">
        <v>2771</v>
      </c>
      <c r="J29" s="607" t="s">
        <v>2040</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285</v>
      </c>
      <c r="D30" s="601" t="s">
        <v>1898</v>
      </c>
      <c r="E30" s="608" t="s">
        <v>1496</v>
      </c>
      <c r="F30" s="661" t="s">
        <v>2812</v>
      </c>
      <c r="G30" s="616"/>
      <c r="H30" s="655" t="s">
        <v>2771</v>
      </c>
      <c r="J30" s="607" t="s">
        <v>2041</v>
      </c>
    </row>
    <row r="31" spans="2:32" s="607" customFormat="1" ht="15.75" customHeight="1">
      <c r="B31" s="617" t="str">
        <f t="shared" si="0"/>
        <v>- The tool is designed to be simple to use, requiring little prior knowledge. Follow the steps, and look out for popup boxes and "?" links for additional information</v>
      </c>
      <c r="C31" s="601" t="s">
        <v>249</v>
      </c>
      <c r="D31" s="601" t="s">
        <v>610</v>
      </c>
      <c r="E31" s="602" t="s">
        <v>854</v>
      </c>
      <c r="F31" s="661" t="s">
        <v>2813</v>
      </c>
      <c r="G31" s="616"/>
      <c r="H31" s="655" t="s">
        <v>2771</v>
      </c>
      <c r="J31" s="607" t="s">
        <v>2042</v>
      </c>
    </row>
    <row r="32" spans="2:32" s="607" customFormat="1" ht="15.75" customHeight="1">
      <c r="B32" s="617" t="str">
        <f t="shared" si="0"/>
        <v xml:space="preserve"> 'Windows button' -&gt; Excel Options -&gt; Trust Center -&gt; Trust Center Settings</v>
      </c>
      <c r="C32" s="601" t="s">
        <v>251</v>
      </c>
      <c r="D32" s="601" t="s">
        <v>843</v>
      </c>
      <c r="E32" s="602" t="s">
        <v>855</v>
      </c>
      <c r="F32" s="663" t="s">
        <v>2814</v>
      </c>
      <c r="G32" s="616"/>
      <c r="H32" s="655" t="s">
        <v>2771</v>
      </c>
      <c r="J32" s="607" t="s">
        <v>2043</v>
      </c>
    </row>
    <row r="33" spans="2:10" s="607" customFormat="1" ht="15.75" customHeight="1">
      <c r="B33" s="617" t="str">
        <f t="shared" si="0"/>
        <v>2-lane road, single-side</v>
      </c>
      <c r="C33" s="601" t="s">
        <v>270</v>
      </c>
      <c r="D33" s="601" t="s">
        <v>611</v>
      </c>
      <c r="E33" s="602" t="s">
        <v>1497</v>
      </c>
      <c r="F33" s="661" t="s">
        <v>2815</v>
      </c>
      <c r="G33" s="616"/>
      <c r="H33" s="655" t="s">
        <v>2771</v>
      </c>
      <c r="J33" s="607" t="s">
        <v>2044</v>
      </c>
    </row>
    <row r="34" spans="2:10" s="607" customFormat="1" ht="15.75" customHeight="1">
      <c r="B34" s="617" t="str">
        <f t="shared" si="0"/>
        <v>4-lane road, staggered</v>
      </c>
      <c r="C34" s="601" t="s">
        <v>271</v>
      </c>
      <c r="D34" s="601" t="s">
        <v>1899</v>
      </c>
      <c r="E34" s="602" t="s">
        <v>1498</v>
      </c>
      <c r="F34" s="661" t="s">
        <v>2816</v>
      </c>
      <c r="G34" s="616"/>
      <c r="H34" s="655" t="s">
        <v>2771</v>
      </c>
      <c r="J34" s="607" t="s">
        <v>2045</v>
      </c>
    </row>
    <row r="35" spans="2:10" s="607" customFormat="1" ht="15.75" customHeight="1">
      <c r="B35" s="617" t="str">
        <f t="shared" si="0"/>
        <v>6-lane road, median mounted</v>
      </c>
      <c r="C35" s="601" t="s">
        <v>272</v>
      </c>
      <c r="D35" s="601" t="s">
        <v>612</v>
      </c>
      <c r="E35" s="602" t="s">
        <v>1499</v>
      </c>
      <c r="F35" s="661" t="s">
        <v>2817</v>
      </c>
      <c r="G35" s="616"/>
      <c r="H35" s="655" t="s">
        <v>2771</v>
      </c>
      <c r="J35" s="607" t="s">
        <v>2046</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221</v>
      </c>
      <c r="D36" s="601" t="s">
        <v>613</v>
      </c>
      <c r="E36" s="602" t="s">
        <v>1500</v>
      </c>
      <c r="F36" s="661" t="s">
        <v>2818</v>
      </c>
      <c r="G36" s="616"/>
      <c r="H36" s="655" t="s">
        <v>2771</v>
      </c>
      <c r="J36" s="607" t="s">
        <v>2047</v>
      </c>
    </row>
    <row r="37" spans="2:10" s="607" customFormat="1" ht="15.75" customHeight="1">
      <c r="B37" s="617" t="str">
        <f t="shared" si="0"/>
        <v xml:space="preserve">All results will be archived to the MResults tab, and show up in MGraphs.  </v>
      </c>
      <c r="C37" s="601" t="s">
        <v>234</v>
      </c>
      <c r="D37" s="601" t="s">
        <v>1900</v>
      </c>
      <c r="E37" s="602" t="s">
        <v>1501</v>
      </c>
      <c r="F37" s="661" t="s">
        <v>2819</v>
      </c>
      <c r="G37" s="616"/>
      <c r="H37" s="655" t="s">
        <v>2771</v>
      </c>
      <c r="J37" s="607" t="s">
        <v>2048</v>
      </c>
    </row>
    <row r="38" spans="2:10" s="607" customFormat="1" ht="15.75" customHeight="1">
      <c r="B38" s="617" t="str">
        <f t="shared" si="0"/>
        <v>Before you start</v>
      </c>
      <c r="C38" s="601" t="s">
        <v>242</v>
      </c>
      <c r="D38" s="601" t="s">
        <v>1005</v>
      </c>
      <c r="E38" s="602" t="s">
        <v>1502</v>
      </c>
      <c r="F38" s="661" t="s">
        <v>2820</v>
      </c>
      <c r="G38" s="616"/>
      <c r="H38" s="655" t="s">
        <v>2771</v>
      </c>
      <c r="J38" s="607" t="s">
        <v>2049</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235</v>
      </c>
      <c r="D39" s="601" t="s">
        <v>1901</v>
      </c>
      <c r="E39" s="602" t="s">
        <v>1902</v>
      </c>
      <c r="F39" s="661" t="s">
        <v>2821</v>
      </c>
      <c r="G39" s="616"/>
      <c r="H39" s="655" t="s">
        <v>2771</v>
      </c>
      <c r="J39" s="607" t="s">
        <v>2050</v>
      </c>
    </row>
    <row r="40" spans="2:10" s="607" customFormat="1" ht="15.75" customHeight="1">
      <c r="B40" s="617" t="str">
        <f t="shared" si="0"/>
        <v>Click 'Macro Settings' and 'Enable all macros'</v>
      </c>
      <c r="C40" s="601" t="s">
        <v>252</v>
      </c>
      <c r="D40" s="601" t="s">
        <v>1004</v>
      </c>
      <c r="E40" s="602" t="s">
        <v>856</v>
      </c>
      <c r="F40" s="661" t="s">
        <v>2822</v>
      </c>
      <c r="G40" s="616"/>
      <c r="H40" s="655" t="s">
        <v>2771</v>
      </c>
      <c r="J40" s="607" t="s">
        <v>2051</v>
      </c>
    </row>
    <row r="41" spans="2:10" s="607" customFormat="1" ht="15.75" customHeight="1">
      <c r="B41" s="617" t="str">
        <f t="shared" si="0"/>
        <v xml:space="preserve">Contact the manufacturer or visit their website to download the electronic IES files for the fixtures you're considering </v>
      </c>
      <c r="C41" s="601" t="s">
        <v>236</v>
      </c>
      <c r="D41" s="601" t="s">
        <v>614</v>
      </c>
      <c r="E41" s="602" t="s">
        <v>1503</v>
      </c>
      <c r="F41" s="661" t="s">
        <v>2823</v>
      </c>
      <c r="G41" s="616"/>
      <c r="H41" s="655" t="s">
        <v>2771</v>
      </c>
      <c r="J41" s="607" t="s">
        <v>2052</v>
      </c>
    </row>
    <row r="42" spans="2:10" s="607" customFormat="1" ht="15.75" customHeight="1">
      <c r="B42" s="617" t="str">
        <f t="shared" si="0"/>
        <v>Describe your specific scenario</v>
      </c>
      <c r="C42" s="601" t="s">
        <v>273</v>
      </c>
      <c r="D42" s="601" t="s">
        <v>615</v>
      </c>
      <c r="E42" s="602" t="s">
        <v>1504</v>
      </c>
      <c r="F42" s="661" t="s">
        <v>2824</v>
      </c>
      <c r="G42" s="616"/>
      <c r="H42" s="655" t="s">
        <v>2771</v>
      </c>
      <c r="J42" s="607" t="s">
        <v>2053</v>
      </c>
    </row>
    <row r="43" spans="2:10" s="607" customFormat="1" ht="15.75" customHeight="1">
      <c r="B43" s="617" t="str">
        <f t="shared" si="0"/>
        <v xml:space="preserve">Excel 2003: </v>
      </c>
      <c r="C43" s="601" t="s">
        <v>253</v>
      </c>
      <c r="D43" s="609" t="s">
        <v>616</v>
      </c>
      <c r="E43" s="601" t="s">
        <v>253</v>
      </c>
      <c r="F43" s="661" t="s">
        <v>253</v>
      </c>
      <c r="G43" s="616"/>
      <c r="H43" s="655" t="s">
        <v>2771</v>
      </c>
      <c r="J43" s="607" t="s">
        <v>2054</v>
      </c>
    </row>
    <row r="44" spans="2:10" s="607" customFormat="1" ht="15.75" customHeight="1">
      <c r="B44" s="617" t="str">
        <f t="shared" si="0"/>
        <v>Excel 2007:</v>
      </c>
      <c r="C44" s="601" t="s">
        <v>250</v>
      </c>
      <c r="D44" s="609" t="s">
        <v>617</v>
      </c>
      <c r="E44" s="601" t="s">
        <v>250</v>
      </c>
      <c r="F44" s="661" t="s">
        <v>250</v>
      </c>
      <c r="G44" s="616"/>
      <c r="H44" s="655" t="s">
        <v>2771</v>
      </c>
      <c r="J44" s="607" t="s">
        <v>2055</v>
      </c>
    </row>
    <row r="45" spans="2:10" s="607" customFormat="1" ht="15.75" customHeight="1">
      <c r="B45" s="617" t="str">
        <f t="shared" si="0"/>
        <v xml:space="preserve">Follow steps 1-5 on the inputs page to define your current configuration, desired target light levels, and relevant costs </v>
      </c>
      <c r="C45" s="601" t="s">
        <v>241</v>
      </c>
      <c r="D45" s="601" t="s">
        <v>618</v>
      </c>
      <c r="E45" s="602" t="s">
        <v>1505</v>
      </c>
      <c r="F45" s="661" t="s">
        <v>2825</v>
      </c>
      <c r="G45" s="616"/>
      <c r="H45" s="655" t="s">
        <v>2771</v>
      </c>
      <c r="J45" s="607" t="s">
        <v>2056</v>
      </c>
    </row>
    <row r="46" spans="2:10" s="607" customFormat="1" ht="15.75" customHeight="1">
      <c r="B46" s="617" t="str">
        <f t="shared" si="0"/>
        <v xml:space="preserve">Follow steps 1-5 to define your road configuration, desired target light levels, and relavant costs </v>
      </c>
      <c r="C46" s="601" t="s">
        <v>238</v>
      </c>
      <c r="D46" s="601" t="s">
        <v>619</v>
      </c>
      <c r="E46" s="602" t="s">
        <v>1506</v>
      </c>
      <c r="F46" s="661" t="s">
        <v>2826</v>
      </c>
      <c r="G46" s="616"/>
      <c r="H46" s="655" t="s">
        <v>2771</v>
      </c>
      <c r="J46" s="607" t="s">
        <v>2057</v>
      </c>
    </row>
    <row r="47" spans="2:10" s="607" customFormat="1" ht="15.75" customHeight="1">
      <c r="B47" s="617" t="str">
        <f t="shared" si="0"/>
        <v xml:space="preserve">Follow steps 1-5, choosing the appropriate comparison type of single fixture or multiple fixtures in step 3 </v>
      </c>
      <c r="C47" s="601" t="s">
        <v>230</v>
      </c>
      <c r="D47" s="601" t="s">
        <v>620</v>
      </c>
      <c r="E47" s="602" t="s">
        <v>1507</v>
      </c>
      <c r="F47" s="661" t="s">
        <v>2827</v>
      </c>
      <c r="G47" s="616"/>
      <c r="H47" s="655" t="s">
        <v>2771</v>
      </c>
      <c r="J47" s="607" t="s">
        <v>2058</v>
      </c>
    </row>
    <row r="48" spans="2:10" s="607" customFormat="1" ht="15.75" customHeight="1">
      <c r="B48" s="617" t="str">
        <f t="shared" si="0"/>
        <v xml:space="preserve">For a description of the other tabs and what they contain go here: </v>
      </c>
      <c r="C48" s="601" t="s">
        <v>282</v>
      </c>
      <c r="D48" s="601" t="s">
        <v>621</v>
      </c>
      <c r="E48" s="602" t="s">
        <v>857</v>
      </c>
      <c r="F48" s="661" t="s">
        <v>2828</v>
      </c>
      <c r="G48" s="616"/>
      <c r="H48" s="655" t="s">
        <v>2771</v>
      </c>
      <c r="J48" s="607" t="s">
        <v>2059</v>
      </c>
    </row>
    <row r="49" spans="2:10" s="607" customFormat="1" ht="15.75" customHeight="1">
      <c r="B49" s="617" t="str">
        <f t="shared" si="0"/>
        <v>Get Started!</v>
      </c>
      <c r="C49" s="601" t="s">
        <v>266</v>
      </c>
      <c r="D49" s="601" t="s">
        <v>622</v>
      </c>
      <c r="E49" s="602" t="s">
        <v>1508</v>
      </c>
      <c r="F49" s="661" t="s">
        <v>2829</v>
      </c>
      <c r="G49" s="616"/>
      <c r="H49" s="655" t="s">
        <v>2771</v>
      </c>
      <c r="J49" s="607" t="s">
        <v>2060</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232</v>
      </c>
      <c r="D50" s="601" t="s">
        <v>623</v>
      </c>
      <c r="E50" s="602" t="s">
        <v>1509</v>
      </c>
      <c r="F50" s="661" t="s">
        <v>2830</v>
      </c>
      <c r="G50" s="616"/>
      <c r="H50" s="655" t="s">
        <v>2771</v>
      </c>
      <c r="J50" s="607" t="s">
        <v>2061</v>
      </c>
    </row>
    <row r="51" spans="2:10" s="607" customFormat="1" ht="15.75" customHeight="1">
      <c r="B51" s="617" t="str">
        <f t="shared" si="0"/>
        <v>'Inputs' Tab</v>
      </c>
      <c r="C51" s="601" t="s">
        <v>244</v>
      </c>
      <c r="D51" s="601" t="s">
        <v>1903</v>
      </c>
      <c r="E51" s="602" t="s">
        <v>858</v>
      </c>
      <c r="F51" s="661" t="s">
        <v>2831</v>
      </c>
      <c r="G51" s="616"/>
      <c r="H51" s="655" t="s">
        <v>2771</v>
      </c>
      <c r="J51" s="607" t="s">
        <v>2062</v>
      </c>
    </row>
    <row r="52" spans="2:10" s="607" customFormat="1" ht="15.75" customHeight="1">
      <c r="B52" s="617" t="str">
        <f t="shared" si="0"/>
        <v xml:space="preserve">Instructions for potential applications of the tool: </v>
      </c>
      <c r="C52" s="601" t="s">
        <v>350</v>
      </c>
      <c r="D52" s="601" t="s">
        <v>624</v>
      </c>
      <c r="E52" s="602" t="s">
        <v>859</v>
      </c>
      <c r="F52" s="661" t="s">
        <v>2832</v>
      </c>
      <c r="G52" s="616"/>
      <c r="H52" s="655" t="s">
        <v>2771</v>
      </c>
      <c r="J52" s="607" t="s">
        <v>2063</v>
      </c>
    </row>
    <row r="53" spans="2:10" s="607" customFormat="1" ht="15.75" customHeight="1">
      <c r="B53" s="617" t="str">
        <f t="shared" si="0"/>
        <v>Macros</v>
      </c>
      <c r="C53" s="601" t="s">
        <v>257</v>
      </c>
      <c r="D53" s="601" t="s">
        <v>257</v>
      </c>
      <c r="E53" s="601" t="s">
        <v>257</v>
      </c>
      <c r="F53" s="661" t="s">
        <v>257</v>
      </c>
      <c r="G53" s="616"/>
      <c r="H53" s="655" t="s">
        <v>2771</v>
      </c>
      <c r="J53" s="607" t="s">
        <v>2064</v>
      </c>
    </row>
    <row r="54" spans="2:10" s="607" customFormat="1" ht="15.75" customHeight="1">
      <c r="B54" s="617" t="str">
        <f t="shared" si="0"/>
        <v>Macros are required to perform the lighting calculations. To use the tool, you must enable macros. To do this:</v>
      </c>
      <c r="C54" s="601" t="s">
        <v>258</v>
      </c>
      <c r="D54" s="601" t="s">
        <v>625</v>
      </c>
      <c r="E54" s="602" t="s">
        <v>1510</v>
      </c>
      <c r="F54" s="661" t="s">
        <v>2833</v>
      </c>
      <c r="G54" s="616"/>
      <c r="H54" s="655" t="s">
        <v>2771</v>
      </c>
      <c r="J54" s="607" t="s">
        <v>2065</v>
      </c>
    </row>
    <row r="55" spans="2:10" s="607" customFormat="1" ht="15.75" customHeight="1">
      <c r="B55" s="617" t="str">
        <f t="shared" si="0"/>
        <v>Make your own:</v>
      </c>
      <c r="C55" s="601" t="s">
        <v>269</v>
      </c>
      <c r="D55" s="601" t="s">
        <v>626</v>
      </c>
      <c r="E55" s="602" t="s">
        <v>860</v>
      </c>
      <c r="F55" s="661" t="s">
        <v>2834</v>
      </c>
      <c r="G55" s="616"/>
      <c r="H55" s="655" t="s">
        <v>2771</v>
      </c>
      <c r="J55" s="607" t="s">
        <v>2066</v>
      </c>
    </row>
    <row r="56" spans="2:10" s="607" customFormat="1" ht="15.75" customHeight="1">
      <c r="B56" s="617" t="str">
        <f t="shared" si="0"/>
        <v>Most steps are self explanatory, but for a few pointers on a specific application, see these links:</v>
      </c>
      <c r="C56" s="601" t="s">
        <v>261</v>
      </c>
      <c r="D56" s="601" t="s">
        <v>627</v>
      </c>
      <c r="E56" s="602" t="s">
        <v>861</v>
      </c>
      <c r="F56" s="661" t="s">
        <v>2835</v>
      </c>
      <c r="G56" s="616"/>
      <c r="H56" s="655" t="s">
        <v>2771</v>
      </c>
      <c r="J56" s="607" t="s">
        <v>2067</v>
      </c>
    </row>
    <row r="57" spans="2:10" s="607" customFormat="1" ht="15.75" customHeight="1">
      <c r="B57" s="617" t="str">
        <f t="shared" si="0"/>
        <v>New installation</v>
      </c>
      <c r="C57" s="601" t="s">
        <v>265</v>
      </c>
      <c r="D57" s="601" t="s">
        <v>628</v>
      </c>
      <c r="E57" s="602" t="s">
        <v>862</v>
      </c>
      <c r="F57" s="661" t="s">
        <v>2836</v>
      </c>
      <c r="G57" s="616"/>
      <c r="H57" s="655" t="s">
        <v>2771</v>
      </c>
      <c r="J57" s="607" t="s">
        <v>2068</v>
      </c>
    </row>
    <row r="58" spans="2:10" s="607" customFormat="1" ht="15.75" customHeight="1">
      <c r="B58" s="617" t="str">
        <f t="shared" si="0"/>
        <v>New Installation and Major Retrofit</v>
      </c>
      <c r="C58" s="601" t="s">
        <v>222</v>
      </c>
      <c r="D58" s="601" t="s">
        <v>629</v>
      </c>
      <c r="E58" s="602" t="s">
        <v>1511</v>
      </c>
      <c r="F58" s="661" t="s">
        <v>2837</v>
      </c>
      <c r="G58" s="616"/>
      <c r="H58" s="655" t="s">
        <v>2771</v>
      </c>
      <c r="J58" s="607" t="s">
        <v>2069</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274</v>
      </c>
      <c r="D59" s="601" t="s">
        <v>630</v>
      </c>
      <c r="E59" s="602" t="s">
        <v>863</v>
      </c>
      <c r="F59" s="661" t="s">
        <v>2838</v>
      </c>
      <c r="G59" s="616"/>
      <c r="H59" s="655" t="s">
        <v>2771</v>
      </c>
      <c r="J59" s="607" t="s">
        <v>2070</v>
      </c>
    </row>
    <row r="60" spans="2:10" s="607" customFormat="1" ht="15.75" customHeight="1">
      <c r="B60" s="617" t="str">
        <f t="shared" si="0"/>
        <v>OR</v>
      </c>
      <c r="C60" s="601" t="s">
        <v>268</v>
      </c>
      <c r="D60" s="601" t="s">
        <v>631</v>
      </c>
      <c r="E60" s="602" t="s">
        <v>1512</v>
      </c>
      <c r="F60" s="661" t="s">
        <v>2839</v>
      </c>
      <c r="G60" s="616"/>
      <c r="H60" s="655" t="s">
        <v>2771</v>
      </c>
      <c r="J60" s="607" t="s">
        <v>2071</v>
      </c>
    </row>
    <row r="61" spans="2:10" s="607" customFormat="1" ht="15.75" customHeight="1">
      <c r="B61" s="617" t="str">
        <f t="shared" si="0"/>
        <v>Retrofit - basic</v>
      </c>
      <c r="C61" s="601" t="s">
        <v>263</v>
      </c>
      <c r="D61" s="601" t="s">
        <v>632</v>
      </c>
      <c r="E61" s="602" t="s">
        <v>864</v>
      </c>
      <c r="F61" s="661" t="s">
        <v>2840</v>
      </c>
      <c r="G61" s="616"/>
      <c r="H61" s="655" t="s">
        <v>2771</v>
      </c>
      <c r="J61" s="607" t="s">
        <v>2072</v>
      </c>
    </row>
    <row r="62" spans="2:10" s="607" customFormat="1" ht="15.75" customHeight="1">
      <c r="B62" s="617" t="str">
        <f t="shared" si="0"/>
        <v>Retrofit - Design Phase</v>
      </c>
      <c r="C62" s="601" t="s">
        <v>220</v>
      </c>
      <c r="D62" s="601" t="s">
        <v>633</v>
      </c>
      <c r="E62" s="602" t="s">
        <v>865</v>
      </c>
      <c r="F62" s="661" t="s">
        <v>2841</v>
      </c>
      <c r="G62" s="616"/>
      <c r="H62" s="655" t="s">
        <v>2771</v>
      </c>
      <c r="J62" s="607" t="s">
        <v>2073</v>
      </c>
    </row>
    <row r="63" spans="2:10" s="607" customFormat="1" ht="15.75" customHeight="1">
      <c r="B63" s="617" t="str">
        <f t="shared" si="0"/>
        <v>Retrofit - detailed</v>
      </c>
      <c r="C63" s="601" t="s">
        <v>264</v>
      </c>
      <c r="D63" s="601" t="s">
        <v>634</v>
      </c>
      <c r="E63" s="602" t="s">
        <v>866</v>
      </c>
      <c r="F63" s="661" t="s">
        <v>2842</v>
      </c>
      <c r="G63" s="616"/>
      <c r="H63" s="655" t="s">
        <v>2771</v>
      </c>
      <c r="J63" s="607" t="s">
        <v>2074</v>
      </c>
    </row>
    <row r="64" spans="2:10" s="607" customFormat="1" ht="15.75" customHeight="1">
      <c r="B64" s="617" t="str">
        <f t="shared" si="0"/>
        <v xml:space="preserve">Retrofit - Exploratory Phase </v>
      </c>
      <c r="C64" s="601" t="s">
        <v>351</v>
      </c>
      <c r="D64" s="601" t="s">
        <v>635</v>
      </c>
      <c r="E64" s="602" t="s">
        <v>867</v>
      </c>
      <c r="F64" s="661" t="s">
        <v>2843</v>
      </c>
      <c r="G64" s="616"/>
      <c r="H64" s="655" t="s">
        <v>2771</v>
      </c>
      <c r="J64" s="607" t="s">
        <v>2075</v>
      </c>
    </row>
    <row r="65" spans="2:12" s="607" customFormat="1" ht="15.75" customHeight="1">
      <c r="B65" s="617" t="str">
        <f t="shared" si="0"/>
        <v>Scope of tool</v>
      </c>
      <c r="C65" s="601" t="s">
        <v>246</v>
      </c>
      <c r="D65" s="601" t="s">
        <v>636</v>
      </c>
      <c r="E65" s="602" t="s">
        <v>868</v>
      </c>
      <c r="F65" s="661" t="s">
        <v>2844</v>
      </c>
      <c r="G65" s="616"/>
      <c r="H65" s="655" t="s">
        <v>2771</v>
      </c>
      <c r="J65" s="607" t="s">
        <v>2076</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218</v>
      </c>
      <c r="D66" s="601" t="s">
        <v>637</v>
      </c>
      <c r="E66" s="602" t="s">
        <v>1513</v>
      </c>
      <c r="F66" s="661" t="s">
        <v>2845</v>
      </c>
      <c r="G66" s="616"/>
      <c r="H66" s="655" t="s">
        <v>2771</v>
      </c>
      <c r="J66" s="607" t="s">
        <v>2077</v>
      </c>
    </row>
    <row r="67" spans="2:12" s="607" customFormat="1" ht="15.75" customHeight="1">
      <c r="B67" s="617" t="str">
        <f t="shared" si="0"/>
        <v xml:space="preserve">Single  Fixture </v>
      </c>
      <c r="C67" s="601" t="s">
        <v>352</v>
      </c>
      <c r="D67" s="601" t="s">
        <v>609</v>
      </c>
      <c r="E67" s="602" t="s">
        <v>1514</v>
      </c>
      <c r="F67" s="661" t="s">
        <v>2846</v>
      </c>
      <c r="G67" s="616"/>
      <c r="H67" s="655" t="s">
        <v>2771</v>
      </c>
      <c r="J67" s="607" t="s">
        <v>2078</v>
      </c>
    </row>
    <row r="68" spans="2:12" s="607" customFormat="1" ht="15.75" customHeight="1">
      <c r="B68" s="617" t="str">
        <f t="shared" si="0"/>
        <v>Specific Applications</v>
      </c>
      <c r="C68" s="601" t="s">
        <v>260</v>
      </c>
      <c r="D68" s="601" t="s">
        <v>638</v>
      </c>
      <c r="E68" s="602" t="s">
        <v>869</v>
      </c>
      <c r="F68" s="661" t="s">
        <v>2847</v>
      </c>
      <c r="G68" s="616"/>
      <c r="H68" s="655" t="s">
        <v>2771</v>
      </c>
      <c r="J68" s="607" t="s">
        <v>2079</v>
      </c>
    </row>
    <row r="69" spans="2:12" s="607" customFormat="1" ht="15.75" customHeight="1">
      <c r="B69" s="617" t="str">
        <f t="shared" si="0"/>
        <v>Start with an example:</v>
      </c>
      <c r="C69" s="601" t="s">
        <v>267</v>
      </c>
      <c r="D69" s="601" t="s">
        <v>598</v>
      </c>
      <c r="E69" s="602" t="s">
        <v>1515</v>
      </c>
      <c r="F69" s="661" t="s">
        <v>2848</v>
      </c>
      <c r="G69" s="616"/>
      <c r="H69" s="655" t="s">
        <v>2771</v>
      </c>
      <c r="J69" s="607" t="s">
        <v>2080</v>
      </c>
    </row>
    <row r="70" spans="2:12" s="607" customFormat="1" ht="15.75" customHeight="1">
      <c r="B70" s="617" t="str">
        <f t="shared" si="0"/>
        <v>Tab Descriptions</v>
      </c>
      <c r="C70" s="601" t="s">
        <v>247</v>
      </c>
      <c r="D70" s="601" t="s">
        <v>639</v>
      </c>
      <c r="E70" s="602" t="s">
        <v>870</v>
      </c>
      <c r="F70" s="661" t="s">
        <v>2849</v>
      </c>
      <c r="G70" s="616"/>
      <c r="H70" s="655" t="s">
        <v>2771</v>
      </c>
      <c r="J70" s="607" t="s">
        <v>2081</v>
      </c>
      <c r="L70" s="607" t="s">
        <v>2082</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231</v>
      </c>
      <c r="D71" s="601" t="s">
        <v>640</v>
      </c>
      <c r="E71" s="602" t="s">
        <v>1516</v>
      </c>
      <c r="F71" s="663" t="s">
        <v>2850</v>
      </c>
      <c r="G71" s="616"/>
      <c r="H71" s="655" t="s">
        <v>2771</v>
      </c>
      <c r="J71" s="607" t="s">
        <v>2083</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245</v>
      </c>
      <c r="D72" s="601" t="s">
        <v>641</v>
      </c>
      <c r="E72" s="602" t="s">
        <v>1517</v>
      </c>
      <c r="F72" s="661" t="s">
        <v>2851</v>
      </c>
      <c r="G72" s="616"/>
      <c r="H72" s="655" t="s">
        <v>2771</v>
      </c>
      <c r="J72" s="607" t="s">
        <v>2084</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240</v>
      </c>
      <c r="D73" s="601" t="s">
        <v>642</v>
      </c>
      <c r="E73" s="602" t="s">
        <v>1518</v>
      </c>
      <c r="F73" s="661" t="s">
        <v>2852</v>
      </c>
      <c r="G73" s="616"/>
      <c r="H73" s="655" t="s">
        <v>2771</v>
      </c>
      <c r="J73" s="607" t="s">
        <v>2085</v>
      </c>
      <c r="L73" s="607" t="s">
        <v>2086</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219</v>
      </c>
      <c r="D74" s="601" t="s">
        <v>643</v>
      </c>
      <c r="E74" s="602" t="s">
        <v>1519</v>
      </c>
      <c r="F74" s="661" t="s">
        <v>2853</v>
      </c>
      <c r="G74" s="616"/>
      <c r="H74" s="655" t="s">
        <v>2771</v>
      </c>
      <c r="J74" s="607" t="s">
        <v>2087</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248</v>
      </c>
      <c r="D75" s="601" t="s">
        <v>644</v>
      </c>
      <c r="E75" s="602" t="s">
        <v>1520</v>
      </c>
      <c r="F75" s="661" t="s">
        <v>2854</v>
      </c>
      <c r="G75" s="616"/>
      <c r="H75" s="655" t="s">
        <v>2771</v>
      </c>
      <c r="J75" s="607" t="s">
        <v>2088</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233</v>
      </c>
      <c r="D76" s="601" t="s">
        <v>645</v>
      </c>
      <c r="E76" s="602" t="s">
        <v>1521</v>
      </c>
      <c r="F76" s="661" t="s">
        <v>2855</v>
      </c>
      <c r="G76" s="616"/>
      <c r="H76" s="655" t="s">
        <v>2771</v>
      </c>
      <c r="J76" s="607" t="s">
        <v>2089</v>
      </c>
    </row>
    <row r="77" spans="2:12" s="607" customFormat="1" ht="15.75" customHeight="1">
      <c r="B77" s="617" t="str">
        <f t="shared" si="1"/>
        <v>Tools' -&gt; Macro -&gt; Security</v>
      </c>
      <c r="C77" s="601" t="s">
        <v>254</v>
      </c>
      <c r="D77" s="601" t="s">
        <v>646</v>
      </c>
      <c r="E77" s="602" t="s">
        <v>871</v>
      </c>
      <c r="F77" s="661" t="s">
        <v>254</v>
      </c>
      <c r="G77" s="616"/>
      <c r="H77" s="655" t="s">
        <v>2771</v>
      </c>
      <c r="J77" s="607" t="s">
        <v>2090</v>
      </c>
    </row>
    <row r="78" spans="2:12" s="607" customFormat="1" ht="15.75" customHeight="1">
      <c r="B78" s="617" t="str">
        <f t="shared" si="1"/>
        <v>Trusted publishers tab, click Trust all installed add-ins and templates</v>
      </c>
      <c r="C78" s="601" t="s">
        <v>255</v>
      </c>
      <c r="D78" s="601" t="s">
        <v>647</v>
      </c>
      <c r="E78" s="602" t="s">
        <v>872</v>
      </c>
      <c r="F78" s="661" t="s">
        <v>2856</v>
      </c>
      <c r="G78" s="616"/>
      <c r="H78" s="655" t="s">
        <v>2771</v>
      </c>
      <c r="J78" s="607" t="s">
        <v>2091</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237</v>
      </c>
      <c r="D79" s="601" t="s">
        <v>648</v>
      </c>
      <c r="E79" s="602" t="s">
        <v>1522</v>
      </c>
      <c r="F79" s="661" t="s">
        <v>2857</v>
      </c>
      <c r="G79" s="616"/>
      <c r="H79" s="655" t="s">
        <v>2771</v>
      </c>
      <c r="J79" s="607" t="s">
        <v>2092</v>
      </c>
    </row>
    <row r="80" spans="2:12" s="607" customFormat="1" ht="15.75" customHeight="1">
      <c r="B80" s="617" t="str">
        <f t="shared" si="1"/>
        <v>Using the Tool</v>
      </c>
      <c r="C80" s="601" t="s">
        <v>256</v>
      </c>
      <c r="D80" s="601" t="s">
        <v>649</v>
      </c>
      <c r="E80" s="602" t="s">
        <v>873</v>
      </c>
      <c r="F80" s="661" t="s">
        <v>2858</v>
      </c>
      <c r="G80" s="616"/>
      <c r="H80" s="655" t="s">
        <v>2771</v>
      </c>
      <c r="J80" s="607" t="s">
        <v>2093</v>
      </c>
    </row>
    <row r="81" spans="2:13" s="607" customFormat="1" ht="15.75" customHeight="1">
      <c r="B81" s="617" t="str">
        <f t="shared" si="1"/>
        <v xml:space="preserve">When choosing the upgrade fixture in Step 3, choose 'Multiple Fixtures' option and select some or all of the generic typical fixtures </v>
      </c>
      <c r="C81" s="601" t="s">
        <v>239</v>
      </c>
      <c r="D81" s="601" t="s">
        <v>650</v>
      </c>
      <c r="E81" s="602" t="s">
        <v>1523</v>
      </c>
      <c r="F81" s="661" t="s">
        <v>2859</v>
      </c>
      <c r="G81" s="616"/>
      <c r="H81" s="655" t="s">
        <v>2771</v>
      </c>
      <c r="J81" s="607" t="s">
        <v>2094</v>
      </c>
      <c r="L81" s="607" t="s">
        <v>2095</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223</v>
      </c>
      <c r="D82" s="601" t="s">
        <v>1904</v>
      </c>
      <c r="E82" s="602" t="s">
        <v>1524</v>
      </c>
      <c r="F82" s="661" t="s">
        <v>2860</v>
      </c>
      <c r="G82" s="616"/>
      <c r="H82" s="655" t="s">
        <v>2771</v>
      </c>
      <c r="J82" s="607" t="s">
        <v>2096</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595</v>
      </c>
      <c r="D83" s="601" t="s">
        <v>835</v>
      </c>
      <c r="E83" s="608" t="s">
        <v>1905</v>
      </c>
      <c r="F83" s="661" t="s">
        <v>2861</v>
      </c>
      <c r="G83" s="616"/>
      <c r="H83" s="655"/>
      <c r="J83" s="607" t="s">
        <v>2097</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353</v>
      </c>
      <c r="D84" s="601" t="s">
        <v>651</v>
      </c>
      <c r="E84" s="608" t="s">
        <v>1525</v>
      </c>
      <c r="F84" s="661" t="s">
        <v>2862</v>
      </c>
      <c r="G84" s="616"/>
      <c r="H84" s="655"/>
      <c r="J84" s="607" t="s">
        <v>2098</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354</v>
      </c>
      <c r="D85" s="601" t="s">
        <v>1906</v>
      </c>
      <c r="E85" s="608" t="s">
        <v>1526</v>
      </c>
      <c r="F85" s="661" t="s">
        <v>2863</v>
      </c>
      <c r="G85" s="616"/>
      <c r="H85" s="655"/>
      <c r="J85" s="607" t="s">
        <v>2099</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355</v>
      </c>
      <c r="D86" s="601" t="s">
        <v>652</v>
      </c>
      <c r="E86" s="608" t="s">
        <v>1527</v>
      </c>
      <c r="F86" s="661" t="s">
        <v>2864</v>
      </c>
      <c r="G86" s="616"/>
      <c r="H86" s="655"/>
      <c r="J86" s="607" t="s">
        <v>2100</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311</v>
      </c>
      <c r="D87" s="601" t="s">
        <v>1907</v>
      </c>
      <c r="E87" s="602" t="s">
        <v>1528</v>
      </c>
      <c r="F87" s="661" t="s">
        <v>2865</v>
      </c>
      <c r="G87" s="616"/>
      <c r="H87" s="655"/>
      <c r="J87" s="607" t="s">
        <v>2101</v>
      </c>
    </row>
    <row r="88" spans="2:13" s="607" customFormat="1" ht="15.75" customHeight="1">
      <c r="B88" s="617" t="str">
        <f t="shared" si="1"/>
        <v>Ballast Factor</v>
      </c>
      <c r="C88" s="601" t="s">
        <v>287</v>
      </c>
      <c r="D88" s="601" t="s">
        <v>653</v>
      </c>
      <c r="E88" s="602" t="s">
        <v>875</v>
      </c>
      <c r="F88" s="661" t="s">
        <v>2866</v>
      </c>
      <c r="G88" s="616"/>
      <c r="H88" s="655"/>
      <c r="J88" s="607" t="s">
        <v>2102</v>
      </c>
      <c r="L88" s="607" t="s">
        <v>2103</v>
      </c>
    </row>
    <row r="89" spans="2:13" s="607" customFormat="1" ht="15.75" customHeight="1">
      <c r="B89" s="617" t="str">
        <f t="shared" si="1"/>
        <v>Fixture Cost</v>
      </c>
      <c r="C89" s="601" t="s">
        <v>83</v>
      </c>
      <c r="D89" s="601" t="s">
        <v>654</v>
      </c>
      <c r="E89" s="602" t="s">
        <v>1529</v>
      </c>
      <c r="F89" s="661" t="s">
        <v>2867</v>
      </c>
      <c r="G89" s="616"/>
      <c r="H89" s="655"/>
      <c r="J89" s="607" t="s">
        <v>2104</v>
      </c>
    </row>
    <row r="90" spans="2:13" s="607" customFormat="1" ht="15.75" customHeight="1">
      <c r="B90" s="617" t="str">
        <f t="shared" si="1"/>
        <v>Fixture Life (hours)</v>
      </c>
      <c r="C90" s="601" t="s">
        <v>82</v>
      </c>
      <c r="D90" s="601" t="s">
        <v>655</v>
      </c>
      <c r="E90" s="602" t="s">
        <v>1530</v>
      </c>
      <c r="F90" s="661" t="s">
        <v>2868</v>
      </c>
      <c r="G90" s="616"/>
      <c r="H90" s="655"/>
      <c r="J90" s="607" t="s">
        <v>2105</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302</v>
      </c>
      <c r="D91" s="601" t="s">
        <v>1908</v>
      </c>
      <c r="E91" s="602" t="s">
        <v>1909</v>
      </c>
      <c r="F91" s="661" t="s">
        <v>2869</v>
      </c>
      <c r="G91" s="616"/>
      <c r="H91" s="655"/>
      <c r="J91" s="607" t="s">
        <v>2106</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309</v>
      </c>
      <c r="D92" s="601" t="s">
        <v>1910</v>
      </c>
      <c r="E92" s="602" t="s">
        <v>1531</v>
      </c>
      <c r="F92" s="661" t="s">
        <v>2870</v>
      </c>
      <c r="G92" s="616"/>
      <c r="H92" s="655"/>
      <c r="J92" s="607" t="s">
        <v>2107</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303</v>
      </c>
      <c r="D93" s="601" t="s">
        <v>1911</v>
      </c>
      <c r="E93" s="602" t="s">
        <v>1912</v>
      </c>
      <c r="F93" s="661" t="s">
        <v>2871</v>
      </c>
      <c r="G93" s="616"/>
      <c r="H93" s="655"/>
      <c r="J93" s="607" t="s">
        <v>2108</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308</v>
      </c>
      <c r="D94" s="601" t="s">
        <v>656</v>
      </c>
      <c r="E94" s="602" t="s">
        <v>1532</v>
      </c>
      <c r="F94" s="661" t="s">
        <v>2872</v>
      </c>
      <c r="G94" s="616"/>
      <c r="H94" s="655"/>
      <c r="J94" s="607" t="s">
        <v>2109</v>
      </c>
    </row>
    <row r="95" spans="2:13" s="607" customFormat="1" ht="15.75" customHeight="1">
      <c r="B95" s="617" t="str">
        <f t="shared" si="1"/>
        <v>Total Light Loss Factor</v>
      </c>
      <c r="C95" s="601" t="s">
        <v>547</v>
      </c>
      <c r="D95" s="601" t="s">
        <v>657</v>
      </c>
      <c r="E95" s="602" t="s">
        <v>1533</v>
      </c>
      <c r="F95" s="661" t="s">
        <v>2873</v>
      </c>
      <c r="G95" s="616"/>
      <c r="H95" s="655"/>
      <c r="J95" s="607" t="s">
        <v>2110</v>
      </c>
      <c r="L95" s="607" t="s">
        <v>2111</v>
      </c>
      <c r="M95" s="607" t="s">
        <v>2112</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307</v>
      </c>
      <c r="D96" s="601" t="s">
        <v>1913</v>
      </c>
      <c r="E96" s="602" t="s">
        <v>1534</v>
      </c>
      <c r="F96" s="661" t="s">
        <v>2874</v>
      </c>
      <c r="G96" s="616"/>
      <c r="H96" s="655"/>
      <c r="J96" s="607" t="s">
        <v>2113</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305</v>
      </c>
      <c r="D97" s="601" t="s">
        <v>1914</v>
      </c>
      <c r="E97" s="602" t="s">
        <v>1535</v>
      </c>
      <c r="F97" s="661" t="s">
        <v>3318</v>
      </c>
      <c r="G97" s="616"/>
      <c r="H97" s="655"/>
      <c r="J97" s="607" t="s">
        <v>2114</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310</v>
      </c>
      <c r="D98" s="601" t="s">
        <v>658</v>
      </c>
      <c r="E98" s="602" t="s">
        <v>1915</v>
      </c>
      <c r="F98" s="661" t="s">
        <v>2875</v>
      </c>
      <c r="G98" s="616"/>
      <c r="H98" s="655"/>
      <c r="J98" s="607" t="s">
        <v>2115</v>
      </c>
    </row>
    <row r="99" spans="2:24" s="607" customFormat="1" ht="15.75" customHeight="1">
      <c r="B99" s="617" t="str">
        <f t="shared" si="1"/>
        <v>Replacement Bulb Cost</v>
      </c>
      <c r="C99" s="601" t="s">
        <v>84</v>
      </c>
      <c r="D99" s="601" t="s">
        <v>1916</v>
      </c>
      <c r="E99" s="602" t="s">
        <v>1536</v>
      </c>
      <c r="F99" s="661" t="s">
        <v>2876</v>
      </c>
      <c r="G99" s="616"/>
      <c r="H99" s="655"/>
      <c r="J99" s="607" t="s">
        <v>2116</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304</v>
      </c>
      <c r="D100" s="601" t="s">
        <v>659</v>
      </c>
      <c r="E100" s="602" t="s">
        <v>1537</v>
      </c>
      <c r="F100" s="661" t="s">
        <v>3317</v>
      </c>
      <c r="G100" s="616"/>
      <c r="H100" s="655"/>
      <c r="J100" s="607" t="s">
        <v>2117</v>
      </c>
    </row>
    <row r="101" spans="2:24" s="607" customFormat="1" ht="15.75" customHeight="1">
      <c r="B101" s="617" t="str">
        <f t="shared" si="1"/>
        <v>Type</v>
      </c>
      <c r="C101" s="601" t="s">
        <v>1</v>
      </c>
      <c r="D101" s="601" t="s">
        <v>660</v>
      </c>
      <c r="E101" s="602" t="s">
        <v>876</v>
      </c>
      <c r="F101" s="661" t="s">
        <v>2877</v>
      </c>
      <c r="G101" s="616"/>
      <c r="H101" s="655"/>
      <c r="J101" s="607" t="s">
        <v>2118</v>
      </c>
      <c r="L101" s="607" t="s">
        <v>2119</v>
      </c>
      <c r="M101" s="607" t="s">
        <v>2120</v>
      </c>
      <c r="N101" s="607" t="s">
        <v>2121</v>
      </c>
      <c r="O101" s="607" t="s">
        <v>2122</v>
      </c>
    </row>
    <row r="102" spans="2:24" s="607" customFormat="1" ht="15.75" customHeight="1">
      <c r="B102" s="617" t="str">
        <f t="shared" si="1"/>
        <v>Watts</v>
      </c>
      <c r="C102" s="601" t="s">
        <v>48</v>
      </c>
      <c r="D102" s="601" t="s">
        <v>48</v>
      </c>
      <c r="E102" s="602" t="s">
        <v>877</v>
      </c>
      <c r="F102" s="661" t="s">
        <v>2878</v>
      </c>
      <c r="G102" s="616"/>
      <c r="H102" s="655"/>
      <c r="J102" s="607" t="s">
        <v>2123</v>
      </c>
      <c r="L102" s="607" t="s">
        <v>2124</v>
      </c>
      <c r="M102" s="607" t="s">
        <v>2125</v>
      </c>
      <c r="N102" s="607" t="s">
        <v>2126</v>
      </c>
      <c r="O102" s="607" t="s">
        <v>2127</v>
      </c>
    </row>
    <row r="103" spans="2:24" s="607" customFormat="1" ht="15.75" customHeight="1">
      <c r="B103" s="617" t="str">
        <f t="shared" si="1"/>
        <v>Inputs</v>
      </c>
      <c r="C103" s="601" t="s">
        <v>105</v>
      </c>
      <c r="D103" s="601" t="s">
        <v>661</v>
      </c>
      <c r="E103" s="601" t="s">
        <v>878</v>
      </c>
      <c r="F103" s="661" t="s">
        <v>2879</v>
      </c>
      <c r="G103" s="616"/>
      <c r="H103" s="655"/>
      <c r="J103" s="607" t="s">
        <v>2128</v>
      </c>
      <c r="L103" s="607" t="s">
        <v>2129</v>
      </c>
      <c r="M103" s="607" t="s">
        <v>2130</v>
      </c>
      <c r="N103" s="607" t="s">
        <v>2131</v>
      </c>
      <c r="O103" s="607" t="s">
        <v>2132</v>
      </c>
      <c r="P103" s="607" t="s">
        <v>2133</v>
      </c>
      <c r="Q103" s="607" t="s">
        <v>2134</v>
      </c>
      <c r="R103" s="607" t="s">
        <v>2135</v>
      </c>
      <c r="S103" s="607" t="s">
        <v>2136</v>
      </c>
      <c r="T103" s="607" t="s">
        <v>2137</v>
      </c>
      <c r="U103" s="607" t="s">
        <v>2138</v>
      </c>
      <c r="V103" s="607" t="s">
        <v>2139</v>
      </c>
      <c r="W103" s="607" t="s">
        <v>2140</v>
      </c>
      <c r="X103" s="607" t="s">
        <v>2141</v>
      </c>
    </row>
    <row r="104" spans="2:24" s="607" customFormat="1" ht="15.75" customHeight="1">
      <c r="B104" s="617" t="str">
        <f t="shared" si="1"/>
        <v>Analysis Period (years)</v>
      </c>
      <c r="C104" s="601" t="s">
        <v>89</v>
      </c>
      <c r="D104" s="601" t="s">
        <v>662</v>
      </c>
      <c r="E104" s="602" t="s">
        <v>879</v>
      </c>
      <c r="F104" s="661" t="s">
        <v>2880</v>
      </c>
      <c r="G104" s="616"/>
      <c r="H104" s="655"/>
      <c r="J104" s="607" t="s">
        <v>2142</v>
      </c>
    </row>
    <row r="105" spans="2:24" s="607" customFormat="1" ht="15.75" customHeight="1">
      <c r="B105" s="617" t="str">
        <f t="shared" si="1"/>
        <v>Bulb Replacement Cost (labor only)</v>
      </c>
      <c r="C105" s="601" t="s">
        <v>213</v>
      </c>
      <c r="D105" s="601" t="s">
        <v>665</v>
      </c>
      <c r="E105" s="602" t="s">
        <v>1538</v>
      </c>
      <c r="F105" s="661" t="s">
        <v>2881</v>
      </c>
      <c r="G105" s="616"/>
      <c r="H105" s="655"/>
      <c r="J105" s="607" t="s">
        <v>2143</v>
      </c>
    </row>
    <row r="106" spans="2:24" s="607" customFormat="1" ht="15.75" customHeight="1">
      <c r="B106" s="617" t="str">
        <f t="shared" si="1"/>
        <v>Choose Baseline Fixture</v>
      </c>
      <c r="C106" s="601" t="s">
        <v>57</v>
      </c>
      <c r="D106" s="601" t="s">
        <v>666</v>
      </c>
      <c r="E106" s="602" t="s">
        <v>1539</v>
      </c>
      <c r="F106" s="661" t="s">
        <v>2882</v>
      </c>
      <c r="G106" s="616"/>
      <c r="H106" s="655"/>
      <c r="J106" s="607" t="s">
        <v>2144</v>
      </c>
    </row>
    <row r="107" spans="2:24" s="607" customFormat="1" ht="15.75" customHeight="1">
      <c r="B107" s="617" t="str">
        <f t="shared" si="1"/>
        <v>Choose Upgrade Fixture(s)</v>
      </c>
      <c r="C107" s="601" t="s">
        <v>1743</v>
      </c>
      <c r="D107" s="601" t="s">
        <v>1917</v>
      </c>
      <c r="E107" s="602" t="s">
        <v>1540</v>
      </c>
      <c r="F107" s="661" t="s">
        <v>3313</v>
      </c>
      <c r="G107" s="616"/>
      <c r="H107" s="655"/>
      <c r="J107" s="607" t="s">
        <v>2145</v>
      </c>
    </row>
    <row r="108" spans="2:24" s="607" customFormat="1" ht="15.75" customHeight="1">
      <c r="B108" s="617" t="str">
        <f t="shared" si="1"/>
        <v>Default 4380 assumes 12 hours per day</v>
      </c>
      <c r="C108" s="601" t="s">
        <v>286</v>
      </c>
      <c r="D108" s="601" t="s">
        <v>1918</v>
      </c>
      <c r="E108" s="602" t="s">
        <v>1541</v>
      </c>
      <c r="F108" s="661" t="s">
        <v>2883</v>
      </c>
      <c r="G108" s="616"/>
      <c r="H108" s="655"/>
      <c r="J108" s="607" t="s">
        <v>2146</v>
      </c>
    </row>
    <row r="109" spans="2:24" s="607" customFormat="1" ht="15.75" customHeight="1">
      <c r="B109" s="617" t="str">
        <f t="shared" si="1"/>
        <v>Energy Cost ($/kWh)</v>
      </c>
      <c r="C109" s="601" t="s">
        <v>81</v>
      </c>
      <c r="D109" s="601" t="s">
        <v>667</v>
      </c>
      <c r="E109" s="602" t="s">
        <v>880</v>
      </c>
      <c r="F109" s="661" t="s">
        <v>2884</v>
      </c>
      <c r="G109" s="616"/>
      <c r="H109" s="655"/>
      <c r="J109" s="607" t="s">
        <v>2147</v>
      </c>
      <c r="L109" s="607" t="s">
        <v>2148</v>
      </c>
    </row>
    <row r="110" spans="2:24" s="607" customFormat="1" ht="15.75" customHeight="1">
      <c r="B110" s="617" t="str">
        <f t="shared" si="1"/>
        <v>Fixture installation (labor)</v>
      </c>
      <c r="C110" s="601" t="s">
        <v>86</v>
      </c>
      <c r="D110" s="601" t="s">
        <v>668</v>
      </c>
      <c r="E110" s="602" t="s">
        <v>1542</v>
      </c>
      <c r="F110" s="661" t="s">
        <v>2885</v>
      </c>
      <c r="G110" s="616"/>
      <c r="H110" s="655"/>
      <c r="J110" s="607" t="s">
        <v>2149</v>
      </c>
    </row>
    <row r="111" spans="2:24" s="607" customFormat="1" ht="15.75" customHeight="1">
      <c r="B111" s="617" t="str">
        <f t="shared" si="1"/>
        <v>Fixture Name</v>
      </c>
      <c r="C111" s="601" t="s">
        <v>49</v>
      </c>
      <c r="D111" s="601" t="s">
        <v>669</v>
      </c>
      <c r="E111" s="602" t="s">
        <v>1543</v>
      </c>
      <c r="F111" s="661" t="s">
        <v>2886</v>
      </c>
      <c r="G111" s="616"/>
      <c r="H111" s="655"/>
      <c r="J111" s="607" t="s">
        <v>2150</v>
      </c>
      <c r="L111" s="607" t="s">
        <v>2151</v>
      </c>
      <c r="M111" s="607" t="s">
        <v>2152</v>
      </c>
      <c r="N111" s="607" t="s">
        <v>2153</v>
      </c>
    </row>
    <row r="112" spans="2:24" s="607" customFormat="1" ht="15.75" customHeight="1">
      <c r="B112" s="617" t="str">
        <f t="shared" si="1"/>
        <v>Lanes</v>
      </c>
      <c r="C112" s="601" t="s">
        <v>50</v>
      </c>
      <c r="D112" s="601" t="s">
        <v>670</v>
      </c>
      <c r="E112" s="602" t="s">
        <v>882</v>
      </c>
      <c r="F112" s="661" t="s">
        <v>2887</v>
      </c>
      <c r="G112" s="616"/>
      <c r="H112" s="655"/>
      <c r="J112" s="607" t="s">
        <v>2154</v>
      </c>
      <c r="L112" s="607" t="s">
        <v>2155</v>
      </c>
    </row>
    <row r="113" spans="2:33" s="607" customFormat="1" ht="15.75" customHeight="1">
      <c r="B113" s="617" t="str">
        <f t="shared" si="1"/>
        <v>Luminaire Dirt Depreciation</v>
      </c>
      <c r="C113" s="601" t="s">
        <v>94</v>
      </c>
      <c r="D113" s="601" t="s">
        <v>671</v>
      </c>
      <c r="E113" s="602" t="s">
        <v>1544</v>
      </c>
      <c r="F113" s="661" t="s">
        <v>2888</v>
      </c>
      <c r="G113" s="616"/>
      <c r="H113" s="655"/>
      <c r="J113" s="607" t="s">
        <v>2156</v>
      </c>
    </row>
    <row r="114" spans="2:33" s="607" customFormat="1" ht="15.75" customHeight="1">
      <c r="B114" s="617" t="str">
        <f t="shared" si="1"/>
        <v>Number of Lanes</v>
      </c>
      <c r="C114" s="601" t="s">
        <v>5</v>
      </c>
      <c r="D114" s="601" t="s">
        <v>672</v>
      </c>
      <c r="E114" s="602" t="s">
        <v>884</v>
      </c>
      <c r="F114" s="661" t="s">
        <v>2889</v>
      </c>
      <c r="G114" s="616"/>
      <c r="H114" s="655"/>
      <c r="J114" s="607" t="s">
        <v>2157</v>
      </c>
      <c r="L114" s="607" t="s">
        <v>2158</v>
      </c>
      <c r="M114" s="607" t="s">
        <v>2159</v>
      </c>
      <c r="N114" s="607" t="s">
        <v>2160</v>
      </c>
    </row>
    <row r="115" spans="2:33" s="607" customFormat="1" ht="15.75" customHeight="1">
      <c r="B115" s="617" t="str">
        <f t="shared" si="1"/>
        <v>Operating hours</v>
      </c>
      <c r="C115" s="601" t="s">
        <v>16</v>
      </c>
      <c r="D115" s="601" t="s">
        <v>673</v>
      </c>
      <c r="E115" s="602" t="s">
        <v>885</v>
      </c>
      <c r="F115" s="661" t="s">
        <v>2890</v>
      </c>
      <c r="G115" s="616"/>
      <c r="H115" s="655"/>
      <c r="J115" s="607" t="s">
        <v>2161</v>
      </c>
      <c r="L115" s="607" t="s">
        <v>2162</v>
      </c>
    </row>
    <row r="116" spans="2:33" s="607" customFormat="1" ht="15.75" customHeight="1">
      <c r="B116" s="617" t="str">
        <f t="shared" si="1"/>
        <v>Pole Placement</v>
      </c>
      <c r="C116" s="601" t="s">
        <v>15</v>
      </c>
      <c r="D116" s="601" t="s">
        <v>674</v>
      </c>
      <c r="E116" s="602" t="s">
        <v>886</v>
      </c>
      <c r="F116" s="661" t="s">
        <v>2891</v>
      </c>
      <c r="G116" s="616"/>
      <c r="H116" s="655"/>
      <c r="J116" s="607" t="s">
        <v>2163</v>
      </c>
      <c r="L116" s="607" t="s">
        <v>2164</v>
      </c>
      <c r="M116" s="607" t="s">
        <v>2165</v>
      </c>
      <c r="N116" s="607" t="s">
        <v>2166</v>
      </c>
    </row>
    <row r="117" spans="2:33" s="607" customFormat="1" ht="15.75" customHeight="1">
      <c r="B117" s="617" t="str">
        <f t="shared" si="1"/>
        <v>Luminance and Illuminance calculations can be done based on either IES or CIE standard. The output file reflects the method chosen here.</v>
      </c>
      <c r="C117" s="601" t="s">
        <v>1455</v>
      </c>
      <c r="D117" s="601" t="s">
        <v>1545</v>
      </c>
      <c r="E117" s="602" t="s">
        <v>1546</v>
      </c>
      <c r="F117" s="661" t="s">
        <v>2892</v>
      </c>
      <c r="G117" s="616"/>
      <c r="H117" s="655"/>
      <c r="J117" s="607" t="s">
        <v>2167</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66</v>
      </c>
      <c r="D118" s="601" t="s">
        <v>676</v>
      </c>
      <c r="E118" s="602" t="s">
        <v>1548</v>
      </c>
      <c r="F118" s="661" t="s">
        <v>3308</v>
      </c>
      <c r="G118" s="616"/>
      <c r="H118" s="655"/>
      <c r="J118" s="607" t="s">
        <v>2168</v>
      </c>
    </row>
    <row r="119" spans="2:33" s="607" customFormat="1" ht="15.75" customHeight="1">
      <c r="B119" s="617" t="str">
        <f t="shared" si="1"/>
        <v>Select Calculation Method</v>
      </c>
      <c r="C119" s="601" t="s">
        <v>1761</v>
      </c>
      <c r="D119" s="601" t="s">
        <v>1763</v>
      </c>
      <c r="E119" s="602" t="s">
        <v>1762</v>
      </c>
      <c r="F119" s="661" t="s">
        <v>2893</v>
      </c>
      <c r="G119" s="616"/>
      <c r="H119" s="655"/>
      <c r="J119" s="607" t="s">
        <v>2169</v>
      </c>
    </row>
    <row r="120" spans="2:33" s="607" customFormat="1" ht="15.75" customHeight="1">
      <c r="B120" s="617" t="str">
        <f t="shared" si="1"/>
        <v>Temperature Effects</v>
      </c>
      <c r="C120" s="601" t="s">
        <v>306</v>
      </c>
      <c r="D120" s="601" t="s">
        <v>677</v>
      </c>
      <c r="E120" s="602" t="s">
        <v>887</v>
      </c>
      <c r="F120" s="661" t="s">
        <v>2894</v>
      </c>
      <c r="G120" s="616"/>
      <c r="H120" s="655"/>
      <c r="J120" s="607" t="s">
        <v>2170</v>
      </c>
    </row>
    <row r="121" spans="2:33" s="607" customFormat="1" ht="15.75" customHeight="1">
      <c r="B121" s="617" t="str">
        <f t="shared" si="1"/>
        <v>Units</v>
      </c>
      <c r="C121" s="601" t="s">
        <v>32</v>
      </c>
      <c r="D121" s="601" t="s">
        <v>678</v>
      </c>
      <c r="E121" s="602" t="s">
        <v>888</v>
      </c>
      <c r="F121" s="661" t="s">
        <v>2895</v>
      </c>
      <c r="G121" s="616"/>
      <c r="H121" s="655"/>
      <c r="J121" s="607" t="s">
        <v>2171</v>
      </c>
    </row>
    <row r="122" spans="2:33" s="607" customFormat="1" ht="15.75" customHeight="1">
      <c r="B122" s="617" t="str">
        <f t="shared" si="1"/>
        <v>Upgrade</v>
      </c>
      <c r="C122" s="601" t="s">
        <v>19</v>
      </c>
      <c r="D122" s="601" t="s">
        <v>679</v>
      </c>
      <c r="E122" s="602" t="s">
        <v>889</v>
      </c>
      <c r="F122" s="661" t="s">
        <v>2896</v>
      </c>
      <c r="G122" s="616"/>
      <c r="H122" s="655"/>
      <c r="I122" s="607" t="s">
        <v>2172</v>
      </c>
      <c r="J122" s="607" t="s">
        <v>2173</v>
      </c>
      <c r="L122" s="607" t="s">
        <v>2174</v>
      </c>
      <c r="M122" s="607" t="s">
        <v>2175</v>
      </c>
      <c r="N122" s="607" t="s">
        <v>2176</v>
      </c>
      <c r="O122" s="607" t="s">
        <v>2177</v>
      </c>
      <c r="P122" s="607" t="s">
        <v>2178</v>
      </c>
      <c r="Q122" s="607" t="s">
        <v>2179</v>
      </c>
      <c r="R122" s="607" t="s">
        <v>2180</v>
      </c>
      <c r="S122" s="607" t="s">
        <v>2181</v>
      </c>
      <c r="T122" s="607" t="s">
        <v>2182</v>
      </c>
      <c r="U122" s="607" t="s">
        <v>2183</v>
      </c>
      <c r="V122" s="607" t="s">
        <v>2184</v>
      </c>
      <c r="W122" s="607" t="s">
        <v>2185</v>
      </c>
      <c r="X122" s="607" t="s">
        <v>2186</v>
      </c>
      <c r="Y122" s="607" t="s">
        <v>2187</v>
      </c>
      <c r="Z122" s="607" t="s">
        <v>2188</v>
      </c>
      <c r="AA122" s="607" t="s">
        <v>2189</v>
      </c>
      <c r="AB122" s="607" t="s">
        <v>2190</v>
      </c>
      <c r="AC122" s="607" t="s">
        <v>2191</v>
      </c>
      <c r="AD122" s="607" t="s">
        <v>2192</v>
      </c>
      <c r="AE122" s="607" t="s">
        <v>2193</v>
      </c>
      <c r="AF122" s="607" t="s">
        <v>2194</v>
      </c>
      <c r="AG122" s="607" t="s">
        <v>2195</v>
      </c>
    </row>
    <row r="123" spans="2:33" s="607" customFormat="1" ht="15.75" customHeight="1">
      <c r="B123" s="617" t="str">
        <f t="shared" si="1"/>
        <v>IES</v>
      </c>
      <c r="C123" s="601" t="s">
        <v>1248</v>
      </c>
      <c r="D123" s="601" t="s">
        <v>1248</v>
      </c>
      <c r="E123" s="602" t="s">
        <v>1248</v>
      </c>
      <c r="F123" s="661" t="s">
        <v>1248</v>
      </c>
      <c r="G123" s="616"/>
      <c r="H123" s="655"/>
      <c r="I123" s="607" t="s">
        <v>2196</v>
      </c>
    </row>
    <row r="124" spans="2:33" s="607" customFormat="1" ht="15.75" customHeight="1">
      <c r="B124" s="617" t="str">
        <f t="shared" si="1"/>
        <v>CIE</v>
      </c>
      <c r="C124" s="601" t="s">
        <v>1249</v>
      </c>
      <c r="D124" s="601" t="s">
        <v>1249</v>
      </c>
      <c r="E124" s="602" t="s">
        <v>1249</v>
      </c>
      <c r="F124" s="661" t="s">
        <v>1249</v>
      </c>
      <c r="G124" s="616"/>
      <c r="H124" s="655"/>
      <c r="I124" s="607" t="s">
        <v>2196</v>
      </c>
    </row>
    <row r="125" spans="2:33" s="607" customFormat="1" ht="15.75" customHeight="1">
      <c r="B125" s="617" t="str">
        <f t="shared" si="1"/>
        <v>Both</v>
      </c>
      <c r="C125" s="601" t="s">
        <v>1244</v>
      </c>
      <c r="D125" s="601" t="s">
        <v>1350</v>
      </c>
      <c r="E125" s="602" t="s">
        <v>1351</v>
      </c>
      <c r="F125" s="661" t="s">
        <v>2897</v>
      </c>
      <c r="G125" s="616"/>
      <c r="H125" s="655"/>
      <c r="I125" s="607" t="s">
        <v>2197</v>
      </c>
    </row>
    <row r="126" spans="2:33" s="607" customFormat="1" ht="15.75" customHeight="1">
      <c r="B126" s="617" t="str">
        <f t="shared" si="1"/>
        <v>Go back</v>
      </c>
      <c r="C126" s="686" t="s">
        <v>3329</v>
      </c>
      <c r="D126" s="686" t="s">
        <v>3327</v>
      </c>
      <c r="E126" s="686" t="s">
        <v>3328</v>
      </c>
      <c r="F126" s="661" t="s">
        <v>3303</v>
      </c>
      <c r="G126" s="616"/>
      <c r="H126" s="655"/>
      <c r="J126" s="607" t="s">
        <v>2198</v>
      </c>
    </row>
    <row r="127" spans="2:33" s="607" customFormat="1" ht="15.75" customHeight="1">
      <c r="B127" s="617" t="str">
        <f t="shared" si="1"/>
        <v>Arm length</v>
      </c>
      <c r="C127" s="601" t="s">
        <v>4</v>
      </c>
      <c r="D127" s="601" t="s">
        <v>1334</v>
      </c>
      <c r="E127" s="602" t="s">
        <v>890</v>
      </c>
      <c r="F127" s="661" t="s">
        <v>2898</v>
      </c>
      <c r="G127" s="616"/>
      <c r="H127" s="655"/>
      <c r="J127" s="607" t="s">
        <v>2199</v>
      </c>
      <c r="L127" s="607" t="s">
        <v>2200</v>
      </c>
      <c r="M127" s="607" t="s">
        <v>2201</v>
      </c>
      <c r="N127" s="607" t="s">
        <v>2202</v>
      </c>
    </row>
    <row r="128" spans="2:33" s="607" customFormat="1" ht="15.75" customHeight="1">
      <c r="B128" s="617" t="str">
        <f t="shared" si="1"/>
        <v>Fixtures/km</v>
      </c>
      <c r="C128" s="601" t="s">
        <v>54</v>
      </c>
      <c r="D128" s="601" t="s">
        <v>680</v>
      </c>
      <c r="E128" s="602" t="s">
        <v>1549</v>
      </c>
      <c r="F128" s="661" t="s">
        <v>2899</v>
      </c>
      <c r="G128" s="616"/>
      <c r="H128" s="655"/>
      <c r="J128" s="607" t="s">
        <v>2203</v>
      </c>
      <c r="L128" s="607" t="s">
        <v>2204</v>
      </c>
      <c r="M128" s="607" t="s">
        <v>2205</v>
      </c>
      <c r="N128" s="607" t="s">
        <v>2206</v>
      </c>
    </row>
    <row r="129" spans="2:18" s="607" customFormat="1" ht="15.75" customHeight="1">
      <c r="B129" s="617" t="str">
        <f t="shared" si="1"/>
        <v>Median Width</v>
      </c>
      <c r="C129" s="601" t="s">
        <v>34</v>
      </c>
      <c r="D129" s="601" t="s">
        <v>681</v>
      </c>
      <c r="E129" s="602" t="s">
        <v>1550</v>
      </c>
      <c r="F129" s="661" t="s">
        <v>2900</v>
      </c>
      <c r="G129" s="616"/>
      <c r="H129" s="655"/>
      <c r="J129" s="607" t="s">
        <v>2207</v>
      </c>
      <c r="L129" s="607" t="s">
        <v>2208</v>
      </c>
      <c r="M129" s="607" t="s">
        <v>2209</v>
      </c>
      <c r="N129" s="607" t="s">
        <v>2210</v>
      </c>
    </row>
    <row r="130" spans="2:18" s="607" customFormat="1" ht="15.75" customHeight="1">
      <c r="B130" s="617" t="str">
        <f t="shared" si="1"/>
        <v>meters</v>
      </c>
      <c r="C130" s="601" t="s">
        <v>7</v>
      </c>
      <c r="D130" s="601" t="s">
        <v>682</v>
      </c>
      <c r="E130" s="602" t="s">
        <v>893</v>
      </c>
      <c r="F130" s="661" t="s">
        <v>2901</v>
      </c>
      <c r="G130" s="616"/>
      <c r="H130" s="655"/>
      <c r="J130" s="607" t="s">
        <v>2211</v>
      </c>
      <c r="L130" s="607" t="s">
        <v>2212</v>
      </c>
      <c r="M130" s="607" t="s">
        <v>2213</v>
      </c>
      <c r="N130" s="607" t="s">
        <v>2214</v>
      </c>
      <c r="O130" s="607" t="s">
        <v>2215</v>
      </c>
      <c r="P130" s="607" t="s">
        <v>2216</v>
      </c>
      <c r="Q130" s="607" t="s">
        <v>2217</v>
      </c>
      <c r="R130" s="607" t="s">
        <v>2218</v>
      </c>
    </row>
    <row r="131" spans="2:18" s="607" customFormat="1" ht="15.75" customHeight="1">
      <c r="B131" s="617" t="str">
        <f t="shared" si="1"/>
        <v>Luminaire Mounting Height</v>
      </c>
      <c r="C131" s="601" t="s">
        <v>1143</v>
      </c>
      <c r="D131" s="601" t="s">
        <v>1333</v>
      </c>
      <c r="E131" s="601" t="s">
        <v>1551</v>
      </c>
      <c r="F131" s="661" t="s">
        <v>2902</v>
      </c>
      <c r="G131" s="616"/>
      <c r="H131" s="655"/>
      <c r="J131" s="607" t="s">
        <v>2219</v>
      </c>
      <c r="L131" s="607" t="s">
        <v>2220</v>
      </c>
      <c r="M131" s="607" t="s">
        <v>2221</v>
      </c>
      <c r="N131" s="607" t="s">
        <v>2222</v>
      </c>
      <c r="O131" s="607" t="s">
        <v>2223</v>
      </c>
      <c r="P131" s="607" t="s">
        <v>2224</v>
      </c>
    </row>
    <row r="132" spans="2:18" s="607" customFormat="1" ht="15.75" customHeight="1">
      <c r="B132" s="617" t="str">
        <f t="shared" si="1"/>
        <v>Shoulder Width</v>
      </c>
      <c r="C132" s="601" t="s">
        <v>33</v>
      </c>
      <c r="D132" s="601" t="s">
        <v>683</v>
      </c>
      <c r="E132" s="602" t="s">
        <v>1552</v>
      </c>
      <c r="F132" s="661" t="s">
        <v>2903</v>
      </c>
      <c r="G132" s="616"/>
      <c r="H132" s="655"/>
      <c r="J132" s="607" t="s">
        <v>2225</v>
      </c>
      <c r="L132" s="607" t="s">
        <v>2226</v>
      </c>
    </row>
    <row r="133" spans="2:18" s="607" customFormat="1" ht="15.75" customHeight="1">
      <c r="B133" s="617" t="str">
        <f t="shared" si="1"/>
        <v>Spacing of Grid</v>
      </c>
      <c r="C133" s="601" t="s">
        <v>36</v>
      </c>
      <c r="D133" s="601" t="s">
        <v>684</v>
      </c>
      <c r="E133" s="602" t="s">
        <v>895</v>
      </c>
      <c r="F133" s="661" t="s">
        <v>2904</v>
      </c>
      <c r="G133" s="616"/>
      <c r="H133" s="655"/>
      <c r="J133" s="607" t="s">
        <v>2227</v>
      </c>
      <c r="L133" s="607" t="s">
        <v>2228</v>
      </c>
    </row>
    <row r="134" spans="2:18" s="607" customFormat="1" ht="15.75" customHeight="1">
      <c r="B134" s="617" t="str">
        <f t="shared" si="1"/>
        <v>Single-side</v>
      </c>
      <c r="C134" s="601" t="s">
        <v>319</v>
      </c>
      <c r="D134" s="601" t="s">
        <v>805</v>
      </c>
      <c r="E134" s="602" t="s">
        <v>1553</v>
      </c>
      <c r="F134" s="661" t="s">
        <v>3293</v>
      </c>
      <c r="G134" s="616"/>
      <c r="H134" s="655"/>
      <c r="I134" s="607" t="s">
        <v>2229</v>
      </c>
      <c r="J134" s="607" t="s">
        <v>2230</v>
      </c>
      <c r="L134" s="607" t="s">
        <v>2231</v>
      </c>
    </row>
    <row r="135" spans="2:18" s="607" customFormat="1" ht="15.75" customHeight="1">
      <c r="B135" s="617" t="str">
        <f t="shared" si="1"/>
        <v>Staggered</v>
      </c>
      <c r="C135" s="601" t="s">
        <v>366</v>
      </c>
      <c r="D135" s="601" t="s">
        <v>806</v>
      </c>
      <c r="E135" s="602" t="s">
        <v>989</v>
      </c>
      <c r="F135" s="661" t="s">
        <v>3294</v>
      </c>
      <c r="G135" s="616"/>
      <c r="H135" s="655"/>
      <c r="I135" s="607" t="s">
        <v>2229</v>
      </c>
      <c r="J135" s="607" t="s">
        <v>2230</v>
      </c>
      <c r="L135" s="607" t="s">
        <v>2231</v>
      </c>
    </row>
    <row r="136" spans="2:18" s="607" customFormat="1" ht="15.75" customHeight="1">
      <c r="B136" s="617" t="str">
        <f t="shared" si="1"/>
        <v>Median mounted</v>
      </c>
      <c r="C136" s="601" t="s">
        <v>1183</v>
      </c>
      <c r="D136" s="601" t="s">
        <v>1184</v>
      </c>
      <c r="E136" s="602" t="s">
        <v>1554</v>
      </c>
      <c r="F136" s="661" t="s">
        <v>2905</v>
      </c>
      <c r="G136" s="616"/>
      <c r="H136" s="655"/>
      <c r="I136" s="607" t="s">
        <v>2229</v>
      </c>
      <c r="J136" s="607" t="s">
        <v>2230</v>
      </c>
      <c r="L136" s="607" t="s">
        <v>2231</v>
      </c>
    </row>
    <row r="137" spans="2:18" s="607" customFormat="1" ht="15.75" customHeight="1">
      <c r="B137" s="617" t="str">
        <f t="shared" si="1"/>
        <v>Opposite</v>
      </c>
      <c r="C137" s="601" t="s">
        <v>1245</v>
      </c>
      <c r="D137" s="601" t="s">
        <v>1405</v>
      </c>
      <c r="E137" s="602" t="s">
        <v>1353</v>
      </c>
      <c r="F137" s="661" t="s">
        <v>2906</v>
      </c>
      <c r="G137" s="616"/>
      <c r="H137" s="655"/>
      <c r="I137" s="607" t="s">
        <v>2229</v>
      </c>
      <c r="J137" s="607" t="s">
        <v>2230</v>
      </c>
      <c r="L137" s="607" t="s">
        <v>2231</v>
      </c>
    </row>
    <row r="138" spans="2:18" s="607" customFormat="1" ht="15.75" customHeight="1">
      <c r="B138" s="617" t="str">
        <f t="shared" si="1"/>
        <v>Lighting Standards</v>
      </c>
      <c r="C138" s="601" t="s">
        <v>324</v>
      </c>
      <c r="D138" s="601" t="s">
        <v>685</v>
      </c>
      <c r="E138" s="601" t="s">
        <v>896</v>
      </c>
      <c r="F138" s="661" t="s">
        <v>2907</v>
      </c>
      <c r="G138" s="616"/>
      <c r="H138" s="655"/>
      <c r="J138" s="607" t="s">
        <v>2232</v>
      </c>
    </row>
    <row r="139" spans="2:18" s="607" customFormat="1" ht="15.75" customHeight="1">
      <c r="B139" s="617" t="str">
        <f t="shared" si="1"/>
        <v>Ambient luminance</v>
      </c>
      <c r="C139" s="601" t="s">
        <v>157</v>
      </c>
      <c r="D139" s="601" t="s">
        <v>686</v>
      </c>
      <c r="E139" s="602" t="s">
        <v>897</v>
      </c>
      <c r="F139" s="661" t="s">
        <v>2908</v>
      </c>
      <c r="G139" s="616"/>
      <c r="H139" s="655"/>
      <c r="J139" s="607" t="s">
        <v>2233</v>
      </c>
    </row>
    <row r="140" spans="2:18" s="607" customFormat="1" ht="15.75" customHeight="1">
      <c r="B140" s="617" t="str">
        <f t="shared" ref="B140:B203" si="2">INDEX(C140:G140,MATCH($B$11,$C$11:$G$11,0))</f>
        <v>Average Illuminance Target (Iavg)</v>
      </c>
      <c r="C140" s="601" t="s">
        <v>183</v>
      </c>
      <c r="D140" s="601" t="s">
        <v>663</v>
      </c>
      <c r="E140" s="602" t="s">
        <v>898</v>
      </c>
      <c r="F140" s="661" t="s">
        <v>2909</v>
      </c>
      <c r="G140" s="616"/>
      <c r="H140" s="655"/>
      <c r="J140" s="607" t="s">
        <v>2234</v>
      </c>
      <c r="L140" s="607" t="s">
        <v>2235</v>
      </c>
      <c r="M140" s="607" t="s">
        <v>2236</v>
      </c>
    </row>
    <row r="141" spans="2:18" s="607" customFormat="1" ht="15.75" customHeight="1">
      <c r="B141" s="617" t="str">
        <f t="shared" si="2"/>
        <v>Average Luminance Target (Lav)</v>
      </c>
      <c r="C141" s="601" t="s">
        <v>356</v>
      </c>
      <c r="D141" s="601" t="s">
        <v>664</v>
      </c>
      <c r="E141" s="602" t="s">
        <v>899</v>
      </c>
      <c r="F141" s="661" t="s">
        <v>2910</v>
      </c>
      <c r="G141" s="616"/>
      <c r="H141" s="655"/>
      <c r="J141" s="607" t="s">
        <v>2237</v>
      </c>
      <c r="L141" s="607" t="s">
        <v>2238</v>
      </c>
      <c r="M141" s="607" t="s">
        <v>2239</v>
      </c>
    </row>
    <row r="142" spans="2:18" s="607" customFormat="1" ht="15.75" customHeight="1">
      <c r="B142" s="617" t="str">
        <f t="shared" si="2"/>
        <v>Calculation Assumptions per:</v>
      </c>
      <c r="C142" s="601" t="s">
        <v>212</v>
      </c>
      <c r="D142" s="601" t="s">
        <v>687</v>
      </c>
      <c r="E142" s="602" t="s">
        <v>1557</v>
      </c>
      <c r="F142" s="661" t="s">
        <v>2911</v>
      </c>
      <c r="G142" s="616"/>
      <c r="H142" s="655"/>
    </row>
    <row r="143" spans="2:18" s="607" customFormat="1" ht="15.75" customHeight="1">
      <c r="B143" s="617" t="str">
        <f t="shared" si="2"/>
        <v>calculation method</v>
      </c>
      <c r="C143" s="601" t="s">
        <v>217</v>
      </c>
      <c r="D143" s="601" t="s">
        <v>688</v>
      </c>
      <c r="E143" s="602" t="s">
        <v>900</v>
      </c>
      <c r="F143" s="661" t="s">
        <v>2912</v>
      </c>
      <c r="G143" s="616"/>
      <c r="H143" s="655"/>
    </row>
    <row r="144" spans="2:18" s="607" customFormat="1" ht="15.75" customHeight="1">
      <c r="B144" s="617" t="str">
        <f t="shared" si="2"/>
        <v>cd/m2</v>
      </c>
      <c r="C144" s="601" t="s">
        <v>185</v>
      </c>
      <c r="D144" s="601" t="s">
        <v>185</v>
      </c>
      <c r="E144" s="602" t="s">
        <v>185</v>
      </c>
      <c r="F144" s="661" t="s">
        <v>2913</v>
      </c>
      <c r="G144" s="616"/>
      <c r="H144" s="655"/>
      <c r="J144" s="607" t="s">
        <v>2240</v>
      </c>
      <c r="L144" s="607" t="s">
        <v>2241</v>
      </c>
    </row>
    <row r="145" spans="2:22" s="607" customFormat="1" ht="15.75" customHeight="1">
      <c r="B145" s="617" t="str">
        <f t="shared" si="2"/>
        <v>Collector</v>
      </c>
      <c r="C145" s="601" t="s">
        <v>147</v>
      </c>
      <c r="D145" s="601" t="s">
        <v>689</v>
      </c>
      <c r="E145" s="602" t="s">
        <v>901</v>
      </c>
      <c r="F145" s="662" t="s">
        <v>2914</v>
      </c>
      <c r="G145" s="616"/>
      <c r="H145" s="655"/>
      <c r="J145" s="607" t="s">
        <v>2242</v>
      </c>
      <c r="L145" s="607" t="s">
        <v>2243</v>
      </c>
      <c r="M145" s="607" t="s">
        <v>2244</v>
      </c>
    </row>
    <row r="146" spans="2:22" s="607" customFormat="1" ht="15.75" customHeight="1">
      <c r="B146" s="617" t="str">
        <f t="shared" si="2"/>
        <v>Dry</v>
      </c>
      <c r="C146" s="601" t="s">
        <v>166</v>
      </c>
      <c r="D146" s="601" t="s">
        <v>690</v>
      </c>
      <c r="E146" s="602" t="s">
        <v>902</v>
      </c>
      <c r="F146" s="660" t="s">
        <v>2915</v>
      </c>
      <c r="G146" s="616"/>
      <c r="H146" s="655"/>
      <c r="J146" s="607" t="s">
        <v>2245</v>
      </c>
    </row>
    <row r="147" spans="2:22" s="607" customFormat="1" ht="15.75" customHeight="1">
      <c r="B147" s="617" t="str">
        <f t="shared" si="2"/>
        <v>Expressway</v>
      </c>
      <c r="C147" s="601" t="s">
        <v>139</v>
      </c>
      <c r="D147" s="601" t="s">
        <v>691</v>
      </c>
      <c r="E147" s="602" t="s">
        <v>1558</v>
      </c>
      <c r="F147" s="662" t="s">
        <v>2916</v>
      </c>
      <c r="G147" s="616"/>
      <c r="H147" s="655"/>
      <c r="J147" s="607" t="s">
        <v>2246</v>
      </c>
      <c r="L147" s="607" t="s">
        <v>2247</v>
      </c>
      <c r="M147" s="607" t="s">
        <v>2248</v>
      </c>
    </row>
    <row r="148" spans="2:22" s="607" customFormat="1" ht="15.75" customHeight="1">
      <c r="B148" s="617" t="str">
        <f t="shared" si="2"/>
        <v>Freeway Class A</v>
      </c>
      <c r="C148" s="601" t="s">
        <v>134</v>
      </c>
      <c r="D148" s="601" t="s">
        <v>692</v>
      </c>
      <c r="E148" s="602" t="s">
        <v>903</v>
      </c>
      <c r="F148" s="662" t="s">
        <v>2917</v>
      </c>
      <c r="G148" s="616"/>
      <c r="H148" s="655"/>
      <c r="J148" s="607" t="s">
        <v>2249</v>
      </c>
      <c r="L148" s="607" t="s">
        <v>2250</v>
      </c>
    </row>
    <row r="149" spans="2:22" s="607" customFormat="1" ht="15.75" customHeight="1">
      <c r="B149" s="617" t="str">
        <f t="shared" si="2"/>
        <v>Freeway Class B</v>
      </c>
      <c r="C149" s="601" t="s">
        <v>136</v>
      </c>
      <c r="D149" s="601" t="s">
        <v>693</v>
      </c>
      <c r="E149" s="602" t="s">
        <v>904</v>
      </c>
      <c r="F149" s="660" t="s">
        <v>2918</v>
      </c>
      <c r="G149" s="616"/>
      <c r="H149" s="655"/>
      <c r="J149" s="607" t="s">
        <v>2251</v>
      </c>
      <c r="L149" s="607" t="s">
        <v>2252</v>
      </c>
    </row>
    <row r="150" spans="2:22" s="607" customFormat="1" ht="15.75" customHeight="1">
      <c r="B150" s="617" t="str">
        <f t="shared" si="2"/>
        <v>High</v>
      </c>
      <c r="C150" s="601" t="s">
        <v>133</v>
      </c>
      <c r="D150" s="601" t="s">
        <v>694</v>
      </c>
      <c r="E150" s="602" t="s">
        <v>905</v>
      </c>
      <c r="F150" s="660" t="s">
        <v>2919</v>
      </c>
      <c r="G150" s="616"/>
      <c r="H150" s="655"/>
      <c r="J150" s="607" t="s">
        <v>2253</v>
      </c>
      <c r="L150" s="607" t="s">
        <v>2254</v>
      </c>
      <c r="M150" s="607" t="s">
        <v>2255</v>
      </c>
      <c r="N150" s="607" t="s">
        <v>2256</v>
      </c>
      <c r="O150" s="607" t="s">
        <v>2257</v>
      </c>
      <c r="P150" s="607" t="s">
        <v>2258</v>
      </c>
      <c r="Q150" s="607" t="s">
        <v>2259</v>
      </c>
      <c r="R150" s="607" t="s">
        <v>2260</v>
      </c>
      <c r="S150" s="607" t="s">
        <v>2261</v>
      </c>
      <c r="T150" s="607" t="s">
        <v>2262</v>
      </c>
      <c r="U150" s="607" t="s">
        <v>2263</v>
      </c>
      <c r="V150" s="607" t="s">
        <v>2264</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357</v>
      </c>
      <c r="D151" s="601" t="s">
        <v>1919</v>
      </c>
      <c r="E151" s="602" t="s">
        <v>1559</v>
      </c>
      <c r="F151" s="661" t="s">
        <v>2920</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214</v>
      </c>
      <c r="D152" s="601" t="s">
        <v>1920</v>
      </c>
      <c r="E152" s="602" t="s">
        <v>1560</v>
      </c>
      <c r="F152" s="660" t="s">
        <v>2921</v>
      </c>
      <c r="G152" s="616"/>
      <c r="H152" s="655"/>
      <c r="J152" s="607" t="s">
        <v>2265</v>
      </c>
    </row>
    <row r="153" spans="2:22" s="607" customFormat="1" ht="15.75" customHeight="1">
      <c r="B153" s="617" t="str">
        <f t="shared" si="2"/>
        <v>Illuminance Method</v>
      </c>
      <c r="C153" s="601" t="s">
        <v>211</v>
      </c>
      <c r="D153" s="601" t="s">
        <v>695</v>
      </c>
      <c r="E153" s="602" t="s">
        <v>906</v>
      </c>
      <c r="F153" s="660" t="s">
        <v>2922</v>
      </c>
      <c r="G153" s="616"/>
      <c r="H153" s="655"/>
      <c r="J153" s="607" t="s">
        <v>2266</v>
      </c>
    </row>
    <row r="154" spans="2:22" s="607" customFormat="1" ht="15.75" customHeight="1">
      <c r="B154" s="617" t="str">
        <f t="shared" si="2"/>
        <v>Illuminance Target (Iavg)</v>
      </c>
      <c r="C154" s="601" t="s">
        <v>358</v>
      </c>
      <c r="D154" s="601" t="s">
        <v>696</v>
      </c>
      <c r="E154" s="602" t="s">
        <v>907</v>
      </c>
      <c r="F154" s="660" t="s">
        <v>2923</v>
      </c>
      <c r="G154" s="616"/>
      <c r="H154" s="655"/>
      <c r="J154" s="607" t="s">
        <v>2267</v>
      </c>
    </row>
    <row r="155" spans="2:22" s="607" customFormat="1" ht="15.75" customHeight="1">
      <c r="B155" s="617" t="str">
        <f t="shared" si="2"/>
        <v>International Commission on Illumination (CIE)</v>
      </c>
      <c r="C155" s="601" t="s">
        <v>188</v>
      </c>
      <c r="D155" s="601" t="s">
        <v>697</v>
      </c>
      <c r="E155" s="602" t="s">
        <v>908</v>
      </c>
      <c r="F155" s="660" t="s">
        <v>2924</v>
      </c>
      <c r="G155" s="616"/>
      <c r="H155" s="655"/>
      <c r="J155" s="607" t="s">
        <v>2268</v>
      </c>
    </row>
    <row r="156" spans="2:22" s="607" customFormat="1" ht="15.75" customHeight="1">
      <c r="B156" s="617" t="str">
        <f t="shared" si="2"/>
        <v>Illumination Engineering Society of North America (IESNA)</v>
      </c>
      <c r="C156" s="601" t="s">
        <v>1660</v>
      </c>
      <c r="D156" s="601" t="s">
        <v>1660</v>
      </c>
      <c r="E156" s="602" t="s">
        <v>909</v>
      </c>
      <c r="F156" s="661" t="s">
        <v>1660</v>
      </c>
      <c r="G156" s="616"/>
      <c r="H156" s="655"/>
      <c r="J156" s="607" t="s">
        <v>2269</v>
      </c>
    </row>
    <row r="157" spans="2:22" s="607" customFormat="1" ht="15.75" customHeight="1">
      <c r="B157" s="617" t="str">
        <f t="shared" si="2"/>
        <v>Intersection density</v>
      </c>
      <c r="C157" s="601" t="s">
        <v>153</v>
      </c>
      <c r="D157" s="601" t="s">
        <v>698</v>
      </c>
      <c r="E157" s="602" t="s">
        <v>910</v>
      </c>
      <c r="F157" s="660" t="s">
        <v>2925</v>
      </c>
      <c r="G157" s="616"/>
      <c r="H157" s="655"/>
      <c r="J157" s="607" t="s">
        <v>2270</v>
      </c>
    </row>
    <row r="158" spans="2:22" s="607" customFormat="1" ht="15.75" customHeight="1">
      <c r="B158" s="617" t="str">
        <f t="shared" si="2"/>
        <v>Lighting class</v>
      </c>
      <c r="C158" s="601" t="s">
        <v>162</v>
      </c>
      <c r="D158" s="601" t="s">
        <v>699</v>
      </c>
      <c r="E158" s="602" t="s">
        <v>1561</v>
      </c>
      <c r="F158" s="660" t="s">
        <v>2926</v>
      </c>
      <c r="G158" s="616"/>
      <c r="H158" s="655"/>
      <c r="J158" s="607" t="s">
        <v>2271</v>
      </c>
    </row>
    <row r="159" spans="2:22" s="607" customFormat="1" ht="15.75" customHeight="1">
      <c r="B159" s="617" t="str">
        <f t="shared" si="2"/>
        <v>Local</v>
      </c>
      <c r="C159" s="601" t="s">
        <v>152</v>
      </c>
      <c r="D159" s="601" t="s">
        <v>152</v>
      </c>
      <c r="E159" s="602" t="s">
        <v>152</v>
      </c>
      <c r="F159" s="660" t="s">
        <v>2927</v>
      </c>
      <c r="G159" s="616"/>
      <c r="H159" s="655"/>
      <c r="J159" s="607" t="s">
        <v>2272</v>
      </c>
      <c r="L159" s="607" t="s">
        <v>2273</v>
      </c>
    </row>
    <row r="160" spans="2:22" s="607" customFormat="1" ht="15.75" customHeight="1">
      <c r="B160" s="617" t="str">
        <f t="shared" si="2"/>
        <v>Low</v>
      </c>
      <c r="C160" s="601" t="s">
        <v>141</v>
      </c>
      <c r="D160" s="601" t="s">
        <v>700</v>
      </c>
      <c r="E160" s="602" t="s">
        <v>911</v>
      </c>
      <c r="F160" s="660" t="s">
        <v>2928</v>
      </c>
      <c r="G160" s="616"/>
      <c r="H160" s="655"/>
      <c r="J160" s="607" t="s">
        <v>2274</v>
      </c>
      <c r="L160" s="607" t="s">
        <v>2275</v>
      </c>
      <c r="M160" s="607" t="s">
        <v>2276</v>
      </c>
      <c r="N160" s="607" t="s">
        <v>2277</v>
      </c>
      <c r="O160" s="607" t="s">
        <v>2278</v>
      </c>
      <c r="P160" s="607" t="s">
        <v>2279</v>
      </c>
      <c r="Q160" s="607" t="s">
        <v>2280</v>
      </c>
      <c r="R160" s="607" t="s">
        <v>2281</v>
      </c>
      <c r="S160" s="607" t="s">
        <v>2282</v>
      </c>
      <c r="T160" s="607" t="s">
        <v>2283</v>
      </c>
    </row>
    <row r="161" spans="2:14" s="607" customFormat="1" ht="15.75" customHeight="1">
      <c r="B161" s="617" t="str">
        <f t="shared" si="2"/>
        <v>Luminance Method</v>
      </c>
      <c r="C161" s="601" t="s">
        <v>1725</v>
      </c>
      <c r="D161" s="601" t="s">
        <v>1738</v>
      </c>
      <c r="E161" s="602" t="s">
        <v>1739</v>
      </c>
      <c r="F161" s="660" t="s">
        <v>2929</v>
      </c>
      <c r="G161" s="616"/>
      <c r="H161" s="655"/>
    </row>
    <row r="162" spans="2:14" s="607" customFormat="1" ht="15.75" customHeight="1">
      <c r="B162" s="617" t="str">
        <f t="shared" si="2"/>
        <v>Luminance Method for IES Standard</v>
      </c>
      <c r="C162" s="601" t="s">
        <v>1265</v>
      </c>
      <c r="D162" s="601" t="s">
        <v>1354</v>
      </c>
      <c r="E162" s="602" t="s">
        <v>1562</v>
      </c>
      <c r="F162" s="662" t="s">
        <v>2930</v>
      </c>
      <c r="G162" s="616"/>
      <c r="H162" s="655"/>
      <c r="J162" s="607" t="s">
        <v>2284</v>
      </c>
      <c r="L162" s="607" t="s">
        <v>2285</v>
      </c>
    </row>
    <row r="163" spans="2:14" s="607" customFormat="1" ht="15.75" customHeight="1">
      <c r="B163" s="617" t="str">
        <f t="shared" si="2"/>
        <v>Luminance Method for CIE Standard</v>
      </c>
      <c r="C163" s="601" t="s">
        <v>1266</v>
      </c>
      <c r="D163" s="601" t="s">
        <v>1355</v>
      </c>
      <c r="E163" s="602" t="s">
        <v>1563</v>
      </c>
      <c r="F163" s="662" t="s">
        <v>2931</v>
      </c>
      <c r="G163" s="616"/>
      <c r="H163" s="655"/>
      <c r="J163" s="607" t="s">
        <v>2286</v>
      </c>
    </row>
    <row r="164" spans="2:14" s="607" customFormat="1" ht="15.75" customHeight="1">
      <c r="B164" s="617" t="str">
        <f t="shared" si="2"/>
        <v>Lux</v>
      </c>
      <c r="C164" s="601" t="s">
        <v>18</v>
      </c>
      <c r="D164" s="601" t="s">
        <v>18</v>
      </c>
      <c r="E164" s="602" t="s">
        <v>18</v>
      </c>
      <c r="F164" s="660" t="s">
        <v>2932</v>
      </c>
      <c r="G164" s="616"/>
      <c r="H164" s="655"/>
      <c r="J164" s="607" t="s">
        <v>2287</v>
      </c>
      <c r="L164" s="607" t="s">
        <v>2288</v>
      </c>
    </row>
    <row r="165" spans="2:14" s="607" customFormat="1" ht="15.75" customHeight="1">
      <c r="B165" s="617" t="str">
        <f t="shared" si="2"/>
        <v>Major</v>
      </c>
      <c r="C165" s="601" t="s">
        <v>142</v>
      </c>
      <c r="D165" s="601" t="s">
        <v>701</v>
      </c>
      <c r="E165" s="602" t="s">
        <v>912</v>
      </c>
      <c r="F165" s="662" t="s">
        <v>2933</v>
      </c>
      <c r="G165" s="616"/>
      <c r="H165" s="655"/>
      <c r="J165" s="607" t="s">
        <v>2289</v>
      </c>
      <c r="L165" s="607" t="s">
        <v>2290</v>
      </c>
    </row>
    <row r="166" spans="2:14" s="607" customFormat="1" ht="15.75" customHeight="1">
      <c r="B166" s="617" t="str">
        <f t="shared" si="2"/>
        <v>Mixed</v>
      </c>
      <c r="C166" s="601" t="s">
        <v>146</v>
      </c>
      <c r="D166" s="601" t="s">
        <v>702</v>
      </c>
      <c r="E166" s="602" t="s">
        <v>913</v>
      </c>
      <c r="F166" s="660" t="s">
        <v>2934</v>
      </c>
      <c r="G166" s="616"/>
      <c r="H166" s="655"/>
      <c r="J166" s="607" t="s">
        <v>2291</v>
      </c>
    </row>
    <row r="167" spans="2:14" s="607" customFormat="1" ht="15.75" customHeight="1">
      <c r="B167" s="617" t="str">
        <f t="shared" si="2"/>
        <v>Mixed with high % non motorized</v>
      </c>
      <c r="C167" s="601" t="s">
        <v>145</v>
      </c>
      <c r="D167" s="601" t="s">
        <v>703</v>
      </c>
      <c r="E167" s="602" t="s">
        <v>914</v>
      </c>
      <c r="F167" s="660" t="s">
        <v>2935</v>
      </c>
      <c r="G167" s="616"/>
      <c r="H167" s="655"/>
      <c r="J167" s="607" t="s">
        <v>2292</v>
      </c>
    </row>
    <row r="168" spans="2:14" s="607" customFormat="1" ht="15.75" customHeight="1">
      <c r="B168" s="617" t="str">
        <f t="shared" si="2"/>
        <v>Moderate</v>
      </c>
      <c r="C168" s="601" t="s">
        <v>135</v>
      </c>
      <c r="D168" s="601" t="s">
        <v>704</v>
      </c>
      <c r="E168" s="602" t="s">
        <v>915</v>
      </c>
      <c r="F168" s="660" t="s">
        <v>2936</v>
      </c>
      <c r="G168" s="616"/>
      <c r="H168" s="655"/>
      <c r="J168" s="607" t="s">
        <v>2293</v>
      </c>
      <c r="L168" s="607" t="s">
        <v>2294</v>
      </c>
      <c r="M168" s="607" t="s">
        <v>2295</v>
      </c>
      <c r="N168" s="607" t="s">
        <v>2296</v>
      </c>
    </row>
    <row r="169" spans="2:14" s="607" customFormat="1" ht="15.75" customHeight="1">
      <c r="B169" s="617" t="str">
        <f t="shared" si="2"/>
        <v>Moderate or Good</v>
      </c>
      <c r="C169" s="601" t="s">
        <v>160</v>
      </c>
      <c r="D169" s="601" t="s">
        <v>705</v>
      </c>
      <c r="E169" s="602" t="s">
        <v>916</v>
      </c>
      <c r="F169" s="660" t="s">
        <v>2937</v>
      </c>
      <c r="G169" s="616"/>
      <c r="H169" s="655"/>
      <c r="J169" s="607" t="s">
        <v>2297</v>
      </c>
    </row>
    <row r="170" spans="2:14" s="607" customFormat="1" ht="15.75" customHeight="1">
      <c r="B170" s="617" t="str">
        <f t="shared" si="2"/>
        <v>Motorized only</v>
      </c>
      <c r="C170" s="601" t="s">
        <v>148</v>
      </c>
      <c r="D170" s="601" t="s">
        <v>706</v>
      </c>
      <c r="E170" s="602" t="s">
        <v>917</v>
      </c>
      <c r="F170" s="660" t="s">
        <v>2938</v>
      </c>
      <c r="G170" s="616"/>
      <c r="H170" s="655"/>
      <c r="J170" s="607" t="s">
        <v>2298</v>
      </c>
    </row>
    <row r="171" spans="2:14" s="607" customFormat="1" ht="15.75" customHeight="1">
      <c r="B171" s="617" t="str">
        <f t="shared" si="2"/>
        <v>No</v>
      </c>
      <c r="C171" s="601" t="s">
        <v>150</v>
      </c>
      <c r="D171" s="601" t="s">
        <v>707</v>
      </c>
      <c r="E171" s="602" t="s">
        <v>150</v>
      </c>
      <c r="F171" s="661" t="s">
        <v>2939</v>
      </c>
      <c r="G171" s="616"/>
      <c r="H171" s="655"/>
      <c r="J171" s="607" t="s">
        <v>2299</v>
      </c>
    </row>
    <row r="172" spans="2:14" s="607" customFormat="1" ht="15.75" customHeight="1">
      <c r="B172" s="617" t="str">
        <f t="shared" si="2"/>
        <v>Not present</v>
      </c>
      <c r="C172" s="601" t="s">
        <v>156</v>
      </c>
      <c r="D172" s="601" t="s">
        <v>708</v>
      </c>
      <c r="E172" s="602" t="s">
        <v>918</v>
      </c>
      <c r="F172" s="660" t="s">
        <v>2940</v>
      </c>
      <c r="G172" s="616"/>
      <c r="H172" s="655"/>
      <c r="J172" s="607" t="s">
        <v>2300</v>
      </c>
    </row>
    <row r="173" spans="2:14" s="607" customFormat="1" ht="15.75" customHeight="1">
      <c r="B173" s="617" t="str">
        <f t="shared" si="2"/>
        <v>Note CIE Uo is the inverse of IES Uo; value should be IES method, greater than one</v>
      </c>
      <c r="C173" s="601" t="s">
        <v>314</v>
      </c>
      <c r="D173" s="601" t="s">
        <v>709</v>
      </c>
      <c r="E173" s="602" t="s">
        <v>919</v>
      </c>
      <c r="F173" s="660" t="s">
        <v>2941</v>
      </c>
      <c r="G173" s="616"/>
      <c r="H173" s="655"/>
    </row>
    <row r="174" spans="2:14" s="607" customFormat="1" ht="15.75" customHeight="1">
      <c r="B174" s="617" t="str">
        <f t="shared" si="2"/>
        <v>Options</v>
      </c>
      <c r="C174" s="601" t="s">
        <v>126</v>
      </c>
      <c r="D174" s="601" t="s">
        <v>126</v>
      </c>
      <c r="E174" s="602" t="s">
        <v>920</v>
      </c>
      <c r="F174" s="660" t="s">
        <v>2942</v>
      </c>
      <c r="G174" s="616"/>
      <c r="H174" s="655"/>
      <c r="J174" s="607" t="s">
        <v>2301</v>
      </c>
    </row>
    <row r="175" spans="2:14" s="607" customFormat="1" ht="15.75" customHeight="1">
      <c r="B175" s="617" t="str">
        <f t="shared" si="2"/>
        <v>Uniformity Ratio (Lavg/Lmin)</v>
      </c>
      <c r="C175" s="601" t="s">
        <v>1144</v>
      </c>
      <c r="D175" s="601" t="s">
        <v>1145</v>
      </c>
      <c r="E175" s="602" t="s">
        <v>1146</v>
      </c>
      <c r="F175" s="662" t="s">
        <v>2943</v>
      </c>
      <c r="G175" s="616"/>
      <c r="H175" s="655"/>
      <c r="J175" s="607" t="s">
        <v>2302</v>
      </c>
      <c r="L175" s="607" t="s">
        <v>2303</v>
      </c>
    </row>
    <row r="176" spans="2:14" s="607" customFormat="1" ht="15.75" customHeight="1">
      <c r="B176" s="617" t="str">
        <f t="shared" si="2"/>
        <v>Uniformity Ratio (Lmax/Lmin)</v>
      </c>
      <c r="C176" s="601" t="s">
        <v>1190</v>
      </c>
      <c r="D176" s="601" t="s">
        <v>1191</v>
      </c>
      <c r="E176" s="602" t="s">
        <v>1564</v>
      </c>
      <c r="F176" s="662" t="s">
        <v>2944</v>
      </c>
      <c r="G176" s="616"/>
      <c r="H176" s="655"/>
      <c r="J176" s="607" t="s">
        <v>2304</v>
      </c>
      <c r="L176" s="607" t="s">
        <v>2305</v>
      </c>
    </row>
    <row r="177" spans="2:13" s="607" customFormat="1" ht="15.75" customHeight="1">
      <c r="B177" s="617" t="str">
        <f t="shared" si="2"/>
        <v>Parameter</v>
      </c>
      <c r="C177" s="601" t="s">
        <v>125</v>
      </c>
      <c r="D177" s="601" t="s">
        <v>710</v>
      </c>
      <c r="E177" s="602" t="s">
        <v>921</v>
      </c>
      <c r="F177" s="660" t="s">
        <v>2945</v>
      </c>
      <c r="G177" s="616"/>
      <c r="H177" s="655"/>
      <c r="J177" s="607" t="s">
        <v>2306</v>
      </c>
    </row>
    <row r="178" spans="2:13" s="607" customFormat="1" ht="15.75" customHeight="1">
      <c r="B178" s="617" t="str">
        <f t="shared" si="2"/>
        <v>Parked Vehicles</v>
      </c>
      <c r="C178" s="601" t="s">
        <v>154</v>
      </c>
      <c r="D178" s="601" t="s">
        <v>711</v>
      </c>
      <c r="E178" s="602" t="s">
        <v>922</v>
      </c>
      <c r="F178" s="662" t="s">
        <v>2946</v>
      </c>
      <c r="G178" s="616"/>
      <c r="H178" s="655"/>
      <c r="J178" s="607" t="s">
        <v>2307</v>
      </c>
    </row>
    <row r="179" spans="2:13" s="607" customFormat="1" ht="15.75" customHeight="1">
      <c r="B179" s="617" t="str">
        <f t="shared" si="2"/>
        <v>Pavement Classification
(Minimum Maintained Average Values)</v>
      </c>
      <c r="C179" s="601" t="s">
        <v>359</v>
      </c>
      <c r="D179" s="601" t="s">
        <v>712</v>
      </c>
      <c r="E179" s="602" t="s">
        <v>1565</v>
      </c>
      <c r="F179" s="661" t="s">
        <v>2947</v>
      </c>
      <c r="G179" s="616"/>
      <c r="H179" s="655"/>
      <c r="J179" s="607" t="s">
        <v>2308</v>
      </c>
    </row>
    <row r="180" spans="2:13" s="607" customFormat="1" ht="15.75" customHeight="1">
      <c r="B180" s="617" t="str">
        <f t="shared" si="2"/>
        <v>Pedestrian Conflict Areas</v>
      </c>
      <c r="C180" s="601" t="s">
        <v>130</v>
      </c>
      <c r="D180" s="601" t="s">
        <v>713</v>
      </c>
      <c r="E180" s="602" t="s">
        <v>923</v>
      </c>
      <c r="F180" s="660" t="s">
        <v>2948</v>
      </c>
      <c r="G180" s="616"/>
      <c r="H180" s="655"/>
      <c r="J180" s="607" t="s">
        <v>2309</v>
      </c>
      <c r="L180" s="607" t="s">
        <v>2310</v>
      </c>
    </row>
    <row r="181" spans="2:13" s="607" customFormat="1" ht="15.75" customHeight="1">
      <c r="B181" s="617" t="str">
        <f t="shared" si="2"/>
        <v>Poor</v>
      </c>
      <c r="C181" s="601" t="s">
        <v>159</v>
      </c>
      <c r="D181" s="601" t="s">
        <v>700</v>
      </c>
      <c r="E181" s="602" t="s">
        <v>924</v>
      </c>
      <c r="F181" s="660" t="s">
        <v>2949</v>
      </c>
      <c r="G181" s="616"/>
      <c r="H181" s="655"/>
      <c r="J181" s="607" t="s">
        <v>2311</v>
      </c>
    </row>
    <row r="182" spans="2:13" s="607" customFormat="1" ht="15.75" customHeight="1">
      <c r="B182" s="617" t="str">
        <f t="shared" si="2"/>
        <v>Present</v>
      </c>
      <c r="C182" s="601" t="s">
        <v>155</v>
      </c>
      <c r="D182" s="601" t="s">
        <v>714</v>
      </c>
      <c r="E182" s="602" t="s">
        <v>925</v>
      </c>
      <c r="F182" s="660" t="s">
        <v>2950</v>
      </c>
      <c r="G182" s="616"/>
      <c r="H182" s="655"/>
      <c r="J182" s="607" t="s">
        <v>2312</v>
      </c>
    </row>
    <row r="183" spans="2:13" s="607" customFormat="1" ht="15.75" customHeight="1">
      <c r="B183" s="617" t="str">
        <f t="shared" si="2"/>
        <v>Road</v>
      </c>
      <c r="C183" s="601" t="s">
        <v>129</v>
      </c>
      <c r="D183" s="601" t="s">
        <v>715</v>
      </c>
      <c r="E183" s="602" t="s">
        <v>1566</v>
      </c>
      <c r="F183" s="660" t="s">
        <v>2951</v>
      </c>
      <c r="G183" s="616"/>
      <c r="H183" s="655"/>
      <c r="J183" s="607" t="s">
        <v>2313</v>
      </c>
      <c r="L183" s="607" t="s">
        <v>2314</v>
      </c>
    </row>
    <row r="184" spans="2:13" s="607" customFormat="1" ht="15.75" customHeight="1">
      <c r="B184" s="617" t="str">
        <f t="shared" si="2"/>
        <v>Road and Pedestrian Conflict Area</v>
      </c>
      <c r="C184" s="601" t="s">
        <v>124</v>
      </c>
      <c r="D184" s="601" t="s">
        <v>716</v>
      </c>
      <c r="E184" s="602" t="s">
        <v>926</v>
      </c>
      <c r="F184" s="660" t="s">
        <v>2952</v>
      </c>
      <c r="G184" s="616"/>
      <c r="H184" s="655"/>
      <c r="J184" s="607" t="s">
        <v>2315</v>
      </c>
      <c r="L184" s="607" t="s">
        <v>2316</v>
      </c>
    </row>
    <row r="185" spans="2:13" s="607" customFormat="1" ht="15.75" customHeight="1">
      <c r="B185" s="617" t="str">
        <f t="shared" si="2"/>
        <v>Road Surface</v>
      </c>
      <c r="C185" s="601" t="s">
        <v>163</v>
      </c>
      <c r="D185" s="601" t="s">
        <v>717</v>
      </c>
      <c r="E185" s="602" t="s">
        <v>927</v>
      </c>
      <c r="F185" s="660" t="s">
        <v>2953</v>
      </c>
      <c r="G185" s="616"/>
      <c r="H185" s="655"/>
      <c r="J185" s="607" t="s">
        <v>2317</v>
      </c>
    </row>
    <row r="186" spans="2:13" s="607" customFormat="1" ht="15.75" customHeight="1">
      <c r="B186" s="617" t="str">
        <f t="shared" si="2"/>
        <v>Road Surface Type</v>
      </c>
      <c r="C186" s="601" t="s">
        <v>199</v>
      </c>
      <c r="D186" s="601" t="s">
        <v>718</v>
      </c>
      <c r="E186" s="602" t="s">
        <v>928</v>
      </c>
      <c r="F186" s="660" t="s">
        <v>2954</v>
      </c>
      <c r="G186" s="616"/>
      <c r="H186" s="655"/>
      <c r="J186" s="607" t="s">
        <v>2318</v>
      </c>
      <c r="L186" s="607" t="s">
        <v>2319</v>
      </c>
      <c r="M186" s="607" t="s">
        <v>2320</v>
      </c>
    </row>
    <row r="187" spans="2:13" s="607" customFormat="1" ht="15.75" customHeight="1">
      <c r="B187" s="617" t="str">
        <f t="shared" si="2"/>
        <v xml:space="preserve">Separation of carriageways
</v>
      </c>
      <c r="C187" s="601" t="s">
        <v>149</v>
      </c>
      <c r="D187" s="601" t="s">
        <v>719</v>
      </c>
      <c r="E187" s="602" t="s">
        <v>929</v>
      </c>
      <c r="F187" s="660" t="s">
        <v>2955</v>
      </c>
      <c r="G187" s="616"/>
      <c r="H187" s="655"/>
      <c r="J187" s="607" t="s">
        <v>2321</v>
      </c>
    </row>
    <row r="188" spans="2:13" s="607" customFormat="1" ht="15.75" customHeight="1">
      <c r="B188" s="617" t="str">
        <f t="shared" si="2"/>
        <v>Speed</v>
      </c>
      <c r="C188" s="601" t="s">
        <v>131</v>
      </c>
      <c r="D188" s="601" t="s">
        <v>720</v>
      </c>
      <c r="E188" s="602" t="s">
        <v>930</v>
      </c>
      <c r="F188" s="661" t="s">
        <v>2956</v>
      </c>
      <c r="G188" s="616"/>
      <c r="H188" s="655"/>
      <c r="J188" s="607" t="s">
        <v>2322</v>
      </c>
    </row>
    <row r="189" spans="2:13" s="607" customFormat="1" ht="15.75" customHeight="1">
      <c r="B189" s="617" t="str">
        <f t="shared" si="2"/>
        <v>Standard Surface</v>
      </c>
      <c r="C189" s="601" t="s">
        <v>201</v>
      </c>
      <c r="D189" s="601" t="s">
        <v>721</v>
      </c>
      <c r="E189" s="602" t="s">
        <v>931</v>
      </c>
      <c r="F189" s="660" t="s">
        <v>2957</v>
      </c>
      <c r="G189" s="616"/>
      <c r="H189" s="655"/>
      <c r="J189" s="607" t="s">
        <v>2323</v>
      </c>
    </row>
    <row r="190" spans="2:13" s="607" customFormat="1" ht="15.75" customHeight="1">
      <c r="B190" s="617" t="str">
        <f t="shared" si="2"/>
        <v>Surround ratio</v>
      </c>
      <c r="C190" s="601" t="s">
        <v>165</v>
      </c>
      <c r="D190" s="601" t="s">
        <v>722</v>
      </c>
      <c r="E190" s="602" t="s">
        <v>932</v>
      </c>
      <c r="F190" s="660" t="s">
        <v>2958</v>
      </c>
      <c r="G190" s="616"/>
      <c r="H190" s="655"/>
      <c r="J190" s="607" t="s">
        <v>2324</v>
      </c>
    </row>
    <row r="191" spans="2:13" s="607" customFormat="1" ht="15.75" customHeight="1">
      <c r="B191" s="617" t="str">
        <f t="shared" si="2"/>
        <v>Table 1: IESNA Illuminance Method - Recommended Values</v>
      </c>
      <c r="C191" s="601" t="s">
        <v>122</v>
      </c>
      <c r="D191" s="601" t="s">
        <v>723</v>
      </c>
      <c r="E191" s="602" t="s">
        <v>933</v>
      </c>
      <c r="F191" s="660" t="s">
        <v>2959</v>
      </c>
      <c r="G191" s="616"/>
      <c r="H191" s="655"/>
      <c r="J191" s="607" t="s">
        <v>2325</v>
      </c>
    </row>
    <row r="192" spans="2:13" s="607" customFormat="1" ht="15.75" customHeight="1">
      <c r="B192" s="617" t="str">
        <f t="shared" si="2"/>
        <v>Table 2: CIE Parameters for the Selection of M Lighting Class</v>
      </c>
      <c r="C192" s="601" t="s">
        <v>123</v>
      </c>
      <c r="D192" s="601" t="s">
        <v>724</v>
      </c>
      <c r="E192" s="602" t="s">
        <v>934</v>
      </c>
      <c r="F192" s="660" t="s">
        <v>2960</v>
      </c>
      <c r="G192" s="616"/>
      <c r="H192" s="655"/>
      <c r="J192" s="607" t="s">
        <v>2326</v>
      </c>
    </row>
    <row r="193" spans="2:14" s="607" customFormat="1" ht="15.75" customHeight="1">
      <c r="B193" s="617" t="str">
        <f t="shared" si="2"/>
        <v>Table 3: CIE Lighting classes for motorized traffic</v>
      </c>
      <c r="C193" s="601" t="s">
        <v>161</v>
      </c>
      <c r="D193" s="601" t="s">
        <v>725</v>
      </c>
      <c r="E193" s="602" t="s">
        <v>935</v>
      </c>
      <c r="F193" s="660" t="s">
        <v>2961</v>
      </c>
      <c r="G193" s="616"/>
      <c r="H193" s="655"/>
      <c r="J193" s="607" t="s">
        <v>2327</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178</v>
      </c>
      <c r="D194" s="601" t="s">
        <v>726</v>
      </c>
      <c r="E194" s="602" t="s">
        <v>936</v>
      </c>
      <c r="F194" s="660" t="s">
        <v>2962</v>
      </c>
      <c r="G194" s="616"/>
      <c r="H194" s="655"/>
      <c r="J194" s="607" t="s">
        <v>2328</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179</v>
      </c>
      <c r="D195" s="601" t="s">
        <v>727</v>
      </c>
      <c r="E195" s="602" t="s">
        <v>937</v>
      </c>
      <c r="F195" s="660" t="s">
        <v>2963</v>
      </c>
      <c r="G195" s="616"/>
      <c r="H195" s="655"/>
      <c r="J195" s="607" t="s">
        <v>2329</v>
      </c>
    </row>
    <row r="196" spans="2:14" s="607" customFormat="1" ht="15.75" customHeight="1">
      <c r="B196" s="617" t="str">
        <f t="shared" si="2"/>
        <v>Threshold increment</v>
      </c>
      <c r="C196" s="601" t="s">
        <v>164</v>
      </c>
      <c r="D196" s="601" t="s">
        <v>728</v>
      </c>
      <c r="E196" s="602" t="s">
        <v>938</v>
      </c>
      <c r="F196" s="660" t="s">
        <v>2964</v>
      </c>
      <c r="G196" s="616"/>
      <c r="H196" s="655"/>
      <c r="J196" s="607" t="s">
        <v>2330</v>
      </c>
    </row>
    <row r="197" spans="2:14" s="607" customFormat="1" ht="15.75" customHeight="1">
      <c r="B197" s="617" t="str">
        <f t="shared" si="2"/>
        <v>Traffic Composition</v>
      </c>
      <c r="C197" s="601" t="s">
        <v>144</v>
      </c>
      <c r="D197" s="601" t="s">
        <v>729</v>
      </c>
      <c r="E197" s="602" t="s">
        <v>939</v>
      </c>
      <c r="F197" s="660" t="s">
        <v>2965</v>
      </c>
      <c r="G197" s="616"/>
      <c r="H197" s="655"/>
      <c r="J197" s="607" t="s">
        <v>2331</v>
      </c>
    </row>
    <row r="198" spans="2:14" s="607" customFormat="1" ht="15.75" customHeight="1">
      <c r="B198" s="617" t="str">
        <f t="shared" si="2"/>
        <v>Traffic Volume</v>
      </c>
      <c r="C198" s="601" t="s">
        <v>137</v>
      </c>
      <c r="D198" s="601" t="s">
        <v>730</v>
      </c>
      <c r="E198" s="602" t="s">
        <v>940</v>
      </c>
      <c r="F198" s="660" t="s">
        <v>2966</v>
      </c>
      <c r="G198" s="616"/>
      <c r="H198" s="655"/>
      <c r="J198" s="607" t="s">
        <v>2332</v>
      </c>
    </row>
    <row r="199" spans="2:14" s="607" customFormat="1" ht="15.75" customHeight="1">
      <c r="B199" s="617" t="str">
        <f t="shared" si="2"/>
        <v>Uniformity Ratio Eavg/Emin</v>
      </c>
      <c r="C199" s="601" t="s">
        <v>360</v>
      </c>
      <c r="D199" s="601" t="s">
        <v>731</v>
      </c>
      <c r="E199" s="602" t="s">
        <v>941</v>
      </c>
      <c r="F199" s="662" t="s">
        <v>2967</v>
      </c>
      <c r="G199" s="616"/>
      <c r="H199" s="655"/>
      <c r="J199" s="607" t="s">
        <v>2333</v>
      </c>
    </row>
    <row r="200" spans="2:14" s="607" customFormat="1" ht="15.75" customHeight="1">
      <c r="B200" s="617" t="str">
        <f t="shared" si="2"/>
        <v>unitless</v>
      </c>
      <c r="C200" s="601" t="s">
        <v>182</v>
      </c>
      <c r="D200" s="601" t="s">
        <v>732</v>
      </c>
      <c r="E200" s="602" t="s">
        <v>942</v>
      </c>
      <c r="F200" s="660" t="s">
        <v>2968</v>
      </c>
      <c r="G200" s="616"/>
      <c r="H200" s="655"/>
      <c r="J200" s="607" t="s">
        <v>2334</v>
      </c>
      <c r="L200" s="607" t="s">
        <v>2335</v>
      </c>
      <c r="M200" s="607" t="s">
        <v>2336</v>
      </c>
      <c r="N200" s="607" t="s">
        <v>2337</v>
      </c>
    </row>
    <row r="201" spans="2:14" s="607" customFormat="1" ht="15.75" customHeight="1">
      <c r="B201" s="617" t="str">
        <f t="shared" si="2"/>
        <v>Veiling Luminance Ratio                   Lvmax/Lavg</v>
      </c>
      <c r="C201" s="601" t="s">
        <v>361</v>
      </c>
      <c r="D201" s="601" t="s">
        <v>733</v>
      </c>
      <c r="E201" s="602" t="s">
        <v>1567</v>
      </c>
      <c r="F201" s="662" t="s">
        <v>2969</v>
      </c>
      <c r="G201" s="616"/>
      <c r="H201" s="655"/>
      <c r="J201" s="607" t="s">
        <v>2338</v>
      </c>
    </row>
    <row r="202" spans="2:14" s="607" customFormat="1" ht="15.75" customHeight="1">
      <c r="B202" s="617" t="str">
        <f t="shared" si="2"/>
        <v>Very High</v>
      </c>
      <c r="C202" s="601" t="s">
        <v>132</v>
      </c>
      <c r="D202" s="601" t="s">
        <v>734</v>
      </c>
      <c r="E202" s="602" t="s">
        <v>943</v>
      </c>
      <c r="F202" s="660" t="s">
        <v>2970</v>
      </c>
      <c r="G202" s="616"/>
      <c r="H202" s="655"/>
      <c r="J202" s="607" t="s">
        <v>2339</v>
      </c>
    </row>
    <row r="203" spans="2:14" s="607" customFormat="1" ht="15.75" customHeight="1">
      <c r="B203" s="617" t="str">
        <f t="shared" si="2"/>
        <v>Very Low</v>
      </c>
      <c r="C203" s="601" t="s">
        <v>143</v>
      </c>
      <c r="D203" s="601" t="s">
        <v>735</v>
      </c>
      <c r="E203" s="602" t="s">
        <v>944</v>
      </c>
      <c r="F203" s="660" t="s">
        <v>2971</v>
      </c>
      <c r="G203" s="616"/>
      <c r="H203" s="655"/>
      <c r="J203" s="607" t="s">
        <v>2340</v>
      </c>
    </row>
    <row r="204" spans="2:14" s="607" customFormat="1" ht="15.75" customHeight="1">
      <c r="B204" s="617" t="str">
        <f t="shared" ref="B204:B267" si="3">INDEX(C204:G204,MATCH($B$11,$C$11:$G$11,0))</f>
        <v>View Description of a Standard Below:</v>
      </c>
      <c r="C204" s="601" t="s">
        <v>215</v>
      </c>
      <c r="D204" s="601" t="s">
        <v>736</v>
      </c>
      <c r="E204" s="602" t="s">
        <v>945</v>
      </c>
      <c r="F204" s="660" t="s">
        <v>2972</v>
      </c>
      <c r="G204" s="616"/>
      <c r="H204" s="655"/>
      <c r="J204" s="607" t="s">
        <v>2341</v>
      </c>
    </row>
    <row r="205" spans="2:14" s="607" customFormat="1" ht="15.75" customHeight="1">
      <c r="B205" s="617" t="str">
        <f t="shared" si="3"/>
        <v>Visual guidance/ traffic control</v>
      </c>
      <c r="C205" s="601" t="s">
        <v>158</v>
      </c>
      <c r="D205" s="601" t="s">
        <v>737</v>
      </c>
      <c r="E205" s="602" t="s">
        <v>946</v>
      </c>
      <c r="F205" s="660" t="s">
        <v>2973</v>
      </c>
      <c r="G205" s="616"/>
      <c r="H205" s="655"/>
      <c r="J205" s="607" t="s">
        <v>2342</v>
      </c>
    </row>
    <row r="206" spans="2:14" s="607" customFormat="1" ht="15.75" customHeight="1">
      <c r="B206" s="617" t="str">
        <f t="shared" si="3"/>
        <v>Vw Selected</v>
      </c>
      <c r="C206" s="601" t="s">
        <v>128</v>
      </c>
      <c r="D206" s="601" t="s">
        <v>738</v>
      </c>
      <c r="E206" s="602" t="s">
        <v>947</v>
      </c>
      <c r="F206" s="660" t="s">
        <v>2974</v>
      </c>
      <c r="G206" s="616"/>
      <c r="H206" s="655"/>
      <c r="J206" s="607" t="s">
        <v>2343</v>
      </c>
    </row>
    <row r="207" spans="2:14" s="607" customFormat="1" ht="15.75" customHeight="1">
      <c r="B207" s="617" t="str">
        <f t="shared" si="3"/>
        <v>Weighting Value Vw</v>
      </c>
      <c r="C207" s="601" t="s">
        <v>127</v>
      </c>
      <c r="D207" s="601" t="s">
        <v>739</v>
      </c>
      <c r="E207" s="602" t="s">
        <v>948</v>
      </c>
      <c r="F207" s="660" t="s">
        <v>2975</v>
      </c>
      <c r="G207" s="616"/>
      <c r="H207" s="655"/>
      <c r="J207" s="607" t="s">
        <v>2344</v>
      </c>
    </row>
    <row r="208" spans="2:14" s="607" customFormat="1" ht="15.75" customHeight="1">
      <c r="B208" s="617" t="str">
        <f t="shared" si="3"/>
        <v>Wet*</v>
      </c>
      <c r="C208" s="601" t="s">
        <v>167</v>
      </c>
      <c r="D208" s="601" t="s">
        <v>740</v>
      </c>
      <c r="E208" s="602" t="s">
        <v>949</v>
      </c>
      <c r="F208" s="660" t="s">
        <v>2976</v>
      </c>
      <c r="G208" s="616"/>
      <c r="H208" s="655"/>
      <c r="J208" s="607" t="s">
        <v>2345</v>
      </c>
    </row>
    <row r="209" spans="2:16" s="607" customFormat="1" ht="15.75" customHeight="1">
      <c r="B209" s="617" t="str">
        <f t="shared" si="3"/>
        <v>Yes</v>
      </c>
      <c r="C209" s="601" t="s">
        <v>151</v>
      </c>
      <c r="D209" s="601" t="s">
        <v>741</v>
      </c>
      <c r="E209" s="602" t="s">
        <v>950</v>
      </c>
      <c r="F209" s="661" t="s">
        <v>2977</v>
      </c>
      <c r="G209" s="616"/>
      <c r="H209" s="655"/>
      <c r="J209" s="607" t="s">
        <v>2346</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1921</v>
      </c>
      <c r="D210" s="601" t="s">
        <v>1894</v>
      </c>
      <c r="E210" s="602" t="s">
        <v>1922</v>
      </c>
      <c r="F210" s="661" t="s">
        <v>2978</v>
      </c>
      <c r="G210" s="616"/>
      <c r="H210" s="655"/>
      <c r="J210" s="607" t="s">
        <v>2347</v>
      </c>
    </row>
    <row r="211" spans="2:16" s="607" customFormat="1" ht="15.75" customHeight="1">
      <c r="B211" s="617" t="str">
        <f t="shared" si="3"/>
        <v xml:space="preserve">Design Criteria  Illuminance </v>
      </c>
      <c r="C211" s="601" t="s">
        <v>344</v>
      </c>
      <c r="D211" s="601" t="s">
        <v>742</v>
      </c>
      <c r="E211" s="602" t="s">
        <v>951</v>
      </c>
      <c r="F211" s="661" t="s">
        <v>2979</v>
      </c>
      <c r="G211" s="616"/>
      <c r="H211" s="655"/>
      <c r="J211" s="607" t="s">
        <v>2348</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1923</v>
      </c>
      <c r="D212" s="601" t="s">
        <v>743</v>
      </c>
      <c r="E212" s="602" t="s">
        <v>1924</v>
      </c>
      <c r="F212" s="660" t="s">
        <v>2980</v>
      </c>
      <c r="G212" s="616"/>
      <c r="H212" s="655"/>
      <c r="J212" s="607" t="s">
        <v>2349</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1941</v>
      </c>
      <c r="D213" s="601" t="s">
        <v>744</v>
      </c>
      <c r="E213" s="602" t="s">
        <v>1925</v>
      </c>
      <c r="F213" s="660" t="s">
        <v>2981</v>
      </c>
      <c r="G213" s="616"/>
      <c r="H213" s="655"/>
      <c r="J213" s="607" t="s">
        <v>2350</v>
      </c>
    </row>
    <row r="214" spans="2:16" s="607" customFormat="1" ht="15.75" customHeight="1">
      <c r="B214" s="617" t="str">
        <f t="shared" si="3"/>
        <v>CIE Classification Definitions</v>
      </c>
      <c r="C214" s="601" t="s">
        <v>492</v>
      </c>
      <c r="D214" s="601" t="s">
        <v>745</v>
      </c>
      <c r="E214" s="602" t="s">
        <v>952</v>
      </c>
      <c r="F214" s="660" t="s">
        <v>2982</v>
      </c>
      <c r="G214" s="616"/>
      <c r="H214" s="655"/>
      <c r="J214" s="607" t="s">
        <v>2351</v>
      </c>
      <c r="K214" s="601"/>
      <c r="L214" s="601"/>
      <c r="M214" s="601"/>
      <c r="N214" s="601"/>
      <c r="O214" s="601"/>
      <c r="P214" s="601"/>
    </row>
    <row r="215" spans="2:16" s="607" customFormat="1" ht="15.75" customHeight="1">
      <c r="B215" s="617" t="str">
        <f t="shared" si="3"/>
        <v>Average Luminance of the Road Surface (Lav)</v>
      </c>
      <c r="C215" s="601" t="s">
        <v>1942</v>
      </c>
      <c r="D215" s="601" t="s">
        <v>746</v>
      </c>
      <c r="E215" s="601" t="s">
        <v>1943</v>
      </c>
      <c r="F215" s="660" t="s">
        <v>2983</v>
      </c>
      <c r="G215" s="616"/>
      <c r="H215" s="655"/>
      <c r="J215" s="607" t="s">
        <v>2352</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1944</v>
      </c>
      <c r="D216" s="601" t="s">
        <v>747</v>
      </c>
      <c r="E216" s="602" t="s">
        <v>1945</v>
      </c>
      <c r="F216" s="660" t="s">
        <v>2984</v>
      </c>
      <c r="G216" s="616"/>
      <c r="H216" s="655"/>
      <c r="J216" s="607" t="s">
        <v>2353</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493</v>
      </c>
      <c r="D217" s="601" t="s">
        <v>748</v>
      </c>
      <c r="E217" s="602" t="s">
        <v>1926</v>
      </c>
      <c r="F217" s="660" t="s">
        <v>2985</v>
      </c>
      <c r="G217" s="616"/>
      <c r="H217" s="655"/>
      <c r="J217" s="607" t="s">
        <v>2354</v>
      </c>
      <c r="K217" s="601"/>
      <c r="L217" s="601"/>
      <c r="M217" s="601"/>
      <c r="N217" s="601"/>
      <c r="O217" s="601"/>
      <c r="P217" s="601"/>
    </row>
    <row r="218" spans="2:16" s="607" customFormat="1" ht="15.75" customHeight="1">
      <c r="B218" s="617" t="str">
        <f t="shared" si="3"/>
        <v xml:space="preserve">Overall uniformity of Road Luminance (U0) </v>
      </c>
      <c r="C218" s="601" t="s">
        <v>1946</v>
      </c>
      <c r="D218" s="601" t="s">
        <v>749</v>
      </c>
      <c r="E218" s="601" t="s">
        <v>1947</v>
      </c>
      <c r="F218" s="660" t="s">
        <v>2986</v>
      </c>
      <c r="G218" s="616"/>
      <c r="H218" s="655"/>
      <c r="J218" s="607" t="s">
        <v>2355</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1948</v>
      </c>
      <c r="D219" s="601" t="s">
        <v>750</v>
      </c>
      <c r="E219" s="601" t="s">
        <v>1949</v>
      </c>
      <c r="F219" s="662" t="s">
        <v>2987</v>
      </c>
      <c r="G219" s="616"/>
      <c r="H219" s="655"/>
      <c r="J219" s="607" t="s">
        <v>2356</v>
      </c>
      <c r="K219" s="601"/>
      <c r="L219" s="601"/>
      <c r="M219" s="601"/>
      <c r="N219" s="601"/>
      <c r="O219" s="601"/>
      <c r="P219" s="601"/>
    </row>
    <row r="220" spans="2:16" s="607" customFormat="1" ht="15.75" customHeight="1">
      <c r="B220" s="617" t="str">
        <f t="shared" si="3"/>
        <v xml:space="preserve">Longitudinal Uniformity of Road Surface Luminance (Ul): </v>
      </c>
      <c r="C220" s="601" t="s">
        <v>1950</v>
      </c>
      <c r="D220" s="601" t="s">
        <v>751</v>
      </c>
      <c r="E220" s="601" t="s">
        <v>1951</v>
      </c>
      <c r="F220" s="660" t="s">
        <v>2988</v>
      </c>
      <c r="G220" s="616"/>
      <c r="H220" s="655"/>
      <c r="J220" s="607" t="s">
        <v>2357</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1952</v>
      </c>
      <c r="D221" s="601" t="s">
        <v>752</v>
      </c>
      <c r="E221" s="601" t="s">
        <v>1953</v>
      </c>
      <c r="F221" s="662" t="s">
        <v>2989</v>
      </c>
      <c r="G221" s="616"/>
      <c r="H221" s="655"/>
      <c r="J221" s="607" t="s">
        <v>2358</v>
      </c>
      <c r="K221" s="601"/>
      <c r="L221" s="601"/>
      <c r="M221" s="601"/>
      <c r="N221" s="601"/>
      <c r="O221" s="601"/>
      <c r="P221" s="601"/>
    </row>
    <row r="222" spans="2:16" s="607" customFormat="1" ht="15.75" customHeight="1">
      <c r="B222" s="617" t="str">
        <f t="shared" si="3"/>
        <v>Threshold Increment TI (fTI)</v>
      </c>
      <c r="C222" s="601" t="s">
        <v>1954</v>
      </c>
      <c r="D222" s="601" t="s">
        <v>753</v>
      </c>
      <c r="E222" s="601" t="s">
        <v>1955</v>
      </c>
      <c r="F222" s="660" t="s">
        <v>2990</v>
      </c>
      <c r="G222" s="616"/>
      <c r="H222" s="655"/>
      <c r="J222" s="607" t="s">
        <v>2359</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494</v>
      </c>
      <c r="D223" s="601" t="s">
        <v>754</v>
      </c>
      <c r="E223" s="602" t="s">
        <v>1568</v>
      </c>
      <c r="F223" s="660" t="s">
        <v>2991</v>
      </c>
      <c r="G223" s="616"/>
      <c r="H223" s="655"/>
      <c r="J223" s="607" t="s">
        <v>2360</v>
      </c>
      <c r="K223" s="601"/>
      <c r="L223" s="601"/>
      <c r="M223" s="601"/>
      <c r="N223" s="601"/>
      <c r="O223" s="601"/>
      <c r="P223" s="601"/>
    </row>
    <row r="224" spans="2:16" s="607" customFormat="1" ht="15.75" customHeight="1">
      <c r="B224" s="617" t="str">
        <f t="shared" si="3"/>
        <v>Surround Ratio SR (Rs)</v>
      </c>
      <c r="C224" s="601" t="s">
        <v>1956</v>
      </c>
      <c r="D224" s="601" t="s">
        <v>755</v>
      </c>
      <c r="E224" s="601" t="s">
        <v>1957</v>
      </c>
      <c r="F224" s="660" t="s">
        <v>2992</v>
      </c>
      <c r="G224" s="616"/>
      <c r="H224" s="655"/>
      <c r="J224" s="607" t="s">
        <v>2361</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495</v>
      </c>
      <c r="D225" s="601" t="s">
        <v>756</v>
      </c>
      <c r="E225" s="602" t="s">
        <v>1569</v>
      </c>
      <c r="F225" s="661" t="s">
        <v>2993</v>
      </c>
      <c r="G225" s="616"/>
      <c r="H225" s="655"/>
      <c r="J225" s="607" t="s">
        <v>2362</v>
      </c>
    </row>
    <row r="226" spans="2:14" s="607" customFormat="1" ht="15.75" customHeight="1">
      <c r="B226" s="617" t="str">
        <f t="shared" si="3"/>
        <v>Surround ratio is defined in CIE 140-2000.</v>
      </c>
      <c r="C226" s="601" t="s">
        <v>496</v>
      </c>
      <c r="D226" s="601" t="s">
        <v>757</v>
      </c>
      <c r="E226" s="602" t="s">
        <v>1570</v>
      </c>
      <c r="F226" s="662" t="s">
        <v>2994</v>
      </c>
      <c r="G226" s="616"/>
      <c r="H226" s="655"/>
      <c r="J226" s="607" t="s">
        <v>2363</v>
      </c>
    </row>
    <row r="227" spans="2:14" s="607" customFormat="1" ht="15.75" customHeight="1">
      <c r="B227" s="617" t="str">
        <f t="shared" si="3"/>
        <v>Fixtures</v>
      </c>
      <c r="C227" s="601" t="s">
        <v>37</v>
      </c>
      <c r="D227" s="601" t="s">
        <v>758</v>
      </c>
      <c r="E227" s="601" t="s">
        <v>1571</v>
      </c>
      <c r="F227" s="662" t="s">
        <v>2995</v>
      </c>
      <c r="G227" s="616"/>
      <c r="H227" s="655"/>
      <c r="J227" s="607" t="s">
        <v>2364</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1876</v>
      </c>
      <c r="E228" s="601" t="s">
        <v>1572</v>
      </c>
      <c r="F228" s="660" t="s">
        <v>3316</v>
      </c>
      <c r="G228" s="616"/>
      <c r="H228" s="655"/>
      <c r="J228" s="607" t="s">
        <v>2365</v>
      </c>
    </row>
    <row r="229" spans="2:14" s="607" customFormat="1" ht="15.75" customHeight="1">
      <c r="B229" s="617" t="str">
        <f t="shared" si="3"/>
        <v>Comments</v>
      </c>
      <c r="C229" s="601" t="s">
        <v>69</v>
      </c>
      <c r="D229" s="601" t="s">
        <v>759</v>
      </c>
      <c r="E229" s="602" t="s">
        <v>953</v>
      </c>
      <c r="F229" s="660" t="s">
        <v>2996</v>
      </c>
      <c r="G229" s="616"/>
      <c r="H229" s="655"/>
      <c r="J229" s="607" t="s">
        <v>2366</v>
      </c>
      <c r="L229" s="607" t="s">
        <v>2367</v>
      </c>
    </row>
    <row r="230" spans="2:14" s="607" customFormat="1" ht="15.75" customHeight="1">
      <c r="B230" s="617" t="str">
        <f t="shared" si="3"/>
        <v>Distribution Type</v>
      </c>
      <c r="C230" s="601" t="s">
        <v>70</v>
      </c>
      <c r="D230" s="601" t="s">
        <v>760</v>
      </c>
      <c r="E230" s="602" t="s">
        <v>954</v>
      </c>
      <c r="F230" s="660" t="s">
        <v>2997</v>
      </c>
      <c r="G230" s="616"/>
      <c r="H230" s="655"/>
      <c r="J230" s="607" t="s">
        <v>2368</v>
      </c>
      <c r="L230" s="607" t="s">
        <v>2369</v>
      </c>
    </row>
    <row r="231" spans="2:14" s="607" customFormat="1" ht="15.75" customHeight="1">
      <c r="B231" s="617" t="str">
        <f t="shared" si="3"/>
        <v>Fixture Data Row</v>
      </c>
      <c r="C231" s="601" t="s">
        <v>71</v>
      </c>
      <c r="D231" s="601" t="s">
        <v>761</v>
      </c>
      <c r="E231" s="602" t="s">
        <v>1573</v>
      </c>
      <c r="F231" s="660" t="s">
        <v>2998</v>
      </c>
      <c r="G231" s="616"/>
      <c r="H231" s="655"/>
      <c r="J231" s="607" t="s">
        <v>2370</v>
      </c>
    </row>
    <row r="232" spans="2:14" s="607" customFormat="1" ht="15.75" customHeight="1">
      <c r="B232" s="617" t="str">
        <f t="shared" si="3"/>
        <v>Include?</v>
      </c>
      <c r="C232" s="601" t="s">
        <v>1154</v>
      </c>
      <c r="D232" s="601" t="s">
        <v>1155</v>
      </c>
      <c r="E232" s="602" t="s">
        <v>1156</v>
      </c>
      <c r="F232" s="660" t="s">
        <v>2999</v>
      </c>
      <c r="G232" s="616"/>
      <c r="H232" s="655"/>
      <c r="J232" s="607" t="s">
        <v>2371</v>
      </c>
    </row>
    <row r="233" spans="2:14" s="607" customFormat="1" ht="15.75" customHeight="1">
      <c r="B233" s="617" t="str">
        <f t="shared" si="3"/>
        <v>Lamp Lumen Depreciation</v>
      </c>
      <c r="C233" s="601" t="s">
        <v>95</v>
      </c>
      <c r="D233" s="601" t="s">
        <v>762</v>
      </c>
      <c r="E233" s="602" t="s">
        <v>883</v>
      </c>
      <c r="F233" s="660" t="s">
        <v>3000</v>
      </c>
      <c r="G233" s="616"/>
      <c r="H233" s="655"/>
      <c r="J233" s="607" t="s">
        <v>2372</v>
      </c>
    </row>
    <row r="234" spans="2:14" s="607" customFormat="1" ht="15.75" customHeight="1">
      <c r="B234" s="617" t="str">
        <f t="shared" si="3"/>
        <v>Manufacturer</v>
      </c>
      <c r="C234" s="601" t="s">
        <v>67</v>
      </c>
      <c r="D234" s="601" t="s">
        <v>763</v>
      </c>
      <c r="E234" s="602" t="s">
        <v>955</v>
      </c>
      <c r="F234" s="660" t="s">
        <v>3001</v>
      </c>
      <c r="G234" s="616"/>
      <c r="H234" s="655"/>
      <c r="J234" s="607" t="s">
        <v>2373</v>
      </c>
      <c r="L234" s="607" t="s">
        <v>2374</v>
      </c>
    </row>
    <row r="235" spans="2:14" s="607" customFormat="1" ht="15.75" customHeight="1">
      <c r="B235" s="617" t="str">
        <f t="shared" si="3"/>
        <v>Model #</v>
      </c>
      <c r="C235" s="601" t="s">
        <v>68</v>
      </c>
      <c r="D235" s="601" t="s">
        <v>764</v>
      </c>
      <c r="E235" s="602" t="s">
        <v>956</v>
      </c>
      <c r="F235" s="660" t="s">
        <v>3002</v>
      </c>
      <c r="G235" s="616"/>
      <c r="H235" s="655"/>
      <c r="J235" s="607" t="s">
        <v>2375</v>
      </c>
      <c r="L235" s="607" t="s">
        <v>2376</v>
      </c>
    </row>
    <row r="236" spans="2:14" s="607" customFormat="1" ht="15.75" customHeight="1">
      <c r="B236" s="617" t="str">
        <f t="shared" si="3"/>
        <v>Defaults fixture prices are in dollars, but may be edited to match your currency</v>
      </c>
      <c r="C236" s="601" t="s">
        <v>548</v>
      </c>
      <c r="D236" s="601" t="s">
        <v>765</v>
      </c>
      <c r="E236" s="601" t="s">
        <v>1574</v>
      </c>
      <c r="F236" s="660" t="s">
        <v>3003</v>
      </c>
      <c r="G236" s="616"/>
      <c r="H236" s="655"/>
      <c r="J236" s="607" t="s">
        <v>2377</v>
      </c>
    </row>
    <row r="237" spans="2:14" s="607" customFormat="1" ht="15.75" customHeight="1">
      <c r="B237" s="617" t="str">
        <f t="shared" si="3"/>
        <v>Baseline</v>
      </c>
      <c r="C237" s="601" t="s">
        <v>22</v>
      </c>
      <c r="D237" s="601" t="s">
        <v>769</v>
      </c>
      <c r="E237" s="602" t="s">
        <v>961</v>
      </c>
      <c r="F237" s="660" t="s">
        <v>3004</v>
      </c>
      <c r="G237" s="616"/>
      <c r="H237" s="655"/>
      <c r="I237" s="607" t="s">
        <v>2378</v>
      </c>
      <c r="J237" s="607" t="s">
        <v>2379</v>
      </c>
      <c r="L237" s="607" t="s">
        <v>2380</v>
      </c>
    </row>
    <row r="238" spans="2:14" s="607" customFormat="1" ht="15.75" customHeight="1">
      <c r="B238" s="617" t="str">
        <f t="shared" si="3"/>
        <v>Average</v>
      </c>
      <c r="C238" s="601" t="s">
        <v>12</v>
      </c>
      <c r="D238" s="601" t="s">
        <v>766</v>
      </c>
      <c r="E238" s="602" t="s">
        <v>957</v>
      </c>
      <c r="F238" s="660" t="s">
        <v>3005</v>
      </c>
      <c r="G238" s="616"/>
      <c r="H238" s="655"/>
      <c r="J238" s="607" t="s">
        <v>2381</v>
      </c>
      <c r="L238" s="607" t="s">
        <v>2382</v>
      </c>
      <c r="M238" s="607" t="s">
        <v>2383</v>
      </c>
      <c r="N238" s="607" t="s">
        <v>2384</v>
      </c>
    </row>
    <row r="239" spans="2:14" s="607" customFormat="1" ht="15.75" customHeight="1">
      <c r="B239" s="617" t="str">
        <f t="shared" si="3"/>
        <v>Illuminance</v>
      </c>
      <c r="C239" s="601" t="s">
        <v>17</v>
      </c>
      <c r="D239" s="601" t="s">
        <v>767</v>
      </c>
      <c r="E239" s="602" t="s">
        <v>958</v>
      </c>
      <c r="F239" s="660" t="s">
        <v>3006</v>
      </c>
      <c r="G239" s="616"/>
      <c r="H239" s="655"/>
      <c r="J239" s="607" t="s">
        <v>2385</v>
      </c>
    </row>
    <row r="240" spans="2:14" s="607" customFormat="1" ht="15.75" customHeight="1">
      <c r="B240" s="617" t="str">
        <f t="shared" si="3"/>
        <v>Luminance</v>
      </c>
      <c r="C240" s="601" t="s">
        <v>198</v>
      </c>
      <c r="D240" s="601" t="s">
        <v>198</v>
      </c>
      <c r="E240" s="602" t="s">
        <v>959</v>
      </c>
      <c r="F240" s="660" t="s">
        <v>3007</v>
      </c>
      <c r="G240" s="616"/>
      <c r="H240" s="655"/>
      <c r="J240" s="607" t="s">
        <v>2386</v>
      </c>
    </row>
    <row r="241" spans="2:14" s="607" customFormat="1" ht="15.75" customHeight="1">
      <c r="B241" s="617" t="str">
        <f t="shared" si="3"/>
        <v>Uniformity</v>
      </c>
      <c r="C241" s="601" t="s">
        <v>51</v>
      </c>
      <c r="D241" s="601" t="s">
        <v>768</v>
      </c>
      <c r="E241" s="602" t="s">
        <v>960</v>
      </c>
      <c r="F241" s="660" t="s">
        <v>3008</v>
      </c>
      <c r="G241" s="616"/>
      <c r="H241" s="655"/>
      <c r="J241" s="607" t="s">
        <v>2387</v>
      </c>
      <c r="L241" s="607" t="s">
        <v>2388</v>
      </c>
      <c r="M241" s="607" t="s">
        <v>2389</v>
      </c>
    </row>
    <row r="242" spans="2:14" s="607" customFormat="1" ht="15.75" customHeight="1">
      <c r="B242" s="617" t="str">
        <f t="shared" si="3"/>
        <v>Baseline</v>
      </c>
      <c r="C242" s="601" t="s">
        <v>22</v>
      </c>
      <c r="D242" s="601" t="s">
        <v>769</v>
      </c>
      <c r="E242" s="602" t="s">
        <v>961</v>
      </c>
      <c r="F242" s="660" t="s">
        <v>3004</v>
      </c>
      <c r="G242" s="616"/>
      <c r="H242" s="655"/>
      <c r="J242" s="607" t="s">
        <v>2390</v>
      </c>
    </row>
    <row r="243" spans="2:14" s="607" customFormat="1" ht="15.75" customHeight="1">
      <c r="B243" s="617" t="str">
        <f t="shared" si="3"/>
        <v>RESULTS</v>
      </c>
      <c r="C243" s="601" t="s">
        <v>277</v>
      </c>
      <c r="D243" s="601" t="s">
        <v>770</v>
      </c>
      <c r="E243" s="602" t="s">
        <v>962</v>
      </c>
      <c r="F243" s="660" t="s">
        <v>3009</v>
      </c>
      <c r="G243" s="616"/>
      <c r="H243" s="655"/>
      <c r="I243" s="607" t="s">
        <v>2391</v>
      </c>
    </row>
    <row r="244" spans="2:14" s="607" customFormat="1" ht="15.75" customHeight="1">
      <c r="B244" s="617" t="str">
        <f t="shared" si="3"/>
        <v>$/kilometer/yr</v>
      </c>
      <c r="C244" s="601" t="s">
        <v>55</v>
      </c>
      <c r="D244" s="601" t="s">
        <v>771</v>
      </c>
      <c r="E244" s="601" t="s">
        <v>963</v>
      </c>
      <c r="F244" s="660" t="s">
        <v>3010</v>
      </c>
      <c r="G244" s="616"/>
      <c r="H244" s="655"/>
      <c r="J244" s="607" t="s">
        <v>2392</v>
      </c>
    </row>
    <row r="245" spans="2:14" s="607" customFormat="1" ht="15.75" customHeight="1">
      <c r="B245" s="617" t="str">
        <f t="shared" si="3"/>
        <v>Full NPV costs</v>
      </c>
      <c r="C245" s="601" t="s">
        <v>93</v>
      </c>
      <c r="D245" s="601" t="s">
        <v>772</v>
      </c>
      <c r="E245" s="602" t="s">
        <v>964</v>
      </c>
      <c r="F245" s="660" t="s">
        <v>3011</v>
      </c>
      <c r="G245" s="616"/>
      <c r="H245" s="655"/>
      <c r="J245" s="607" t="s">
        <v>2393</v>
      </c>
    </row>
    <row r="246" spans="2:14" s="607" customFormat="1" ht="15.75" customHeight="1">
      <c r="B246" s="617" t="str">
        <f t="shared" si="3"/>
        <v>Graph Data - Alignment</v>
      </c>
      <c r="C246" s="601" t="s">
        <v>63</v>
      </c>
      <c r="D246" s="601" t="s">
        <v>773</v>
      </c>
      <c r="E246" s="602" t="s">
        <v>965</v>
      </c>
      <c r="F246" s="660" t="s">
        <v>3012</v>
      </c>
      <c r="G246" s="616"/>
      <c r="H246" s="655"/>
      <c r="J246" s="607" t="s">
        <v>2394</v>
      </c>
    </row>
    <row r="247" spans="2:14" s="607" customFormat="1" ht="15.75" customHeight="1">
      <c r="B247" s="617" t="str">
        <f t="shared" si="3"/>
        <v>Installation $/km</v>
      </c>
      <c r="C247" s="601" t="s">
        <v>90</v>
      </c>
      <c r="D247" s="601" t="s">
        <v>774</v>
      </c>
      <c r="E247" s="601" t="s">
        <v>966</v>
      </c>
      <c r="F247" s="660" t="s">
        <v>3013</v>
      </c>
      <c r="G247" s="616"/>
      <c r="H247" s="655"/>
      <c r="J247" s="607" t="s">
        <v>2395</v>
      </c>
    </row>
    <row r="248" spans="2:14" s="607" customFormat="1" ht="15.75" customHeight="1">
      <c r="B248" s="617" t="str">
        <f t="shared" si="3"/>
        <v>kWh/kilometer/yr</v>
      </c>
      <c r="C248" s="601" t="s">
        <v>56</v>
      </c>
      <c r="D248" s="601" t="s">
        <v>775</v>
      </c>
      <c r="E248" s="601" t="s">
        <v>967</v>
      </c>
      <c r="F248" s="660" t="s">
        <v>3014</v>
      </c>
      <c r="G248" s="616"/>
      <c r="H248" s="655"/>
      <c r="J248" s="607" t="s">
        <v>2396</v>
      </c>
      <c r="L248" s="607" t="s">
        <v>2397</v>
      </c>
      <c r="M248" s="607" t="s">
        <v>2398</v>
      </c>
    </row>
    <row r="249" spans="2:14" s="607" customFormat="1" ht="15.75" customHeight="1">
      <c r="B249" s="617" t="str">
        <f t="shared" si="3"/>
        <v>Max</v>
      </c>
      <c r="C249" s="601" t="s">
        <v>11</v>
      </c>
      <c r="D249" s="601" t="s">
        <v>776</v>
      </c>
      <c r="E249" s="602" t="s">
        <v>968</v>
      </c>
      <c r="F249" s="661" t="s">
        <v>3015</v>
      </c>
      <c r="G249" s="616"/>
      <c r="H249" s="655"/>
      <c r="J249" s="607" t="s">
        <v>2399</v>
      </c>
      <c r="L249" s="607" t="s">
        <v>2400</v>
      </c>
      <c r="M249" s="607" t="s">
        <v>2401</v>
      </c>
      <c r="N249" s="607" t="s">
        <v>2402</v>
      </c>
    </row>
    <row r="250" spans="2:14" s="607" customFormat="1" ht="15.75" customHeight="1">
      <c r="B250" s="617" t="str">
        <f t="shared" si="3"/>
        <v>NPV Energy Cost $/km</v>
      </c>
      <c r="C250" s="601" t="s">
        <v>91</v>
      </c>
      <c r="D250" s="601" t="s">
        <v>1927</v>
      </c>
      <c r="E250" s="601" t="s">
        <v>969</v>
      </c>
      <c r="F250" s="660" t="s">
        <v>3016</v>
      </c>
      <c r="G250" s="616"/>
      <c r="H250" s="655"/>
      <c r="J250" s="607" t="s">
        <v>2403</v>
      </c>
    </row>
    <row r="251" spans="2:14" s="607" customFormat="1" ht="15.75" customHeight="1">
      <c r="B251" s="617" t="str">
        <f t="shared" si="3"/>
        <v>NPV Maintenance Cost ($/km)</v>
      </c>
      <c r="C251" s="601" t="s">
        <v>92</v>
      </c>
      <c r="D251" s="601" t="s">
        <v>777</v>
      </c>
      <c r="E251" s="601" t="s">
        <v>970</v>
      </c>
      <c r="F251" s="660" t="s">
        <v>3017</v>
      </c>
      <c r="G251" s="616"/>
      <c r="H251" s="655"/>
      <c r="J251" s="607" t="s">
        <v>2404</v>
      </c>
    </row>
    <row r="252" spans="2:14" s="607" customFormat="1" ht="15.75" customHeight="1">
      <c r="B252" s="617" t="str">
        <f t="shared" si="3"/>
        <v>Target - Avg Illuminance</v>
      </c>
      <c r="C252" s="601" t="s">
        <v>1051</v>
      </c>
      <c r="D252" s="601" t="s">
        <v>778</v>
      </c>
      <c r="E252" s="602" t="s">
        <v>1575</v>
      </c>
      <c r="F252" s="660" t="s">
        <v>3018</v>
      </c>
      <c r="G252" s="616"/>
      <c r="H252" s="655"/>
      <c r="J252" s="607" t="s">
        <v>2405</v>
      </c>
      <c r="L252" s="607" t="s">
        <v>2406</v>
      </c>
    </row>
    <row r="253" spans="2:14" s="607" customFormat="1" ht="15.75" customHeight="1">
      <c r="B253" s="617" t="str">
        <f t="shared" si="3"/>
        <v>Target - Min Illuminance</v>
      </c>
      <c r="C253" s="601" t="s">
        <v>1052</v>
      </c>
      <c r="D253" s="601" t="s">
        <v>779</v>
      </c>
      <c r="E253" s="602" t="s">
        <v>1576</v>
      </c>
      <c r="F253" s="660" t="s">
        <v>3019</v>
      </c>
      <c r="G253" s="616"/>
      <c r="H253" s="655"/>
      <c r="J253" s="607" t="s">
        <v>2407</v>
      </c>
    </row>
    <row r="254" spans="2:14" s="607" customFormat="1" ht="15.75" customHeight="1">
      <c r="B254" s="617" t="str">
        <f t="shared" si="3"/>
        <v>$/fixture</v>
      </c>
      <c r="C254" s="601" t="s">
        <v>23</v>
      </c>
      <c r="D254" s="601" t="s">
        <v>780</v>
      </c>
      <c r="E254" s="601" t="s">
        <v>1577</v>
      </c>
      <c r="F254" s="660" t="s">
        <v>3020</v>
      </c>
      <c r="G254" s="616"/>
      <c r="H254" s="655"/>
      <c r="J254" s="607" t="s">
        <v>2408</v>
      </c>
    </row>
    <row r="255" spans="2:14" s="607" customFormat="1" ht="15.75" customHeight="1">
      <c r="B255" s="617" t="str">
        <f t="shared" si="3"/>
        <v>Annual Energy</v>
      </c>
      <c r="C255" s="601" t="s">
        <v>20</v>
      </c>
      <c r="D255" s="601" t="s">
        <v>781</v>
      </c>
      <c r="E255" s="602" t="s">
        <v>971</v>
      </c>
      <c r="F255" s="662" t="s">
        <v>3021</v>
      </c>
      <c r="G255" s="616"/>
      <c r="H255" s="655"/>
      <c r="J255" s="607" t="s">
        <v>2409</v>
      </c>
    </row>
    <row r="256" spans="2:14" s="607" customFormat="1" ht="15.75" customHeight="1">
      <c r="B256" s="617" t="str">
        <f t="shared" si="3"/>
        <v>kWh/fixture</v>
      </c>
      <c r="C256" s="601" t="s">
        <v>21</v>
      </c>
      <c r="D256" s="601" t="s">
        <v>783</v>
      </c>
      <c r="E256" s="601" t="s">
        <v>1578</v>
      </c>
      <c r="F256" s="660" t="s">
        <v>3022</v>
      </c>
      <c r="G256" s="616"/>
      <c r="H256" s="655"/>
      <c r="J256" s="607" t="s">
        <v>2410</v>
      </c>
      <c r="L256" s="607" t="s">
        <v>2411</v>
      </c>
      <c r="M256" s="607" t="s">
        <v>2412</v>
      </c>
    </row>
    <row r="257" spans="2:15" s="607" customFormat="1" ht="15.75" customHeight="1">
      <c r="B257" s="617" t="str">
        <f t="shared" si="3"/>
        <v>Min</v>
      </c>
      <c r="C257" s="601" t="s">
        <v>10</v>
      </c>
      <c r="D257" s="601" t="s">
        <v>784</v>
      </c>
      <c r="E257" s="602" t="s">
        <v>974</v>
      </c>
      <c r="F257" s="661" t="s">
        <v>3023</v>
      </c>
      <c r="G257" s="616"/>
      <c r="H257" s="655"/>
      <c r="J257" s="607" t="s">
        <v>2413</v>
      </c>
      <c r="L257" s="607" t="s">
        <v>2414</v>
      </c>
      <c r="M257" s="607" t="s">
        <v>2415</v>
      </c>
      <c r="N257" s="607" t="s">
        <v>2416</v>
      </c>
    </row>
    <row r="258" spans="2:15" s="607" customFormat="1" ht="15.75" customHeight="1">
      <c r="B258" s="617" t="str">
        <f t="shared" si="3"/>
        <v>Discount Rate</v>
      </c>
      <c r="C258" s="601" t="s">
        <v>88</v>
      </c>
      <c r="D258" s="601" t="s">
        <v>786</v>
      </c>
      <c r="E258" s="602" t="s">
        <v>975</v>
      </c>
      <c r="F258" s="662" t="s">
        <v>3024</v>
      </c>
      <c r="G258" s="616"/>
      <c r="H258" s="655"/>
      <c r="J258" s="607" t="s">
        <v>2417</v>
      </c>
      <c r="L258" s="607" t="s">
        <v>2418</v>
      </c>
    </row>
    <row r="259" spans="2:15" s="607" customFormat="1" ht="15.75" customHeight="1">
      <c r="B259" s="617" t="str">
        <f t="shared" si="3"/>
        <v>Pole installation cost
(labor + materials)</v>
      </c>
      <c r="C259" s="601" t="s">
        <v>87</v>
      </c>
      <c r="D259" s="601" t="s">
        <v>787</v>
      </c>
      <c r="E259" s="602" t="s">
        <v>1579</v>
      </c>
      <c r="F259" s="660" t="s">
        <v>3025</v>
      </c>
      <c r="G259" s="616"/>
      <c r="H259" s="655"/>
      <c r="J259" s="607" t="s">
        <v>2419</v>
      </c>
    </row>
    <row r="260" spans="2:15" s="607" customFormat="1" ht="15.75" customHeight="1">
      <c r="B260" s="617" t="str">
        <f t="shared" si="3"/>
        <v>Description:</v>
      </c>
      <c r="C260" s="601" t="s">
        <v>31</v>
      </c>
      <c r="D260" s="601" t="s">
        <v>789</v>
      </c>
      <c r="E260" s="602" t="s">
        <v>976</v>
      </c>
      <c r="F260" s="660" t="s">
        <v>3026</v>
      </c>
      <c r="G260" s="616"/>
      <c r="H260" s="655"/>
      <c r="J260" s="607" t="s">
        <v>2420</v>
      </c>
    </row>
    <row r="261" spans="2:15" s="607" customFormat="1" ht="15.75" customHeight="1">
      <c r="B261" s="617" t="str">
        <f t="shared" si="3"/>
        <v>Lane Width</v>
      </c>
      <c r="C261" s="601" t="s">
        <v>6</v>
      </c>
      <c r="D261" s="601" t="s">
        <v>790</v>
      </c>
      <c r="E261" s="602" t="s">
        <v>977</v>
      </c>
      <c r="F261" s="660" t="s">
        <v>3027</v>
      </c>
      <c r="G261" s="616"/>
      <c r="H261" s="655"/>
      <c r="J261" s="607" t="s">
        <v>2421</v>
      </c>
      <c r="L261" s="607" t="s">
        <v>2422</v>
      </c>
      <c r="M261" s="607" t="s">
        <v>2423</v>
      </c>
      <c r="N261" s="607" t="s">
        <v>2424</v>
      </c>
      <c r="O261" s="607" t="s">
        <v>2425</v>
      </c>
    </row>
    <row r="262" spans="2:15" s="607" customFormat="1" ht="15.75" customHeight="1">
      <c r="B262" s="617" t="str">
        <f t="shared" si="3"/>
        <v>Light Geometry:</v>
      </c>
      <c r="C262" s="601" t="s">
        <v>13</v>
      </c>
      <c r="D262" s="601" t="s">
        <v>791</v>
      </c>
      <c r="E262" s="602" t="s">
        <v>978</v>
      </c>
      <c r="F262" s="660" t="s">
        <v>3028</v>
      </c>
      <c r="G262" s="616"/>
      <c r="H262" s="655"/>
      <c r="J262" s="607" t="s">
        <v>2426</v>
      </c>
      <c r="L262" s="607" t="s">
        <v>2427</v>
      </c>
    </row>
    <row r="263" spans="2:15" s="607" customFormat="1" ht="15.75" customHeight="1">
      <c r="B263" s="617" t="str">
        <f t="shared" si="3"/>
        <v>Number of Points in Grid</v>
      </c>
      <c r="C263" s="601" t="s">
        <v>35</v>
      </c>
      <c r="D263" s="601" t="s">
        <v>792</v>
      </c>
      <c r="E263" s="602" t="s">
        <v>979</v>
      </c>
      <c r="F263" s="661" t="s">
        <v>3029</v>
      </c>
      <c r="G263" s="616"/>
      <c r="H263" s="655"/>
      <c r="J263" s="607" t="s">
        <v>2428</v>
      </c>
      <c r="L263" s="607" t="s">
        <v>2429</v>
      </c>
      <c r="M263" s="607" t="s">
        <v>2430</v>
      </c>
    </row>
    <row r="264" spans="2:15" s="607" customFormat="1" ht="15.75" customHeight="1">
      <c r="B264" s="617" t="str">
        <f t="shared" si="3"/>
        <v>Pole Spacing</v>
      </c>
      <c r="C264" s="601" t="s">
        <v>2</v>
      </c>
      <c r="D264" s="601" t="s">
        <v>793</v>
      </c>
      <c r="E264" s="602" t="s">
        <v>1580</v>
      </c>
      <c r="F264" s="662" t="s">
        <v>3030</v>
      </c>
      <c r="G264" s="616"/>
      <c r="H264" s="655"/>
      <c r="J264" s="607" t="s">
        <v>2431</v>
      </c>
      <c r="L264" s="607" t="s">
        <v>2432</v>
      </c>
      <c r="M264" s="607" t="s">
        <v>2433</v>
      </c>
      <c r="N264" s="607" t="s">
        <v>2434</v>
      </c>
      <c r="O264" s="607" t="s">
        <v>2435</v>
      </c>
    </row>
    <row r="265" spans="2:15" s="607" customFormat="1" ht="15.75" customHeight="1">
      <c r="B265" s="617" t="str">
        <f t="shared" si="3"/>
        <v>Uniformity Ratio (Iavg/Imin)</v>
      </c>
      <c r="C265" s="601" t="s">
        <v>1075</v>
      </c>
      <c r="D265" s="601" t="s">
        <v>1076</v>
      </c>
      <c r="E265" s="602" t="s">
        <v>1077</v>
      </c>
      <c r="F265" s="662" t="s">
        <v>3031</v>
      </c>
      <c r="G265" s="616"/>
      <c r="H265" s="655"/>
      <c r="J265" s="607" t="s">
        <v>2436</v>
      </c>
      <c r="L265" s="607" t="s">
        <v>2437</v>
      </c>
      <c r="M265" s="607" t="s">
        <v>2438</v>
      </c>
    </row>
    <row r="266" spans="2:15" s="607" customFormat="1" ht="15.75" customHeight="1">
      <c r="B266" s="617" t="str">
        <f t="shared" si="3"/>
        <v>Uniformity Ratio (Imin/Iavg)</v>
      </c>
      <c r="C266" s="601" t="s">
        <v>1760</v>
      </c>
      <c r="D266" s="601" t="s">
        <v>1758</v>
      </c>
      <c r="E266" s="602" t="s">
        <v>1759</v>
      </c>
      <c r="F266" s="662" t="s">
        <v>3032</v>
      </c>
      <c r="G266" s="616"/>
      <c r="H266" s="655"/>
      <c r="J266" s="607" t="s">
        <v>2439</v>
      </c>
    </row>
    <row r="267" spans="2:15" s="607" customFormat="1" ht="15.75" customHeight="1">
      <c r="B267" s="617" t="str">
        <f t="shared" si="3"/>
        <v>Uniformity Ratio (IES - lavg/lmin; CIE - lmin/lavg)</v>
      </c>
      <c r="C267" s="601" t="s">
        <v>1928</v>
      </c>
      <c r="D267" s="601" t="s">
        <v>1356</v>
      </c>
      <c r="E267" s="602" t="s">
        <v>1357</v>
      </c>
      <c r="F267" s="662" t="s">
        <v>3033</v>
      </c>
      <c r="G267" s="616"/>
      <c r="H267" s="655"/>
      <c r="J267" s="607" t="s">
        <v>2440</v>
      </c>
    </row>
    <row r="268" spans="2:15" s="607" customFormat="1" ht="15.75" customHeight="1">
      <c r="B268" s="617" t="str">
        <f t="shared" ref="B268:B298" si="4">INDEX(C268:G268,MATCH($B$11,$C$11:$G$11,0))</f>
        <v>Average Illuminance</v>
      </c>
      <c r="C268" s="601" t="s">
        <v>38</v>
      </c>
      <c r="D268" s="601" t="s">
        <v>813</v>
      </c>
      <c r="E268" s="602" t="s">
        <v>1358</v>
      </c>
      <c r="F268" s="660" t="s">
        <v>3034</v>
      </c>
      <c r="G268" s="616"/>
      <c r="H268" s="655"/>
      <c r="J268" s="607" t="s">
        <v>2441</v>
      </c>
    </row>
    <row r="269" spans="2:15" s="607" customFormat="1" ht="15.75" customHeight="1">
      <c r="B269" s="617" t="str">
        <f t="shared" si="4"/>
        <v>Minimum Illuminance</v>
      </c>
      <c r="C269" s="601" t="s">
        <v>39</v>
      </c>
      <c r="D269" s="601" t="s">
        <v>814</v>
      </c>
      <c r="E269" s="602" t="s">
        <v>1359</v>
      </c>
      <c r="F269" s="661" t="s">
        <v>3035</v>
      </c>
      <c r="G269" s="616"/>
      <c r="H269" s="655"/>
      <c r="J269" s="607" t="s">
        <v>2442</v>
      </c>
    </row>
    <row r="270" spans="2:15" s="607" customFormat="1" ht="15.75" customHeight="1">
      <c r="B270" s="617" t="str">
        <f t="shared" si="4"/>
        <v>Maximum Illuminance</v>
      </c>
      <c r="C270" s="601" t="s">
        <v>53</v>
      </c>
      <c r="D270" s="601" t="s">
        <v>815</v>
      </c>
      <c r="E270" s="602" t="s">
        <v>1360</v>
      </c>
      <c r="F270" s="661" t="s">
        <v>3036</v>
      </c>
      <c r="G270" s="616"/>
      <c r="H270" s="655"/>
      <c r="J270" s="607" t="s">
        <v>2443</v>
      </c>
    </row>
    <row r="271" spans="2:15" s="607" customFormat="1" ht="15.75" customHeight="1">
      <c r="B271" s="617" t="str">
        <f t="shared" si="4"/>
        <v>Average Luminance</v>
      </c>
      <c r="C271" s="601" t="s">
        <v>202</v>
      </c>
      <c r="D271" s="604" t="s">
        <v>782</v>
      </c>
      <c r="E271" s="602" t="s">
        <v>1581</v>
      </c>
      <c r="F271" s="661" t="s">
        <v>3037</v>
      </c>
      <c r="G271" s="616"/>
      <c r="H271" s="655"/>
      <c r="J271" s="607" t="s">
        <v>2444</v>
      </c>
    </row>
    <row r="272" spans="2:15" s="607" customFormat="1" ht="15.75" customHeight="1">
      <c r="B272" s="617" t="str">
        <f t="shared" si="4"/>
        <v>Minimum Luminance</v>
      </c>
      <c r="C272" s="601" t="s">
        <v>203</v>
      </c>
      <c r="D272" s="604" t="s">
        <v>785</v>
      </c>
      <c r="E272" s="602" t="s">
        <v>1582</v>
      </c>
      <c r="F272" s="661" t="s">
        <v>3038</v>
      </c>
      <c r="G272" s="616"/>
      <c r="H272" s="655"/>
      <c r="J272" s="607" t="s">
        <v>2445</v>
      </c>
    </row>
    <row r="273" spans="1:18" s="607" customFormat="1" ht="15.75" customHeight="1">
      <c r="B273" s="617" t="str">
        <f t="shared" si="4"/>
        <v>Maximum Luminance</v>
      </c>
      <c r="C273" s="601" t="s">
        <v>1270</v>
      </c>
      <c r="D273" s="601" t="s">
        <v>1361</v>
      </c>
      <c r="E273" s="602" t="s">
        <v>1362</v>
      </c>
      <c r="F273" s="661" t="s">
        <v>3039</v>
      </c>
      <c r="G273" s="616"/>
      <c r="H273" s="655"/>
      <c r="J273" s="607" t="s">
        <v>2446</v>
      </c>
    </row>
    <row r="274" spans="1:18" s="607" customFormat="1" ht="15.75" customHeight="1">
      <c r="B274" s="617" t="str">
        <f t="shared" si="4"/>
        <v>Uniformity Ratio (Imax/Imin)</v>
      </c>
      <c r="C274" s="601" t="s">
        <v>1262</v>
      </c>
      <c r="D274" s="601" t="s">
        <v>1363</v>
      </c>
      <c r="E274" s="602" t="s">
        <v>1077</v>
      </c>
      <c r="F274" s="661" t="s">
        <v>3040</v>
      </c>
      <c r="G274" s="616"/>
      <c r="H274" s="655"/>
      <c r="J274" s="607" t="s">
        <v>2447</v>
      </c>
    </row>
    <row r="275" spans="1:18" s="607" customFormat="1" ht="15.75" customHeight="1">
      <c r="B275" s="617" t="str">
        <f t="shared" si="4"/>
        <v>HPS default lamp lumen depreciation</v>
      </c>
      <c r="C275" s="601" t="s">
        <v>102</v>
      </c>
      <c r="D275" s="601" t="s">
        <v>794</v>
      </c>
      <c r="E275" s="602" t="s">
        <v>1583</v>
      </c>
      <c r="F275" s="661" t="s">
        <v>3041</v>
      </c>
      <c r="G275" s="616"/>
      <c r="H275" s="655"/>
      <c r="J275" s="607" t="s">
        <v>2448</v>
      </c>
    </row>
    <row r="276" spans="1:18" s="607" customFormat="1" ht="15.75" customHeight="1">
      <c r="B276" s="617" t="str">
        <f t="shared" si="4"/>
        <v>HPS default life (hours)</v>
      </c>
      <c r="C276" s="601" t="s">
        <v>100</v>
      </c>
      <c r="D276" s="601" t="s">
        <v>1929</v>
      </c>
      <c r="E276" s="602" t="s">
        <v>1584</v>
      </c>
      <c r="F276" s="661" t="s">
        <v>3042</v>
      </c>
      <c r="G276" s="616"/>
      <c r="H276" s="655"/>
      <c r="J276" s="607" t="s">
        <v>2449</v>
      </c>
    </row>
    <row r="277" spans="1:18" s="607" customFormat="1" ht="15.75" customHeight="1">
      <c r="B277" s="617" t="str">
        <f t="shared" si="4"/>
        <v>LED default lamp lumen depreciation</v>
      </c>
      <c r="C277" s="601" t="s">
        <v>101</v>
      </c>
      <c r="D277" s="601" t="s">
        <v>795</v>
      </c>
      <c r="E277" s="602" t="s">
        <v>1585</v>
      </c>
      <c r="F277" s="661" t="s">
        <v>3043</v>
      </c>
      <c r="G277" s="616"/>
      <c r="H277" s="655"/>
      <c r="J277" s="607" t="s">
        <v>2450</v>
      </c>
    </row>
    <row r="278" spans="1:18" s="607" customFormat="1" ht="15.75" customHeight="1">
      <c r="B278" s="617" t="str">
        <f t="shared" si="4"/>
        <v>LED Default life (hours)</v>
      </c>
      <c r="C278" s="601" t="s">
        <v>99</v>
      </c>
      <c r="D278" s="601" t="s">
        <v>796</v>
      </c>
      <c r="E278" s="602" t="s">
        <v>981</v>
      </c>
      <c r="F278" s="661" t="s">
        <v>3044</v>
      </c>
      <c r="G278" s="616"/>
      <c r="H278" s="655"/>
      <c r="J278" s="607" t="s">
        <v>2451</v>
      </c>
    </row>
    <row r="279" spans="1:18" s="607" customFormat="1" ht="15.75" customHeight="1">
      <c r="B279" s="617" t="str">
        <f t="shared" si="4"/>
        <v>MH default lamp lumen depreciation</v>
      </c>
      <c r="C279" s="601" t="s">
        <v>332</v>
      </c>
      <c r="D279" s="601" t="s">
        <v>797</v>
      </c>
      <c r="E279" s="602" t="s">
        <v>1586</v>
      </c>
      <c r="F279" s="661" t="s">
        <v>3045</v>
      </c>
      <c r="G279" s="616"/>
      <c r="H279" s="655"/>
      <c r="J279" s="607" t="s">
        <v>2452</v>
      </c>
    </row>
    <row r="280" spans="1:18" s="607" customFormat="1" ht="15.75" customHeight="1">
      <c r="B280" s="617" t="str">
        <f t="shared" si="4"/>
        <v>MH default life (hours)</v>
      </c>
      <c r="C280" s="601" t="s">
        <v>331</v>
      </c>
      <c r="D280" s="601" t="s">
        <v>1930</v>
      </c>
      <c r="E280" s="602" t="s">
        <v>1587</v>
      </c>
      <c r="F280" s="661" t="s">
        <v>3046</v>
      </c>
      <c r="G280" s="616"/>
      <c r="H280" s="655"/>
      <c r="J280" s="607" t="s">
        <v>2453</v>
      </c>
    </row>
    <row r="281" spans="1:18" s="607" customFormat="1" ht="15.75" customHeight="1">
      <c r="B281" s="617" t="str">
        <f t="shared" si="4"/>
        <v>Notes</v>
      </c>
      <c r="C281" s="601" t="s">
        <v>98</v>
      </c>
      <c r="D281" s="601" t="s">
        <v>98</v>
      </c>
      <c r="E281" s="602" t="s">
        <v>982</v>
      </c>
      <c r="F281" s="661" t="s">
        <v>3047</v>
      </c>
      <c r="G281" s="616"/>
      <c r="H281" s="655"/>
      <c r="J281" s="607" t="s">
        <v>2454</v>
      </c>
    </row>
    <row r="282" spans="1:18" s="607" customFormat="1" ht="15.75" customHeight="1">
      <c r="B282" s="617" t="str">
        <f t="shared" si="4"/>
        <v>Value</v>
      </c>
      <c r="C282" s="601" t="s">
        <v>97</v>
      </c>
      <c r="D282" s="601" t="s">
        <v>798</v>
      </c>
      <c r="E282" s="602" t="s">
        <v>983</v>
      </c>
      <c r="F282" s="661" t="s">
        <v>3048</v>
      </c>
      <c r="G282" s="616"/>
      <c r="H282" s="655"/>
      <c r="J282" s="607" t="s">
        <v>2455</v>
      </c>
    </row>
    <row r="283" spans="1:18" s="607" customFormat="1" ht="15.75" customHeight="1">
      <c r="B283" s="617" t="str">
        <f t="shared" si="4"/>
        <v>Variable</v>
      </c>
      <c r="C283" s="601" t="s">
        <v>96</v>
      </c>
      <c r="D283" s="601" t="s">
        <v>96</v>
      </c>
      <c r="E283" s="602" t="s">
        <v>96</v>
      </c>
      <c r="F283" s="661" t="s">
        <v>3049</v>
      </c>
      <c r="G283" s="616"/>
      <c r="H283" s="655"/>
      <c r="J283" s="607" t="s">
        <v>2456</v>
      </c>
    </row>
    <row r="284" spans="1:18" s="607" customFormat="1" ht="15.75" customHeight="1">
      <c r="B284" s="617" t="str">
        <f t="shared" si="4"/>
        <v>EXAMPLES</v>
      </c>
      <c r="C284" s="601" t="s">
        <v>275</v>
      </c>
      <c r="D284" s="601" t="s">
        <v>799</v>
      </c>
      <c r="E284" s="602" t="s">
        <v>984</v>
      </c>
      <c r="F284" s="661" t="s">
        <v>3050</v>
      </c>
      <c r="G284" s="616"/>
      <c r="H284" s="655"/>
      <c r="J284" s="607" t="s">
        <v>2457</v>
      </c>
    </row>
    <row r="285" spans="1:18" s="607" customFormat="1" ht="15.75" customHeight="1">
      <c r="B285" s="617" t="str">
        <f t="shared" si="4"/>
        <v>SEAD Procurement Tool for Energy Efficient Street Lighting</v>
      </c>
      <c r="C285" s="601" t="s">
        <v>497</v>
      </c>
      <c r="D285" s="601" t="s">
        <v>800</v>
      </c>
      <c r="E285" s="602" t="s">
        <v>1588</v>
      </c>
      <c r="F285" s="661" t="s">
        <v>3051</v>
      </c>
      <c r="G285" s="616"/>
      <c r="H285" s="655"/>
      <c r="J285" s="607" t="s">
        <v>2458</v>
      </c>
    </row>
    <row r="286" spans="1:18" s="607" customFormat="1" ht="15.75" customHeight="1">
      <c r="A286" s="601"/>
      <c r="B286" s="617" t="str">
        <f t="shared" si="4"/>
        <v>Before you get started, please take some time to read the instructions located on the navigation worksheet .</v>
      </c>
      <c r="C286" s="601" t="s">
        <v>498</v>
      </c>
      <c r="D286" s="601" t="s">
        <v>801</v>
      </c>
      <c r="E286" s="602" t="s">
        <v>985</v>
      </c>
      <c r="F286" s="661" t="s">
        <v>3052</v>
      </c>
      <c r="G286" s="616"/>
      <c r="H286" s="655"/>
      <c r="I286" s="601"/>
      <c r="J286" s="601" t="s">
        <v>2459</v>
      </c>
      <c r="K286" s="601"/>
      <c r="L286" s="601"/>
      <c r="M286" s="601"/>
      <c r="N286" s="601"/>
    </row>
    <row r="287" spans="1:18" s="607" customFormat="1" ht="15.75" customHeight="1">
      <c r="B287" s="617" t="str">
        <f t="shared" si="4"/>
        <v>Table 2: IESNA Luminance Method - Recommended Values</v>
      </c>
      <c r="C287" s="601" t="s">
        <v>345</v>
      </c>
      <c r="D287" s="601" t="s">
        <v>802</v>
      </c>
      <c r="E287" s="601" t="s">
        <v>986</v>
      </c>
      <c r="F287" s="661" t="s">
        <v>3053</v>
      </c>
      <c r="G287" s="616"/>
      <c r="H287" s="655"/>
      <c r="J287" s="607" t="s">
        <v>2460</v>
      </c>
    </row>
    <row r="288" spans="1:18" s="607" customFormat="1" ht="15.75" customHeight="1">
      <c r="B288" s="617" t="str">
        <f t="shared" si="4"/>
        <v>Medium</v>
      </c>
      <c r="C288" s="601" t="s">
        <v>140</v>
      </c>
      <c r="D288" s="601" t="s">
        <v>803</v>
      </c>
      <c r="E288" s="602" t="s">
        <v>987</v>
      </c>
      <c r="F288" s="661" t="s">
        <v>3054</v>
      </c>
      <c r="G288" s="616"/>
      <c r="H288" s="655"/>
      <c r="J288" s="607" t="s">
        <v>2461</v>
      </c>
      <c r="L288" s="607" t="s">
        <v>2462</v>
      </c>
      <c r="M288" s="607" t="s">
        <v>2463</v>
      </c>
      <c r="N288" s="607" t="s">
        <v>2464</v>
      </c>
      <c r="O288" s="607" t="s">
        <v>2465</v>
      </c>
      <c r="P288" s="607" t="s">
        <v>2466</v>
      </c>
      <c r="Q288" s="607" t="s">
        <v>2467</v>
      </c>
      <c r="R288" s="607" t="s">
        <v>2468</v>
      </c>
    </row>
    <row r="289" spans="2:14" s="607" customFormat="1" ht="15.75" customHeight="1">
      <c r="B289" s="617" t="str">
        <f t="shared" si="4"/>
        <v>Results:</v>
      </c>
      <c r="C289" s="601" t="s">
        <v>373</v>
      </c>
      <c r="D289" s="601" t="s">
        <v>807</v>
      </c>
      <c r="E289" s="602" t="s">
        <v>990</v>
      </c>
      <c r="F289" s="661" t="s">
        <v>3055</v>
      </c>
      <c r="G289" s="616"/>
      <c r="H289" s="655"/>
      <c r="J289" s="607" t="s">
        <v>2469</v>
      </c>
    </row>
    <row r="290" spans="2:14" s="607" customFormat="1" ht="15.75" customHeight="1">
      <c r="B290" s="617" t="str">
        <f t="shared" si="4"/>
        <v>Class</v>
      </c>
      <c r="C290" s="601" t="s">
        <v>180</v>
      </c>
      <c r="D290" s="601" t="s">
        <v>808</v>
      </c>
      <c r="E290" s="602" t="s">
        <v>991</v>
      </c>
      <c r="F290" s="661" t="s">
        <v>3056</v>
      </c>
      <c r="G290" s="616"/>
      <c r="H290" s="655"/>
      <c r="J290" s="607" t="s">
        <v>2470</v>
      </c>
    </row>
    <row r="291" spans="2:14" s="607" customFormat="1" ht="15.75" customHeight="1">
      <c r="B291" s="617" t="str">
        <f t="shared" si="4"/>
        <v>Sum of Weighting Values (Vws)</v>
      </c>
      <c r="C291" s="601" t="s">
        <v>500</v>
      </c>
      <c r="D291" s="601" t="s">
        <v>804</v>
      </c>
      <c r="E291" s="602" t="s">
        <v>988</v>
      </c>
      <c r="F291" s="661" t="s">
        <v>3057</v>
      </c>
      <c r="G291" s="616"/>
      <c r="H291" s="655"/>
      <c r="J291" s="607" t="s">
        <v>2471</v>
      </c>
    </row>
    <row r="292" spans="2:14" s="607" customFormat="1" ht="15.75" customHeight="1">
      <c r="B292" s="617" t="str">
        <f t="shared" si="4"/>
        <v>Meets Illuminance?</v>
      </c>
      <c r="C292" s="601" t="s">
        <v>59</v>
      </c>
      <c r="D292" s="601" t="s">
        <v>1335</v>
      </c>
      <c r="E292" s="602" t="s">
        <v>992</v>
      </c>
      <c r="F292" s="661" t="s">
        <v>3058</v>
      </c>
      <c r="G292" s="616"/>
      <c r="H292" s="655"/>
      <c r="J292" s="607" t="s">
        <v>2472</v>
      </c>
      <c r="L292" s="607" t="s">
        <v>2473</v>
      </c>
    </row>
    <row r="293" spans="2:14" s="607" customFormat="1" ht="15.75" customHeight="1">
      <c r="B293" s="617" t="str">
        <f t="shared" si="4"/>
        <v>Target - Average Luminance</v>
      </c>
      <c r="C293" s="601" t="s">
        <v>839</v>
      </c>
      <c r="D293" s="601" t="s">
        <v>809</v>
      </c>
      <c r="E293" s="602" t="s">
        <v>993</v>
      </c>
      <c r="F293" s="661" t="s">
        <v>3059</v>
      </c>
      <c r="G293" s="616"/>
      <c r="H293" s="655"/>
      <c r="J293" s="607" t="s">
        <v>2474</v>
      </c>
      <c r="L293" s="607" t="s">
        <v>2475</v>
      </c>
    </row>
    <row r="294" spans="2:14" s="607" customFormat="1" ht="15.75" customHeight="1">
      <c r="B294" s="617" t="str">
        <f t="shared" si="4"/>
        <v>Target - Uniformity (average/minimum)</v>
      </c>
      <c r="C294" s="601" t="s">
        <v>1192</v>
      </c>
      <c r="D294" s="601" t="s">
        <v>1220</v>
      </c>
      <c r="E294" s="602" t="s">
        <v>1589</v>
      </c>
      <c r="F294" s="661" t="s">
        <v>3060</v>
      </c>
      <c r="G294" s="616"/>
      <c r="H294" s="655"/>
      <c r="J294" s="607" t="s">
        <v>2476</v>
      </c>
      <c r="L294" s="607" t="s">
        <v>2477</v>
      </c>
      <c r="M294" s="607" t="s">
        <v>2478</v>
      </c>
      <c r="N294" s="607" t="s">
        <v>2479</v>
      </c>
    </row>
    <row r="295" spans="2:14" s="607" customFormat="1" ht="15.75" customHeight="1">
      <c r="B295" s="617" t="str">
        <f t="shared" si="4"/>
        <v>Target - Uniformity (maximum/minimum)</v>
      </c>
      <c r="C295" s="601" t="s">
        <v>1193</v>
      </c>
      <c r="D295" s="601" t="s">
        <v>1221</v>
      </c>
      <c r="E295" s="602" t="s">
        <v>1590</v>
      </c>
      <c r="F295" s="661" t="s">
        <v>3061</v>
      </c>
      <c r="G295" s="616"/>
      <c r="H295" s="655"/>
      <c r="J295" s="607" t="s">
        <v>2480</v>
      </c>
    </row>
    <row r="296" spans="2:14" s="607" customFormat="1" ht="15.75" customHeight="1">
      <c r="B296" s="617" t="str">
        <f t="shared" si="4"/>
        <v>Meets Ill. Criteria</v>
      </c>
      <c r="C296" s="601" t="s">
        <v>60</v>
      </c>
      <c r="D296" s="601" t="s">
        <v>810</v>
      </c>
      <c r="E296" s="602" t="s">
        <v>994</v>
      </c>
      <c r="F296" s="661" t="s">
        <v>3062</v>
      </c>
      <c r="G296" s="616"/>
      <c r="H296" s="655"/>
      <c r="J296" s="607" t="s">
        <v>2481</v>
      </c>
      <c r="L296" s="607" t="s">
        <v>2482</v>
      </c>
    </row>
    <row r="297" spans="2:14" s="607" customFormat="1" ht="15.75" customHeight="1">
      <c r="B297" s="617" t="str">
        <f t="shared" si="4"/>
        <v>Fails Ill. Criteria</v>
      </c>
      <c r="C297" s="601" t="s">
        <v>61</v>
      </c>
      <c r="D297" s="601" t="s">
        <v>811</v>
      </c>
      <c r="E297" s="602" t="s">
        <v>995</v>
      </c>
      <c r="F297" s="661" t="s">
        <v>3062</v>
      </c>
      <c r="G297" s="616"/>
      <c r="H297" s="655"/>
      <c r="J297" s="607" t="s">
        <v>2483</v>
      </c>
      <c r="L297" s="607" t="s">
        <v>2484</v>
      </c>
    </row>
    <row r="298" spans="2:14" s="607" customFormat="1" ht="15.75" customHeight="1">
      <c r="B298" s="617" t="str">
        <f t="shared" si="4"/>
        <v>Pole Setback</v>
      </c>
      <c r="C298" s="601" t="s">
        <v>3</v>
      </c>
      <c r="D298" s="601" t="s">
        <v>812</v>
      </c>
      <c r="E298" s="602" t="s">
        <v>996</v>
      </c>
      <c r="F298" s="661" t="s">
        <v>3063</v>
      </c>
      <c r="G298" s="616"/>
      <c r="H298" s="655"/>
      <c r="J298" s="607" t="s">
        <v>2485</v>
      </c>
      <c r="L298" s="607" t="s">
        <v>2486</v>
      </c>
      <c r="M298" s="607" t="s">
        <v>2487</v>
      </c>
      <c r="N298" s="607" t="s">
        <v>2488</v>
      </c>
    </row>
    <row r="299" spans="2:14" s="607" customFormat="1" ht="15.75" customHeight="1">
      <c r="B299" s="617" t="s">
        <v>501</v>
      </c>
      <c r="C299" s="601" t="s">
        <v>501</v>
      </c>
      <c r="D299" s="601" t="s">
        <v>817</v>
      </c>
      <c r="E299" s="602" t="s">
        <v>997</v>
      </c>
      <c r="F299" s="661" t="s">
        <v>3064</v>
      </c>
      <c r="G299" s="616"/>
      <c r="H299" s="655"/>
      <c r="I299" s="607" t="s">
        <v>2489</v>
      </c>
    </row>
    <row r="300" spans="2:14" s="607" customFormat="1" ht="15.75" customHeight="1">
      <c r="B300" s="617" t="s">
        <v>502</v>
      </c>
      <c r="C300" s="601" t="s">
        <v>502</v>
      </c>
      <c r="D300" s="601" t="s">
        <v>818</v>
      </c>
      <c r="E300" s="602" t="s">
        <v>998</v>
      </c>
      <c r="F300" s="661" t="s">
        <v>3065</v>
      </c>
      <c r="G300" s="616"/>
      <c r="H300" s="655"/>
      <c r="I300" s="607" t="s">
        <v>2490</v>
      </c>
    </row>
    <row r="301" spans="2:14" s="607" customFormat="1" ht="15.75" customHeight="1">
      <c r="B301" s="617" t="s">
        <v>503</v>
      </c>
      <c r="C301" s="601" t="s">
        <v>503</v>
      </c>
      <c r="D301" s="601" t="s">
        <v>819</v>
      </c>
      <c r="E301" s="602" t="s">
        <v>999</v>
      </c>
      <c r="F301" s="661" t="s">
        <v>3066</v>
      </c>
      <c r="G301" s="616"/>
      <c r="H301" s="655"/>
      <c r="I301" s="607" t="s">
        <v>2491</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504</v>
      </c>
      <c r="D302" s="601" t="s">
        <v>820</v>
      </c>
      <c r="E302" s="602" t="s">
        <v>1591</v>
      </c>
      <c r="F302" s="661" t="s">
        <v>3067</v>
      </c>
      <c r="G302" s="616"/>
      <c r="H302" s="655"/>
      <c r="I302" s="607" t="s">
        <v>2492</v>
      </c>
    </row>
    <row r="303" spans="2:14" s="607" customFormat="1" ht="15.75" customHeight="1">
      <c r="B303" s="617" t="str">
        <f t="shared" si="5"/>
        <v>Enter the Fixture Reference Name</v>
      </c>
      <c r="C303" s="601" t="s">
        <v>505</v>
      </c>
      <c r="D303" s="601" t="s">
        <v>821</v>
      </c>
      <c r="E303" s="602" t="s">
        <v>1592</v>
      </c>
      <c r="F303" s="661" t="s">
        <v>3068</v>
      </c>
      <c r="G303" s="616"/>
      <c r="H303" s="655"/>
      <c r="I303" s="607" t="s">
        <v>2493</v>
      </c>
    </row>
    <row r="304" spans="2:14" s="607" customFormat="1" ht="15.75" customHeight="1">
      <c r="B304" s="617" t="str">
        <f t="shared" si="5"/>
        <v>Fixture Reference Name</v>
      </c>
      <c r="C304" s="601" t="s">
        <v>295</v>
      </c>
      <c r="D304" s="601" t="s">
        <v>822</v>
      </c>
      <c r="E304" s="602" t="s">
        <v>1593</v>
      </c>
      <c r="F304" s="661" t="s">
        <v>3069</v>
      </c>
      <c r="G304" s="616"/>
      <c r="H304" s="655"/>
      <c r="I304" s="607" t="s">
        <v>2494</v>
      </c>
    </row>
    <row r="305" spans="2:10" s="607" customFormat="1" ht="15.75" customHeight="1">
      <c r="B305" s="617" t="str">
        <f t="shared" si="5"/>
        <v>New Fixture Name</v>
      </c>
      <c r="C305" s="601" t="s">
        <v>506</v>
      </c>
      <c r="D305" s="601" t="s">
        <v>823</v>
      </c>
      <c r="E305" s="602" t="s">
        <v>1594</v>
      </c>
      <c r="F305" s="661" t="s">
        <v>3070</v>
      </c>
      <c r="G305" s="616"/>
      <c r="H305" s="655"/>
      <c r="I305" s="607" t="s">
        <v>2495</v>
      </c>
    </row>
    <row r="306" spans="2:10" s="607" customFormat="1" ht="15.75" customHeight="1">
      <c r="B306" s="617" t="str">
        <f t="shared" si="5"/>
        <v>Enter the Fixture Type</v>
      </c>
      <c r="C306" s="601" t="s">
        <v>507</v>
      </c>
      <c r="D306" s="601" t="s">
        <v>824</v>
      </c>
      <c r="E306" s="602" t="s">
        <v>1595</v>
      </c>
      <c r="F306" s="661" t="s">
        <v>3071</v>
      </c>
      <c r="G306" s="616"/>
      <c r="H306" s="655"/>
      <c r="I306" s="607" t="s">
        <v>2496</v>
      </c>
    </row>
    <row r="307" spans="2:10" s="607" customFormat="1" ht="15.75" customHeight="1">
      <c r="B307" s="617" t="str">
        <f t="shared" si="5"/>
        <v>Fixture Type</v>
      </c>
      <c r="C307" s="601" t="s">
        <v>508</v>
      </c>
      <c r="D307" s="601" t="s">
        <v>825</v>
      </c>
      <c r="E307" s="602" t="s">
        <v>1596</v>
      </c>
      <c r="F307" s="661" t="s">
        <v>3072</v>
      </c>
      <c r="G307" s="616"/>
      <c r="H307" s="655"/>
      <c r="I307" s="607" t="s">
        <v>2497</v>
      </c>
    </row>
    <row r="308" spans="2:10" s="607" customFormat="1" ht="15.75" customHeight="1">
      <c r="B308" s="617" t="str">
        <f t="shared" si="5"/>
        <v>Fixture type must be LED or HPS - please try again</v>
      </c>
      <c r="C308" s="601" t="s">
        <v>509</v>
      </c>
      <c r="D308" s="601" t="s">
        <v>826</v>
      </c>
      <c r="E308" s="602" t="s">
        <v>1597</v>
      </c>
      <c r="F308" s="661" t="s">
        <v>3073</v>
      </c>
      <c r="G308" s="616"/>
      <c r="H308" s="655"/>
      <c r="I308" s="607" t="s">
        <v>2498</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1048</v>
      </c>
      <c r="D309" s="601" t="s">
        <v>1157</v>
      </c>
      <c r="E309" s="601" t="s">
        <v>1598</v>
      </c>
      <c r="F309" s="661" t="s">
        <v>3074</v>
      </c>
      <c r="G309" s="616"/>
      <c r="H309" s="655"/>
      <c r="I309" s="607" t="s">
        <v>2499</v>
      </c>
    </row>
    <row r="310" spans="2:10" s="607" customFormat="1" ht="15.75" customHeight="1">
      <c r="B310" s="617" t="str">
        <f t="shared" si="5"/>
        <v>Do you want to clear the saved results before adding new ones?</v>
      </c>
      <c r="C310" s="601" t="s">
        <v>1096</v>
      </c>
      <c r="D310" s="601" t="s">
        <v>1931</v>
      </c>
      <c r="E310" s="601" t="s">
        <v>1226</v>
      </c>
      <c r="F310" s="661" t="s">
        <v>3075</v>
      </c>
      <c r="G310" s="616"/>
      <c r="H310" s="655"/>
      <c r="I310" s="607" t="s">
        <v>2500</v>
      </c>
    </row>
    <row r="311" spans="2:10" s="607" customFormat="1" ht="15.75" customHeight="1">
      <c r="B311" s="617" t="str">
        <f t="shared" si="5"/>
        <v>1) Select fixture data to remove from the tool:</v>
      </c>
      <c r="C311" s="601" t="s">
        <v>581</v>
      </c>
      <c r="D311" s="601" t="s">
        <v>829</v>
      </c>
      <c r="E311" s="601" t="s">
        <v>1600</v>
      </c>
      <c r="F311" s="661" t="s">
        <v>3076</v>
      </c>
      <c r="G311" s="616"/>
      <c r="H311" s="655"/>
      <c r="J311" s="607" t="s">
        <v>2501</v>
      </c>
    </row>
    <row r="312" spans="2:10" s="607" customFormat="1" ht="15.75" customHeight="1">
      <c r="B312" s="617" t="str">
        <f t="shared" si="5"/>
        <v>Selected File:</v>
      </c>
      <c r="C312" s="601" t="s">
        <v>577</v>
      </c>
      <c r="D312" s="601" t="s">
        <v>830</v>
      </c>
      <c r="E312" s="601" t="s">
        <v>1001</v>
      </c>
      <c r="F312" s="661" t="s">
        <v>3077</v>
      </c>
      <c r="G312" s="616"/>
      <c r="H312" s="655"/>
      <c r="J312" s="607" t="s">
        <v>2502</v>
      </c>
    </row>
    <row r="313" spans="2:10" s="607" customFormat="1" ht="15.75" customHeight="1">
      <c r="B313" s="617" t="str">
        <f t="shared" si="5"/>
        <v>2) Confirm deletion (cannot be undone)</v>
      </c>
      <c r="C313" s="601" t="s">
        <v>578</v>
      </c>
      <c r="D313" s="601" t="s">
        <v>831</v>
      </c>
      <c r="E313" s="601" t="s">
        <v>1002</v>
      </c>
      <c r="F313" s="661" t="s">
        <v>3078</v>
      </c>
      <c r="G313" s="616"/>
      <c r="H313" s="655"/>
      <c r="J313" s="607" t="s">
        <v>2503</v>
      </c>
    </row>
    <row r="314" spans="2:10" s="607" customFormat="1" ht="15.75" customHeight="1">
      <c r="B314" s="617" t="str">
        <f t="shared" si="5"/>
        <v>Have comments or feedback? Send an email to sltoolkit@superefficient.org</v>
      </c>
      <c r="C314" s="603" t="s">
        <v>1932</v>
      </c>
      <c r="D314" s="601" t="s">
        <v>833</v>
      </c>
      <c r="E314" s="603" t="s">
        <v>1003</v>
      </c>
      <c r="F314" s="661" t="s">
        <v>3301</v>
      </c>
      <c r="G314" s="616"/>
      <c r="H314" s="655"/>
      <c r="J314" s="607" t="s">
        <v>2504</v>
      </c>
    </row>
    <row r="315" spans="2:10" s="607" customFormat="1" ht="15.75" customHeight="1">
      <c r="B315" s="617" t="str">
        <f t="shared" si="5"/>
        <v>This tool and accompanying street lighting technology profile are available at www.superefficient.org</v>
      </c>
      <c r="C315" s="603" t="s">
        <v>546</v>
      </c>
      <c r="D315" s="601" t="s">
        <v>834</v>
      </c>
      <c r="E315" s="603" t="s">
        <v>1602</v>
      </c>
      <c r="F315" s="661" t="s">
        <v>3079</v>
      </c>
      <c r="G315" s="616"/>
      <c r="H315" s="655"/>
      <c r="J315" s="607" t="s">
        <v>2505</v>
      </c>
    </row>
    <row r="316" spans="2:10" s="607" customFormat="1" ht="15.75" customHeight="1">
      <c r="B316" s="617" t="str">
        <f t="shared" si="5"/>
        <v>Provide the full path of where the file is located on your computer, including the filename.ies</v>
      </c>
      <c r="C316" s="601" t="s">
        <v>539</v>
      </c>
      <c r="D316" s="601" t="s">
        <v>840</v>
      </c>
      <c r="E316" s="601" t="s">
        <v>1603</v>
      </c>
      <c r="F316" s="661" t="s">
        <v>3080</v>
      </c>
      <c r="G316" s="616"/>
      <c r="H316" s="655"/>
      <c r="J316" s="607" t="s">
        <v>2506</v>
      </c>
    </row>
    <row r="317" spans="2:10" s="607" customFormat="1" ht="15.75" customHeight="1">
      <c r="B317" s="617" t="str">
        <f t="shared" si="5"/>
        <v>Enter a unique name you can use to identify the fixture</v>
      </c>
      <c r="C317" s="601" t="s">
        <v>537</v>
      </c>
      <c r="D317" s="601" t="s">
        <v>841</v>
      </c>
      <c r="E317" s="601" t="s">
        <v>1604</v>
      </c>
      <c r="F317" s="661" t="s">
        <v>3081</v>
      </c>
      <c r="G317" s="616"/>
      <c r="H317" s="655"/>
      <c r="J317" s="607" t="s">
        <v>2507</v>
      </c>
    </row>
    <row r="318" spans="2:10" s="607" customFormat="1" ht="15.75" customHeight="1">
      <c r="B318" s="617" t="str">
        <f t="shared" si="5"/>
        <v>Enter the fixture type</v>
      </c>
      <c r="C318" s="601" t="s">
        <v>538</v>
      </c>
      <c r="D318" s="601" t="s">
        <v>824</v>
      </c>
      <c r="E318" s="601" t="s">
        <v>1605</v>
      </c>
      <c r="F318" s="661" t="s">
        <v>3082</v>
      </c>
      <c r="G318" s="616"/>
      <c r="H318" s="655"/>
      <c r="J318" s="607" t="s">
        <v>2508</v>
      </c>
    </row>
    <row r="319" spans="2:10" s="607" customFormat="1" ht="15.75" customHeight="1">
      <c r="B319" s="617" t="str">
        <f t="shared" si="5"/>
        <v>Filepath</v>
      </c>
      <c r="C319" s="601" t="s">
        <v>294</v>
      </c>
      <c r="D319" s="601" t="s">
        <v>842</v>
      </c>
      <c r="E319" s="601" t="s">
        <v>1606</v>
      </c>
      <c r="F319" s="661" t="s">
        <v>3083</v>
      </c>
      <c r="G319" s="616"/>
      <c r="H319" s="655"/>
      <c r="J319" s="607" t="s">
        <v>2509</v>
      </c>
    </row>
    <row r="320" spans="2:10" s="607" customFormat="1" ht="15.75" customHeight="1">
      <c r="B320" s="617" t="str">
        <f t="shared" si="5"/>
        <v>Fixture Reference Name</v>
      </c>
      <c r="C320" s="601" t="s">
        <v>295</v>
      </c>
      <c r="D320" s="601" t="s">
        <v>822</v>
      </c>
      <c r="E320" s="601" t="s">
        <v>1607</v>
      </c>
      <c r="F320" s="661" t="s">
        <v>3084</v>
      </c>
      <c r="G320" s="616"/>
      <c r="H320" s="655"/>
      <c r="J320" s="607" t="s">
        <v>2510</v>
      </c>
    </row>
    <row r="321" spans="2:13" s="607" customFormat="1" ht="15.75" customHeight="1">
      <c r="B321" s="617" t="str">
        <f t="shared" si="5"/>
        <v>Fixture Type (HPS, MH or LED)</v>
      </c>
      <c r="C321" s="601" t="s">
        <v>536</v>
      </c>
      <c r="D321" s="601" t="s">
        <v>1720</v>
      </c>
      <c r="E321" s="601" t="s">
        <v>1608</v>
      </c>
      <c r="F321" s="661" t="s">
        <v>3085</v>
      </c>
      <c r="G321" s="616"/>
      <c r="H321" s="655"/>
      <c r="J321" s="607" t="s">
        <v>2511</v>
      </c>
    </row>
    <row r="322" spans="2:13" s="607" customFormat="1" ht="15.75" customHeight="1">
      <c r="B322" s="617" t="str">
        <f t="shared" si="5"/>
        <v>Use this sheet to load IES files</v>
      </c>
      <c r="C322" s="601" t="s">
        <v>1681</v>
      </c>
      <c r="D322" s="601" t="s">
        <v>1682</v>
      </c>
      <c r="E322" s="601" t="s">
        <v>1683</v>
      </c>
      <c r="F322" s="661" t="s">
        <v>3086</v>
      </c>
      <c r="G322" s="616"/>
      <c r="H322" s="655"/>
      <c r="J322" s="607" t="s">
        <v>2512</v>
      </c>
    </row>
    <row r="323" spans="2:13" s="607" customFormat="1" ht="15.75" customHeight="1">
      <c r="B323" s="617" t="str">
        <f t="shared" si="5"/>
        <v>Baseline</v>
      </c>
      <c r="C323" s="603" t="s">
        <v>22</v>
      </c>
      <c r="D323" s="601" t="s">
        <v>769</v>
      </c>
      <c r="E323" s="601" t="s">
        <v>1609</v>
      </c>
      <c r="F323" s="661" t="s">
        <v>3087</v>
      </c>
      <c r="G323" s="616"/>
      <c r="H323" s="655"/>
      <c r="I323" s="607" t="s">
        <v>2513</v>
      </c>
    </row>
    <row r="324" spans="2:13" s="607" customFormat="1" ht="15.75" customHeight="1">
      <c r="B324" s="617" t="str">
        <f t="shared" si="5"/>
        <v>Installation Cost ($/fixture)</v>
      </c>
      <c r="C324" s="603" t="s">
        <v>1064</v>
      </c>
      <c r="D324" s="603" t="s">
        <v>1158</v>
      </c>
      <c r="E324" s="601" t="s">
        <v>1610</v>
      </c>
      <c r="F324" s="661" t="s">
        <v>3088</v>
      </c>
      <c r="G324" s="616"/>
      <c r="H324" s="655"/>
      <c r="J324" s="607" t="s">
        <v>2514</v>
      </c>
      <c r="L324" s="607" t="s">
        <v>2515</v>
      </c>
      <c r="M324" s="607" t="s">
        <v>2516</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1108</v>
      </c>
      <c r="D325" s="601" t="s">
        <v>1877</v>
      </c>
      <c r="E325" s="601" t="s">
        <v>1611</v>
      </c>
      <c r="F325" s="661" t="s">
        <v>3319</v>
      </c>
      <c r="G325" s="616"/>
      <c r="H325" s="655"/>
      <c r="J325" s="607" t="s">
        <v>2517</v>
      </c>
    </row>
    <row r="326" spans="2:13" s="607" customFormat="1" ht="15.75" customHeight="1">
      <c r="B326" s="617" t="str">
        <f t="shared" si="5"/>
        <v>Energy Cost</v>
      </c>
      <c r="C326" s="603" t="s">
        <v>1006</v>
      </c>
      <c r="D326" s="604" t="s">
        <v>1022</v>
      </c>
      <c r="E326" s="601" t="s">
        <v>1933</v>
      </c>
      <c r="F326" s="661" t="s">
        <v>3089</v>
      </c>
      <c r="G326" s="616"/>
      <c r="H326" s="655"/>
      <c r="J326" s="607" t="s">
        <v>2518</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1007</v>
      </c>
      <c r="D327" s="604" t="s">
        <v>1023</v>
      </c>
      <c r="E327" s="601" t="s">
        <v>1612</v>
      </c>
      <c r="F327" s="661" t="s">
        <v>3326</v>
      </c>
      <c r="G327" s="616"/>
      <c r="H327" s="655"/>
      <c r="J327" s="607" t="s">
        <v>2519</v>
      </c>
    </row>
    <row r="328" spans="2:13" s="607" customFormat="1" ht="15.75" customHeight="1">
      <c r="B328" s="617" t="str">
        <f t="shared" si="5"/>
        <v>Discount Rate</v>
      </c>
      <c r="C328" s="603" t="s">
        <v>88</v>
      </c>
      <c r="D328" s="604" t="s">
        <v>786</v>
      </c>
      <c r="E328" s="601" t="s">
        <v>1008</v>
      </c>
      <c r="F328" s="661" t="s">
        <v>3090</v>
      </c>
      <c r="G328" s="616"/>
      <c r="H328" s="655"/>
      <c r="J328" s="607" t="s">
        <v>2520</v>
      </c>
    </row>
    <row r="329" spans="2:13" s="607" customFormat="1" ht="15.75" customHeight="1">
      <c r="B329" s="617" t="str">
        <f t="shared" si="5"/>
        <v xml:space="preserve">Enter the assumed discount rate for calculating the net present value of future energy and maintenance cost savings
</v>
      </c>
      <c r="C329" s="603" t="s">
        <v>1115</v>
      </c>
      <c r="D329" s="604" t="s">
        <v>1024</v>
      </c>
      <c r="E329" s="601" t="s">
        <v>1242</v>
      </c>
      <c r="F329" s="661" t="s">
        <v>3091</v>
      </c>
      <c r="G329" s="616"/>
      <c r="H329" s="655"/>
      <c r="J329" s="607" t="s">
        <v>2521</v>
      </c>
    </row>
    <row r="330" spans="2:13" s="607" customFormat="1" ht="15.75" customHeight="1">
      <c r="B330" s="617" t="str">
        <f t="shared" si="5"/>
        <v>Analysis Period</v>
      </c>
      <c r="C330" s="603" t="s">
        <v>1009</v>
      </c>
      <c r="D330" s="604" t="s">
        <v>1025</v>
      </c>
      <c r="E330" s="601" t="s">
        <v>1010</v>
      </c>
      <c r="F330" s="661" t="s">
        <v>3092</v>
      </c>
      <c r="G330" s="616"/>
      <c r="H330" s="655"/>
      <c r="J330" s="607" t="s">
        <v>2522</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1011</v>
      </c>
      <c r="D331" s="604" t="s">
        <v>1026</v>
      </c>
      <c r="E331" s="601" t="s">
        <v>1613</v>
      </c>
      <c r="F331" s="661" t="s">
        <v>3093</v>
      </c>
      <c r="G331" s="616"/>
      <c r="H331" s="655"/>
      <c r="J331" s="607" t="s">
        <v>2523</v>
      </c>
    </row>
    <row r="332" spans="2:13" s="607" customFormat="1" ht="15.75" customHeight="1">
      <c r="B332" s="617" t="str">
        <f t="shared" si="5"/>
        <v>Number of Lanes</v>
      </c>
      <c r="C332" s="603" t="s">
        <v>5</v>
      </c>
      <c r="D332" s="604" t="s">
        <v>672</v>
      </c>
      <c r="E332" s="601" t="s">
        <v>1934</v>
      </c>
      <c r="F332" s="661" t="s">
        <v>2889</v>
      </c>
      <c r="G332" s="616"/>
      <c r="H332" s="655"/>
      <c r="J332" s="607" t="s">
        <v>2524</v>
      </c>
    </row>
    <row r="333" spans="2:13" s="607" customFormat="1" ht="15.75" customHeight="1">
      <c r="B333" s="617" t="str">
        <f t="shared" si="5"/>
        <v xml:space="preserve">Indicate the total number of lanes (both travel directions)
</v>
      </c>
      <c r="C333" s="601" t="s">
        <v>1012</v>
      </c>
      <c r="D333" s="604" t="s">
        <v>1027</v>
      </c>
      <c r="E333" s="601" t="s">
        <v>1614</v>
      </c>
      <c r="F333" s="661" t="s">
        <v>3094</v>
      </c>
      <c r="G333" s="616"/>
      <c r="H333" s="655"/>
      <c r="J333" s="607" t="s">
        <v>2525</v>
      </c>
    </row>
    <row r="334" spans="2:13" s="607" customFormat="1" ht="15.75" customHeight="1">
      <c r="B334" s="617" t="str">
        <f t="shared" si="5"/>
        <v>Lane Width</v>
      </c>
      <c r="C334" s="601" t="s">
        <v>6</v>
      </c>
      <c r="D334" s="604" t="s">
        <v>1028</v>
      </c>
      <c r="E334" s="601" t="s">
        <v>1013</v>
      </c>
      <c r="F334" s="661" t="s">
        <v>3095</v>
      </c>
      <c r="G334" s="616"/>
      <c r="H334" s="655"/>
      <c r="J334" s="607" t="s">
        <v>2526</v>
      </c>
    </row>
    <row r="335" spans="2:13" s="607" customFormat="1" ht="15.75" customHeight="1">
      <c r="B335" s="617" t="str">
        <f t="shared" si="5"/>
        <v xml:space="preserve">Indicate the width of each lane, in meters. All lanes are assumed to be the same width.
</v>
      </c>
      <c r="C335" s="601" t="s">
        <v>1014</v>
      </c>
      <c r="D335" s="604" t="s">
        <v>1029</v>
      </c>
      <c r="E335" s="601" t="s">
        <v>1615</v>
      </c>
      <c r="F335" s="661" t="s">
        <v>3096</v>
      </c>
      <c r="G335" s="616"/>
      <c r="H335" s="655"/>
      <c r="J335" s="607" t="s">
        <v>2527</v>
      </c>
    </row>
    <row r="336" spans="2:13" s="607" customFormat="1" ht="15.75" customHeight="1">
      <c r="B336" s="617" t="str">
        <f t="shared" si="5"/>
        <v>Median Width</v>
      </c>
      <c r="C336" s="601" t="s">
        <v>34</v>
      </c>
      <c r="D336" s="604" t="s">
        <v>1030</v>
      </c>
      <c r="E336" s="601" t="s">
        <v>1550</v>
      </c>
      <c r="F336" s="661" t="s">
        <v>3097</v>
      </c>
      <c r="G336" s="616"/>
      <c r="H336" s="655"/>
      <c r="J336" s="607" t="s">
        <v>2528</v>
      </c>
    </row>
    <row r="337" spans="2:13" s="607" customFormat="1" ht="15.75" customHeight="1">
      <c r="B337" s="617" t="str">
        <f t="shared" si="5"/>
        <v xml:space="preserve">Indicate the width of the median. If there is no median, use zero. 
</v>
      </c>
      <c r="C337" s="601" t="s">
        <v>1015</v>
      </c>
      <c r="D337" s="604" t="s">
        <v>1031</v>
      </c>
      <c r="E337" s="601" t="s">
        <v>1616</v>
      </c>
      <c r="F337" s="661" t="s">
        <v>3098</v>
      </c>
      <c r="G337" s="616"/>
      <c r="H337" s="655"/>
      <c r="J337" s="607" t="s">
        <v>2529</v>
      </c>
    </row>
    <row r="338" spans="2:13" s="607" customFormat="1" ht="15.75" customHeight="1">
      <c r="B338" s="617" t="str">
        <f t="shared" si="5"/>
        <v>Pole Placement</v>
      </c>
      <c r="C338" s="601" t="s">
        <v>15</v>
      </c>
      <c r="D338" s="604" t="s">
        <v>1032</v>
      </c>
      <c r="E338" s="601" t="s">
        <v>1617</v>
      </c>
      <c r="F338" s="661" t="s">
        <v>3099</v>
      </c>
      <c r="G338" s="616"/>
      <c r="H338" s="655"/>
      <c r="J338" s="607" t="s">
        <v>2530</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1246</v>
      </c>
      <c r="D339" s="604" t="s">
        <v>1033</v>
      </c>
      <c r="E339" s="601" t="s">
        <v>1935</v>
      </c>
      <c r="F339" s="664" t="s">
        <v>3100</v>
      </c>
      <c r="G339" s="616"/>
      <c r="H339" s="655"/>
      <c r="J339" s="607" t="s">
        <v>2531</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1016</v>
      </c>
      <c r="D340" s="604" t="s">
        <v>1034</v>
      </c>
      <c r="E340" s="601" t="s">
        <v>1936</v>
      </c>
      <c r="F340" s="660" t="s">
        <v>3101</v>
      </c>
      <c r="G340" s="616"/>
      <c r="H340" s="655"/>
      <c r="J340" s="607" t="s">
        <v>2532</v>
      </c>
    </row>
    <row r="341" spans="2:13" s="607" customFormat="1" ht="15.75" customHeight="1">
      <c r="B341" s="617" t="str">
        <f t="shared" si="5"/>
        <v>Pole Spacing</v>
      </c>
      <c r="C341" s="601" t="s">
        <v>2</v>
      </c>
      <c r="D341" s="604" t="s">
        <v>1035</v>
      </c>
      <c r="E341" s="601" t="s">
        <v>1618</v>
      </c>
      <c r="F341" s="662" t="s">
        <v>3030</v>
      </c>
      <c r="G341" s="616"/>
      <c r="H341" s="655"/>
      <c r="J341" s="607" t="s">
        <v>2533</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1017</v>
      </c>
      <c r="D342" s="604" t="s">
        <v>1036</v>
      </c>
      <c r="E342" s="601" t="s">
        <v>1619</v>
      </c>
      <c r="F342" s="660" t="s">
        <v>3102</v>
      </c>
      <c r="G342" s="616"/>
      <c r="H342" s="655"/>
      <c r="J342" s="607" t="s">
        <v>2534</v>
      </c>
    </row>
    <row r="343" spans="2:13" s="607" customFormat="1" ht="15.75" customHeight="1">
      <c r="B343" s="617" t="str">
        <f t="shared" si="5"/>
        <v>Pole Setback</v>
      </c>
      <c r="C343" s="601" t="s">
        <v>3</v>
      </c>
      <c r="D343" s="604" t="s">
        <v>1037</v>
      </c>
      <c r="E343" s="602" t="s">
        <v>1620</v>
      </c>
      <c r="F343" s="660" t="s">
        <v>3103</v>
      </c>
      <c r="G343" s="616"/>
      <c r="H343" s="655"/>
      <c r="J343" s="607" t="s">
        <v>2535</v>
      </c>
    </row>
    <row r="344" spans="2:13" s="607" customFormat="1" ht="15.75" customHeight="1">
      <c r="B344" s="617" t="str">
        <f t="shared" si="5"/>
        <v xml:space="preserve">Distance from the pole mounting to the edge of the road. Only applies to single-side and staggered configurations. 
</v>
      </c>
      <c r="C344" s="601" t="s">
        <v>1018</v>
      </c>
      <c r="D344" s="604" t="s">
        <v>1038</v>
      </c>
      <c r="E344" s="601" t="s">
        <v>1621</v>
      </c>
      <c r="F344" s="661" t="s">
        <v>3104</v>
      </c>
      <c r="G344" s="616"/>
      <c r="H344" s="655"/>
      <c r="J344" s="607" t="s">
        <v>2536</v>
      </c>
    </row>
    <row r="345" spans="2:13" s="607" customFormat="1" ht="15.75" customHeight="1">
      <c r="B345" s="617" t="str">
        <f t="shared" si="5"/>
        <v>Arm Length</v>
      </c>
      <c r="C345" s="601" t="s">
        <v>1019</v>
      </c>
      <c r="D345" s="604" t="s">
        <v>1039</v>
      </c>
      <c r="E345" s="601" t="s">
        <v>890</v>
      </c>
      <c r="F345" s="660" t="s">
        <v>3105</v>
      </c>
      <c r="G345" s="616"/>
      <c r="H345" s="655"/>
      <c r="J345" s="607" t="s">
        <v>2537</v>
      </c>
    </row>
    <row r="346" spans="2:13" s="607" customFormat="1" ht="15.75" customHeight="1">
      <c r="B346" s="617" t="str">
        <f t="shared" si="5"/>
        <v>Number of Points in Grid</v>
      </c>
      <c r="C346" s="601" t="s">
        <v>35</v>
      </c>
      <c r="D346" s="604" t="s">
        <v>1041</v>
      </c>
      <c r="E346" s="601" t="s">
        <v>1021</v>
      </c>
      <c r="F346" s="661" t="s">
        <v>3106</v>
      </c>
      <c r="G346" s="616"/>
      <c r="H346" s="655"/>
      <c r="J346" s="607" t="s">
        <v>2538</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1020</v>
      </c>
      <c r="D347" s="604" t="s">
        <v>1042</v>
      </c>
      <c r="E347" s="601" t="s">
        <v>1937</v>
      </c>
      <c r="F347" s="660" t="s">
        <v>3107</v>
      </c>
      <c r="G347" s="616"/>
      <c r="H347" s="655"/>
      <c r="J347" s="607" t="s">
        <v>2539</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1057</v>
      </c>
      <c r="D348" s="601" t="s">
        <v>1159</v>
      </c>
      <c r="E348" s="601" t="s">
        <v>1227</v>
      </c>
      <c r="F348" s="661" t="s">
        <v>3108</v>
      </c>
      <c r="G348" s="616"/>
      <c r="H348" s="655"/>
    </row>
    <row r="349" spans="2:13" s="607" customFormat="1" ht="15.75" customHeight="1">
      <c r="B349" s="617" t="str">
        <f t="shared" si="5"/>
        <v>(for information only)</v>
      </c>
      <c r="C349" s="601" t="s">
        <v>1058</v>
      </c>
      <c r="D349" s="601" t="s">
        <v>1938</v>
      </c>
      <c r="E349" s="601" t="s">
        <v>1228</v>
      </c>
      <c r="F349" s="660" t="s">
        <v>3109</v>
      </c>
      <c r="G349" s="616"/>
      <c r="H349" s="655"/>
      <c r="J349" s="607" t="s">
        <v>2540</v>
      </c>
    </row>
    <row r="350" spans="2:13" s="607" customFormat="1" ht="15.75" customHeight="1">
      <c r="B350" s="617" t="str">
        <f t="shared" si="5"/>
        <v>The assumptions below are the default costs used when adding a new IES file. They can be overwritten for each individual fixture on the 'Fixtures' tab</v>
      </c>
      <c r="C350" s="601" t="s">
        <v>1059</v>
      </c>
      <c r="D350" s="601" t="s">
        <v>1160</v>
      </c>
      <c r="E350" s="601" t="s">
        <v>1623</v>
      </c>
      <c r="F350" s="661" t="s">
        <v>3110</v>
      </c>
      <c r="G350" s="616"/>
      <c r="H350" s="655"/>
      <c r="J350" s="607" t="s">
        <v>2541</v>
      </c>
    </row>
    <row r="351" spans="2:13" s="607" customFormat="1" ht="15.75" customHeight="1">
      <c r="B351" s="617" t="str">
        <f t="shared" si="5"/>
        <v>and/or</v>
      </c>
      <c r="C351" s="601" t="s">
        <v>1060</v>
      </c>
      <c r="D351" s="601" t="s">
        <v>1878</v>
      </c>
      <c r="E351" s="601" t="s">
        <v>1229</v>
      </c>
      <c r="F351" s="661" t="s">
        <v>3111</v>
      </c>
      <c r="G351" s="616"/>
      <c r="H351" s="655"/>
    </row>
    <row r="352" spans="2:13" s="607" customFormat="1" ht="15.75" customHeight="1">
      <c r="B352" s="617" t="str">
        <f t="shared" si="5"/>
        <v>Equipment Cost ($/fixture)</v>
      </c>
      <c r="C352" s="601" t="s">
        <v>1063</v>
      </c>
      <c r="D352" s="601" t="s">
        <v>1879</v>
      </c>
      <c r="E352" s="601" t="s">
        <v>1624</v>
      </c>
      <c r="F352" s="661" t="s">
        <v>3112</v>
      </c>
      <c r="G352" s="616"/>
      <c r="H352" s="655"/>
      <c r="J352" s="607" t="s">
        <v>2542</v>
      </c>
      <c r="L352" s="607" t="s">
        <v>2543</v>
      </c>
      <c r="M352" s="607" t="s">
        <v>2544</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1109</v>
      </c>
      <c r="D353" s="601" t="s">
        <v>1880</v>
      </c>
      <c r="E353" s="601" t="s">
        <v>1625</v>
      </c>
      <c r="F353" s="661" t="s">
        <v>3320</v>
      </c>
      <c r="G353" s="616"/>
      <c r="H353" s="655"/>
      <c r="J353" s="607" t="s">
        <v>2545</v>
      </c>
    </row>
    <row r="354" spans="2:13" s="607" customFormat="1" ht="15.75" customHeight="1">
      <c r="B354" s="617" t="str">
        <f t="shared" si="5"/>
        <v>One-time Rebate or Subsidy ($/fixture)</v>
      </c>
      <c r="C354" s="601" t="s">
        <v>1065</v>
      </c>
      <c r="D354" s="601" t="s">
        <v>1881</v>
      </c>
      <c r="E354" s="601" t="s">
        <v>1626</v>
      </c>
      <c r="F354" s="661" t="s">
        <v>3113</v>
      </c>
      <c r="G354" s="616"/>
      <c r="H354" s="655"/>
      <c r="J354" s="607" t="s">
        <v>2546</v>
      </c>
      <c r="L354" s="607" t="s">
        <v>2547</v>
      </c>
      <c r="M354" s="607" t="s">
        <v>2548</v>
      </c>
    </row>
    <row r="355" spans="2:13" s="607" customFormat="1" ht="15.75" customHeight="1">
      <c r="B355" s="617" t="str">
        <f t="shared" si="5"/>
        <v xml:space="preserve">Enter any rebates or subsidies to be removed from the overall equipment cost on a per fixture basis. </v>
      </c>
      <c r="C355" s="601" t="s">
        <v>1110</v>
      </c>
      <c r="D355" s="601" t="s">
        <v>1882</v>
      </c>
      <c r="E355" s="601" t="s">
        <v>1627</v>
      </c>
      <c r="F355" s="661" t="s">
        <v>3114</v>
      </c>
      <c r="G355" s="616"/>
      <c r="H355" s="655"/>
      <c r="J355" s="607" t="s">
        <v>2549</v>
      </c>
    </row>
    <row r="356" spans="2:13" s="607" customFormat="1" ht="15.75" customHeight="1">
      <c r="B356" s="617" t="str">
        <f t="shared" si="5"/>
        <v>Annual Maintenance Cost ($/year)</v>
      </c>
      <c r="C356" s="601" t="s">
        <v>1066</v>
      </c>
      <c r="D356" s="601" t="s">
        <v>1883</v>
      </c>
      <c r="E356" s="601" t="s">
        <v>1230</v>
      </c>
      <c r="F356" s="661" t="s">
        <v>3315</v>
      </c>
      <c r="G356" s="616"/>
      <c r="H356" s="655"/>
      <c r="J356" s="607" t="s">
        <v>2550</v>
      </c>
      <c r="L356" s="607" t="s">
        <v>2551</v>
      </c>
      <c r="M356" s="607" t="s">
        <v>2552</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1111</v>
      </c>
      <c r="D357" s="601" t="s">
        <v>1161</v>
      </c>
      <c r="E357" s="601" t="s">
        <v>1628</v>
      </c>
      <c r="F357" s="661" t="s">
        <v>3321</v>
      </c>
      <c r="G357" s="616"/>
      <c r="H357" s="655"/>
      <c r="J357" s="607" t="s">
        <v>2553</v>
      </c>
    </row>
    <row r="358" spans="2:13" s="607" customFormat="1" ht="15.75" customHeight="1">
      <c r="B358" s="617" t="str">
        <f t="shared" si="5"/>
        <v>Maintenance inflation rate (%/year)</v>
      </c>
      <c r="C358" s="601" t="s">
        <v>1067</v>
      </c>
      <c r="D358" s="601" t="s">
        <v>1884</v>
      </c>
      <c r="E358" s="601" t="s">
        <v>1629</v>
      </c>
      <c r="F358" s="661" t="s">
        <v>3314</v>
      </c>
      <c r="G358" s="616"/>
      <c r="H358" s="655"/>
      <c r="J358" s="607" t="s">
        <v>2554</v>
      </c>
      <c r="L358" s="607" t="s">
        <v>2555</v>
      </c>
      <c r="M358" s="607" t="s">
        <v>2556</v>
      </c>
    </row>
    <row r="359" spans="2:13" s="607" customFormat="1" ht="15.75" customHeight="1">
      <c r="B359" s="617" t="str">
        <f t="shared" si="5"/>
        <v xml:space="preserve">Enter the estimated inflation rate of maintenance rates due to increased labor costs, etc. </v>
      </c>
      <c r="C359" s="601" t="s">
        <v>1112</v>
      </c>
      <c r="D359" s="601" t="s">
        <v>1162</v>
      </c>
      <c r="E359" s="601" t="s">
        <v>1630</v>
      </c>
      <c r="F359" s="661" t="s">
        <v>3322</v>
      </c>
      <c r="G359" s="616"/>
      <c r="H359" s="655"/>
      <c r="J359" s="607" t="s">
        <v>2557</v>
      </c>
    </row>
    <row r="360" spans="2:13" s="607" customFormat="1" ht="15.75" customHeight="1">
      <c r="B360" s="617" t="str">
        <f t="shared" si="5"/>
        <v>Lamp Lumen Depreciation</v>
      </c>
      <c r="C360" s="601" t="s">
        <v>95</v>
      </c>
      <c r="D360" s="601" t="s">
        <v>1885</v>
      </c>
      <c r="E360" s="601" t="s">
        <v>1631</v>
      </c>
      <c r="F360" s="661" t="s">
        <v>3000</v>
      </c>
      <c r="G360" s="616"/>
      <c r="H360" s="655"/>
      <c r="J360" s="607" t="s">
        <v>2558</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1113</v>
      </c>
      <c r="D361" s="601" t="s">
        <v>1163</v>
      </c>
      <c r="E361" s="601" t="s">
        <v>1632</v>
      </c>
      <c r="F361" s="661" t="s">
        <v>3323</v>
      </c>
      <c r="G361" s="616"/>
      <c r="H361" s="655"/>
      <c r="J361" s="607" t="s">
        <v>2559</v>
      </c>
    </row>
    <row r="362" spans="2:13" s="607" customFormat="1" ht="15.75" customHeight="1">
      <c r="B362" s="617" t="str">
        <f t="shared" si="5"/>
        <v>Luminaire Dirt Depreciation (design year)</v>
      </c>
      <c r="C362" s="601" t="s">
        <v>1079</v>
      </c>
      <c r="D362" s="601" t="s">
        <v>1886</v>
      </c>
      <c r="E362" s="602" t="s">
        <v>1633</v>
      </c>
      <c r="F362" s="661" t="s">
        <v>3115</v>
      </c>
      <c r="G362" s="616"/>
      <c r="H362" s="655"/>
      <c r="J362" s="607" t="s">
        <v>2560</v>
      </c>
      <c r="L362" s="607" t="s">
        <v>2561</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1114</v>
      </c>
      <c r="D363" s="601" t="s">
        <v>1164</v>
      </c>
      <c r="E363" s="601" t="s">
        <v>1634</v>
      </c>
      <c r="F363" s="661" t="s">
        <v>3324</v>
      </c>
      <c r="G363" s="616"/>
      <c r="H363" s="655"/>
      <c r="J363" s="607" t="s">
        <v>2562</v>
      </c>
    </row>
    <row r="364" spans="2:13" s="607" customFormat="1" ht="15.75" customHeight="1">
      <c r="B364" s="617" t="str">
        <f t="shared" si="5"/>
        <v>Desired fixture not available in the table below?</v>
      </c>
      <c r="C364" s="603" t="s">
        <v>1082</v>
      </c>
      <c r="D364" s="603" t="s">
        <v>1887</v>
      </c>
      <c r="E364" s="601" t="s">
        <v>1635</v>
      </c>
      <c r="F364" s="661" t="s">
        <v>3116</v>
      </c>
      <c r="G364" s="616"/>
      <c r="H364" s="655"/>
      <c r="J364" s="607" t="s">
        <v>2563</v>
      </c>
    </row>
    <row r="365" spans="2:13" s="607" customFormat="1" ht="15.75" customHeight="1">
      <c r="B365" s="617" t="str">
        <f t="shared" si="5"/>
        <v>IES files describe the light output of a fixture. You can obtain them from fixture manufacturers</v>
      </c>
      <c r="C365" s="603" t="s">
        <v>1084</v>
      </c>
      <c r="D365" s="603" t="s">
        <v>1165</v>
      </c>
      <c r="E365" s="601" t="s">
        <v>1636</v>
      </c>
      <c r="F365" s="661" t="s">
        <v>3117</v>
      </c>
      <c r="G365" s="616"/>
      <c r="H365" s="655"/>
      <c r="J365" s="607" t="s">
        <v>2564</v>
      </c>
      <c r="L365" s="607" t="s">
        <v>2565</v>
      </c>
    </row>
    <row r="366" spans="2:13" s="607" customFormat="1" ht="15.75" customHeight="1">
      <c r="B366" s="617" t="str">
        <f t="shared" ref="B366:B429" si="6">INDEX(C366:G366,MATCH($B$11,$C$11:$G$11,0))</f>
        <v>Need to remove a fixture?</v>
      </c>
      <c r="C366" s="603" t="s">
        <v>1083</v>
      </c>
      <c r="D366" s="603" t="s">
        <v>1166</v>
      </c>
      <c r="E366" s="601" t="s">
        <v>1637</v>
      </c>
      <c r="F366" s="661" t="s">
        <v>3118</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1732</v>
      </c>
      <c r="D367" s="601" t="s">
        <v>1733</v>
      </c>
      <c r="E367" s="601" t="s">
        <v>1735</v>
      </c>
      <c r="F367" s="660" t="s">
        <v>3119</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1737</v>
      </c>
      <c r="D368" s="603" t="s">
        <v>1734</v>
      </c>
      <c r="E368" s="601" t="s">
        <v>1736</v>
      </c>
      <c r="F368" s="661" t="s">
        <v>3307</v>
      </c>
      <c r="G368" s="616"/>
      <c r="H368" s="655"/>
      <c r="J368" s="607" t="s">
        <v>2566</v>
      </c>
    </row>
    <row r="369" spans="2:31" s="607" customFormat="1" ht="15.75" customHeight="1">
      <c r="B369" s="617" t="str">
        <f t="shared" si="6"/>
        <v>Notes:</v>
      </c>
      <c r="C369" s="603" t="s">
        <v>1078</v>
      </c>
      <c r="D369" s="603" t="s">
        <v>1888</v>
      </c>
      <c r="E369" s="601" t="s">
        <v>1231</v>
      </c>
      <c r="F369" s="661" t="s">
        <v>3120</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1093</v>
      </c>
      <c r="D370" s="603" t="s">
        <v>1167</v>
      </c>
      <c r="E370" s="601" t="s">
        <v>1638</v>
      </c>
      <c r="F370" s="661" t="s">
        <v>3121</v>
      </c>
      <c r="G370" s="616"/>
      <c r="H370" s="655"/>
    </row>
    <row r="371" spans="2:31" s="607" customFormat="1" ht="15.75" customHeight="1">
      <c r="B371" s="617" t="str">
        <f t="shared" si="6"/>
        <v>Energy Inflation Rate (%/year)</v>
      </c>
      <c r="C371" s="603" t="s">
        <v>1068</v>
      </c>
      <c r="D371" s="603" t="s">
        <v>1889</v>
      </c>
      <c r="E371" s="601" t="s">
        <v>1232</v>
      </c>
      <c r="F371" s="661" t="s">
        <v>3131</v>
      </c>
      <c r="G371" s="616"/>
      <c r="H371" s="655"/>
      <c r="J371" s="607" t="s">
        <v>2567</v>
      </c>
    </row>
    <row r="372" spans="2:31" s="607" customFormat="1" ht="15.75" customHeight="1">
      <c r="B372" s="617" t="str">
        <f t="shared" si="6"/>
        <v>Simple Payback</v>
      </c>
      <c r="C372" s="603" t="s">
        <v>1124</v>
      </c>
      <c r="D372" s="603" t="s">
        <v>1336</v>
      </c>
      <c r="E372" s="601" t="s">
        <v>1233</v>
      </c>
      <c r="F372" s="661" t="s">
        <v>3122</v>
      </c>
      <c r="G372" s="616"/>
      <c r="H372" s="655"/>
      <c r="J372" s="607" t="s">
        <v>2568</v>
      </c>
    </row>
    <row r="373" spans="2:31" s="607" customFormat="1" ht="15.75" customHeight="1">
      <c r="B373" s="617" t="str">
        <f t="shared" si="6"/>
        <v>Total Installation Cost</v>
      </c>
      <c r="C373" s="603" t="s">
        <v>1125</v>
      </c>
      <c r="D373" s="603" t="s">
        <v>1337</v>
      </c>
      <c r="E373" s="601" t="s">
        <v>1234</v>
      </c>
      <c r="F373" s="661" t="s">
        <v>3123</v>
      </c>
      <c r="G373" s="616"/>
      <c r="H373" s="655"/>
      <c r="J373" s="607" t="s">
        <v>2569</v>
      </c>
    </row>
    <row r="374" spans="2:31" s="607" customFormat="1" ht="15.75" customHeight="1">
      <c r="B374" s="617" t="str">
        <f t="shared" si="6"/>
        <v>Total Annual Cost</v>
      </c>
      <c r="C374" s="603" t="s">
        <v>1126</v>
      </c>
      <c r="D374" s="603" t="s">
        <v>1338</v>
      </c>
      <c r="E374" s="601" t="s">
        <v>1235</v>
      </c>
      <c r="F374" s="661" t="s">
        <v>3124</v>
      </c>
      <c r="G374" s="616"/>
      <c r="H374" s="655"/>
      <c r="J374" s="607" t="s">
        <v>2570</v>
      </c>
    </row>
    <row r="375" spans="2:31" s="607" customFormat="1" ht="15.75" customHeight="1">
      <c r="B375" s="617" t="str">
        <f t="shared" si="6"/>
        <v>Installation Cost Difference (to baseline)</v>
      </c>
      <c r="C375" s="603" t="s">
        <v>1128</v>
      </c>
      <c r="D375" s="603" t="s">
        <v>1168</v>
      </c>
      <c r="E375" s="601" t="s">
        <v>1236</v>
      </c>
      <c r="F375" s="661" t="s">
        <v>3125</v>
      </c>
      <c r="G375" s="616"/>
      <c r="H375" s="655"/>
      <c r="J375" s="607" t="s">
        <v>2571</v>
      </c>
    </row>
    <row r="376" spans="2:31" s="607" customFormat="1" ht="15.75" customHeight="1">
      <c r="B376" s="617" t="str">
        <f t="shared" si="6"/>
        <v>Annual Cost Savings (to baseline)</v>
      </c>
      <c r="C376" s="603" t="s">
        <v>1127</v>
      </c>
      <c r="D376" s="603" t="s">
        <v>1169</v>
      </c>
      <c r="E376" s="601" t="s">
        <v>1639</v>
      </c>
      <c r="F376" s="661" t="s">
        <v>3126</v>
      </c>
      <c r="G376" s="616"/>
      <c r="H376" s="655"/>
      <c r="J376" s="607" t="s">
        <v>2572</v>
      </c>
    </row>
    <row r="377" spans="2:31" s="607" customFormat="1" ht="15.75" customHeight="1">
      <c r="B377" s="617" t="str">
        <f t="shared" si="6"/>
        <v>Net Present Value - Total Cost of Ownership</v>
      </c>
      <c r="C377" s="603" t="s">
        <v>1132</v>
      </c>
      <c r="D377" s="603" t="s">
        <v>1170</v>
      </c>
      <c r="E377" s="601" t="s">
        <v>1238</v>
      </c>
      <c r="F377" s="661" t="s">
        <v>3127</v>
      </c>
      <c r="G377" s="616"/>
      <c r="H377" s="655"/>
      <c r="J377" s="607" t="s">
        <v>2573</v>
      </c>
      <c r="L377" s="607" t="s">
        <v>2574</v>
      </c>
    </row>
    <row r="378" spans="2:31" s="607" customFormat="1" ht="15.75" customHeight="1">
      <c r="B378" s="617" t="str">
        <f t="shared" si="6"/>
        <v>Year</v>
      </c>
      <c r="C378" s="603" t="s">
        <v>1133</v>
      </c>
      <c r="D378" s="603" t="s">
        <v>1890</v>
      </c>
      <c r="E378" s="601" t="s">
        <v>1239</v>
      </c>
      <c r="F378" s="661" t="s">
        <v>3128</v>
      </c>
      <c r="G378" s="616"/>
      <c r="H378" s="655"/>
      <c r="J378" s="607" t="s">
        <v>2575</v>
      </c>
      <c r="L378" s="607" t="s">
        <v>2576</v>
      </c>
      <c r="M378" s="607" t="s">
        <v>2577</v>
      </c>
      <c r="N378" s="607" t="s">
        <v>2578</v>
      </c>
      <c r="O378" s="607" t="s">
        <v>2579</v>
      </c>
      <c r="P378" s="607" t="s">
        <v>2580</v>
      </c>
      <c r="Q378" s="607" t="s">
        <v>2581</v>
      </c>
      <c r="R378" s="607" t="s">
        <v>2582</v>
      </c>
      <c r="S378" s="607" t="s">
        <v>2583</v>
      </c>
      <c r="T378" s="607" t="s">
        <v>2584</v>
      </c>
      <c r="U378" s="607" t="s">
        <v>2585</v>
      </c>
      <c r="V378" s="607" t="s">
        <v>2586</v>
      </c>
      <c r="W378" s="607" t="s">
        <v>2587</v>
      </c>
      <c r="X378" s="607" t="s">
        <v>2588</v>
      </c>
      <c r="Y378" s="607" t="s">
        <v>2589</v>
      </c>
      <c r="Z378" s="607" t="s">
        <v>2590</v>
      </c>
      <c r="AA378" s="607" t="s">
        <v>2591</v>
      </c>
      <c r="AB378" s="607" t="s">
        <v>2592</v>
      </c>
      <c r="AC378" s="607" t="s">
        <v>2593</v>
      </c>
      <c r="AD378" s="607" t="s">
        <v>2594</v>
      </c>
      <c r="AE378" s="607" t="s">
        <v>2595</v>
      </c>
    </row>
    <row r="379" spans="2:31" s="607" customFormat="1" ht="15.75" customHeight="1">
      <c r="B379" s="617" t="str">
        <f t="shared" si="6"/>
        <v>Inputs for both Baseline and Upgrade are required; however if there is no change in the road geometry, values in both columns can be the same</v>
      </c>
      <c r="C379" s="603" t="s">
        <v>1142</v>
      </c>
      <c r="D379" s="603" t="s">
        <v>1891</v>
      </c>
      <c r="E379" s="601" t="s">
        <v>1640</v>
      </c>
      <c r="F379" s="661" t="s">
        <v>3129</v>
      </c>
      <c r="G379" s="616"/>
      <c r="H379" s="655"/>
    </row>
    <row r="380" spans="2:31" s="607" customFormat="1" ht="15.75" customHeight="1">
      <c r="B380" s="617" t="str">
        <f t="shared" si="6"/>
        <v>Create output file</v>
      </c>
      <c r="C380" s="603" t="s">
        <v>1148</v>
      </c>
      <c r="D380" s="603" t="s">
        <v>1892</v>
      </c>
      <c r="E380" s="601" t="s">
        <v>1240</v>
      </c>
      <c r="F380" s="661" t="s">
        <v>3130</v>
      </c>
      <c r="G380" s="616"/>
      <c r="H380" s="655"/>
    </row>
    <row r="381" spans="2:31" s="607" customFormat="1" ht="15.75" customHeight="1">
      <c r="B381" s="617" t="str">
        <f t="shared" si="6"/>
        <v>Energy Inflation Rate (%/year)</v>
      </c>
      <c r="C381" s="603" t="s">
        <v>1068</v>
      </c>
      <c r="D381" s="603" t="s">
        <v>1889</v>
      </c>
      <c r="E381" s="601" t="s">
        <v>1232</v>
      </c>
      <c r="F381" s="661" t="s">
        <v>3131</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1151</v>
      </c>
      <c r="D382" s="603" t="s">
        <v>1893</v>
      </c>
      <c r="E382" s="601" t="s">
        <v>1641</v>
      </c>
      <c r="F382" s="661" t="s">
        <v>3132</v>
      </c>
      <c r="G382" s="616"/>
      <c r="H382" s="655"/>
    </row>
    <row r="383" spans="2:31" s="607" customFormat="1" ht="15.75" customHeight="1">
      <c r="B383" s="617" t="str">
        <f t="shared" si="6"/>
        <v>(enter values here)</v>
      </c>
      <c r="C383" s="603" t="s">
        <v>1153</v>
      </c>
      <c r="D383" s="604" t="s">
        <v>1176</v>
      </c>
      <c r="E383" s="604" t="s">
        <v>1177</v>
      </c>
      <c r="F383" s="661" t="s">
        <v>3133</v>
      </c>
      <c r="G383" s="616"/>
      <c r="H383" s="655"/>
    </row>
    <row r="384" spans="2:31" s="607" customFormat="1" ht="15.75" customHeight="1">
      <c r="B384" s="617" t="str">
        <f t="shared" si="6"/>
        <v>(read me)</v>
      </c>
      <c r="C384" s="603" t="s">
        <v>1140</v>
      </c>
      <c r="D384" s="604" t="s">
        <v>1179</v>
      </c>
      <c r="E384" s="604" t="s">
        <v>1178</v>
      </c>
      <c r="F384" s="661" t="s">
        <v>3134</v>
      </c>
      <c r="G384" s="616"/>
      <c r="H384" s="655"/>
    </row>
    <row r="385" spans="2:10" s="607" customFormat="1" ht="15.75" customHeight="1">
      <c r="B385" s="617" t="str">
        <f t="shared" si="6"/>
        <v>(navigate)</v>
      </c>
      <c r="C385" s="603" t="s">
        <v>1141</v>
      </c>
      <c r="D385" s="604" t="s">
        <v>1180</v>
      </c>
      <c r="E385" s="604" t="s">
        <v>1181</v>
      </c>
      <c r="F385" s="661" t="s">
        <v>3135</v>
      </c>
      <c r="G385" s="616"/>
      <c r="H385" s="655"/>
    </row>
    <row r="386" spans="2:10" s="607" customFormat="1" ht="15.75" customHeight="1">
      <c r="B386" s="617" t="str">
        <f t="shared" si="6"/>
        <v>Single-side</v>
      </c>
      <c r="C386" s="601" t="s">
        <v>319</v>
      </c>
      <c r="D386" s="601" t="s">
        <v>1182</v>
      </c>
      <c r="E386" s="601" t="s">
        <v>1553</v>
      </c>
      <c r="F386" s="661" t="s">
        <v>3293</v>
      </c>
      <c r="G386" s="616"/>
      <c r="H386" s="655"/>
    </row>
    <row r="387" spans="2:10" s="607" customFormat="1" ht="15.75" customHeight="1">
      <c r="B387" s="617" t="str">
        <f t="shared" si="6"/>
        <v>Staggered</v>
      </c>
      <c r="C387" s="601" t="s">
        <v>366</v>
      </c>
      <c r="D387" s="601" t="s">
        <v>806</v>
      </c>
      <c r="E387" s="601" t="s">
        <v>989</v>
      </c>
      <c r="F387" s="661" t="s">
        <v>3294</v>
      </c>
      <c r="G387" s="616"/>
      <c r="H387" s="655"/>
    </row>
    <row r="388" spans="2:10" s="607" customFormat="1" ht="15.75" customHeight="1">
      <c r="B388" s="617" t="str">
        <f t="shared" si="6"/>
        <v>Median mounted</v>
      </c>
      <c r="C388" s="601" t="s">
        <v>1183</v>
      </c>
      <c r="D388" s="601" t="s">
        <v>1184</v>
      </c>
      <c r="E388" s="601" t="s">
        <v>1352</v>
      </c>
      <c r="F388" s="661" t="s">
        <v>3295</v>
      </c>
      <c r="G388" s="616"/>
      <c r="H388" s="655"/>
    </row>
    <row r="389" spans="2:10" s="607" customFormat="1" ht="15.75" customHeight="1">
      <c r="B389" s="617" t="str">
        <f t="shared" si="6"/>
        <v>Opposite</v>
      </c>
      <c r="C389" s="601" t="s">
        <v>1245</v>
      </c>
      <c r="D389" s="609" t="s">
        <v>1405</v>
      </c>
      <c r="E389" s="601" t="s">
        <v>1353</v>
      </c>
      <c r="F389" s="661" t="s">
        <v>2906</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1187</v>
      </c>
      <c r="D390" s="601" t="s">
        <v>1222</v>
      </c>
      <c r="E390" s="601" t="s">
        <v>1241</v>
      </c>
      <c r="F390" s="661" t="s">
        <v>3136</v>
      </c>
      <c r="G390" s="616"/>
      <c r="H390" s="655"/>
      <c r="I390" s="607" t="s">
        <v>2596</v>
      </c>
    </row>
    <row r="391" spans="2:10" s="607" customFormat="1" ht="15.75" customHeight="1">
      <c r="B391" s="617" t="str">
        <f t="shared" si="6"/>
        <v>1) Add files to list below</v>
      </c>
      <c r="C391" s="601" t="s">
        <v>1750</v>
      </c>
      <c r="D391" s="601" t="s">
        <v>1751</v>
      </c>
      <c r="E391" s="601" t="s">
        <v>1752</v>
      </c>
      <c r="F391" s="661" t="s">
        <v>3137</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1195</v>
      </c>
      <c r="D392" s="601" t="s">
        <v>1223</v>
      </c>
      <c r="E392" s="601" t="s">
        <v>1642</v>
      </c>
      <c r="F392" s="661" t="s">
        <v>3138</v>
      </c>
      <c r="G392" s="616"/>
      <c r="H392" s="655"/>
      <c r="I392" s="607" t="s">
        <v>2597</v>
      </c>
    </row>
    <row r="393" spans="2:10" s="607" customFormat="1" ht="15.75" customHeight="1">
      <c r="B393" s="617" t="str">
        <f t="shared" si="6"/>
        <v>Be sure to add the Fixture Type and edit the Fixture Name if desired</v>
      </c>
      <c r="C393" s="601" t="s">
        <v>1196</v>
      </c>
      <c r="D393" s="601" t="s">
        <v>1224</v>
      </c>
      <c r="E393" s="601" t="s">
        <v>1643</v>
      </c>
      <c r="F393" s="661" t="s">
        <v>3139</v>
      </c>
      <c r="G393" s="616"/>
      <c r="H393" s="655"/>
      <c r="I393" s="607" t="s">
        <v>2598</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1349</v>
      </c>
      <c r="D394" s="601" t="s">
        <v>1644</v>
      </c>
      <c r="E394" s="601" t="s">
        <v>1645</v>
      </c>
      <c r="F394" s="661" t="s">
        <v>3140</v>
      </c>
      <c r="G394" s="616"/>
      <c r="H394" s="655"/>
      <c r="J394" s="607" t="s">
        <v>2599</v>
      </c>
    </row>
    <row r="395" spans="2:10" s="607" customFormat="1" ht="15.75" customHeight="1">
      <c r="B395" s="617" t="str">
        <f t="shared" si="6"/>
        <v>Fixture already installed (mark with 'x')</v>
      </c>
      <c r="C395" s="601" t="s">
        <v>1123</v>
      </c>
      <c r="D395" s="601" t="s">
        <v>1208</v>
      </c>
      <c r="E395" s="601" t="s">
        <v>1646</v>
      </c>
      <c r="F395" s="661" t="s">
        <v>3312</v>
      </c>
      <c r="G395" s="616"/>
      <c r="H395" s="655"/>
      <c r="J395" s="607" t="s">
        <v>2600</v>
      </c>
    </row>
    <row r="396" spans="2:10" s="607" customFormat="1" ht="15.75" customHeight="1">
      <c r="B396" s="617" t="str">
        <f t="shared" si="6"/>
        <v>Inputs</v>
      </c>
      <c r="C396" s="601" t="s">
        <v>105</v>
      </c>
      <c r="D396" s="601" t="s">
        <v>1209</v>
      </c>
      <c r="E396" s="602" t="s">
        <v>878</v>
      </c>
      <c r="F396" s="661" t="s">
        <v>3141</v>
      </c>
      <c r="G396" s="616"/>
      <c r="H396" s="655"/>
      <c r="J396" s="607" t="s">
        <v>2601</v>
      </c>
    </row>
    <row r="397" spans="2:10" s="607" customFormat="1" ht="15.75" customHeight="1">
      <c r="B397" s="617" t="str">
        <f t="shared" si="6"/>
        <v>IES calculations will be performed. It will take some time, be patient. Press Ok to continue</v>
      </c>
      <c r="C397" s="601" t="s">
        <v>1304</v>
      </c>
      <c r="D397" s="609" t="s">
        <v>1408</v>
      </c>
      <c r="E397" s="601" t="s">
        <v>1456</v>
      </c>
      <c r="F397" s="661" t="s">
        <v>3142</v>
      </c>
      <c r="G397" s="616"/>
      <c r="H397" s="655"/>
      <c r="I397" s="607" t="s">
        <v>2602</v>
      </c>
    </row>
    <row r="398" spans="2:10" s="607" customFormat="1" ht="15.75" customHeight="1">
      <c r="B398" s="617" t="str">
        <f t="shared" si="6"/>
        <v>CIE calculations will be performed. It will take some time, be patient. Press Ok to continue</v>
      </c>
      <c r="C398" s="601" t="s">
        <v>1305</v>
      </c>
      <c r="D398" s="609" t="s">
        <v>1408</v>
      </c>
      <c r="E398" s="601" t="s">
        <v>1457</v>
      </c>
      <c r="F398" s="661" t="s">
        <v>3143</v>
      </c>
      <c r="G398" s="616"/>
      <c r="H398" s="655"/>
      <c r="I398" s="607" t="s">
        <v>2603</v>
      </c>
    </row>
    <row r="399" spans="2:10" s="607" customFormat="1" ht="15.75" customHeight="1">
      <c r="B399" s="617" t="str">
        <f t="shared" si="6"/>
        <v>First, IES calculations will be performed. It will take some time, be patient. Press Ok to continue</v>
      </c>
      <c r="C399" s="601" t="s">
        <v>1306</v>
      </c>
      <c r="D399" s="609" t="s">
        <v>1409</v>
      </c>
      <c r="E399" s="601" t="s">
        <v>1458</v>
      </c>
      <c r="F399" s="661" t="s">
        <v>3144</v>
      </c>
      <c r="G399" s="616"/>
      <c r="H399" s="655"/>
      <c r="I399" s="607" t="s">
        <v>2604</v>
      </c>
    </row>
    <row r="400" spans="2:10" s="607" customFormat="1" ht="15.75" customHeight="1">
      <c r="B400" s="617" t="str">
        <f t="shared" si="6"/>
        <v>Now, CIE calculations will be performed. It will take some time, be patient. Press Ok to continue</v>
      </c>
      <c r="C400" s="601" t="s">
        <v>1307</v>
      </c>
      <c r="D400" s="609" t="s">
        <v>1410</v>
      </c>
      <c r="E400" s="601" t="s">
        <v>1459</v>
      </c>
      <c r="F400" s="661" t="s">
        <v>3145</v>
      </c>
      <c r="G400" s="616"/>
      <c r="H400" s="655"/>
      <c r="I400" s="607" t="s">
        <v>2605</v>
      </c>
    </row>
    <row r="401" spans="1:10" s="607" customFormat="1" ht="15.75" customHeight="1">
      <c r="B401" s="617" t="str">
        <f t="shared" si="6"/>
        <v xml:space="preserve">Output file is generated successfully in </v>
      </c>
      <c r="C401" s="601" t="s">
        <v>1308</v>
      </c>
      <c r="D401" s="601" t="s">
        <v>1411</v>
      </c>
      <c r="E401" s="601" t="s">
        <v>1460</v>
      </c>
      <c r="F401" s="661" t="s">
        <v>3146</v>
      </c>
      <c r="G401" s="616"/>
      <c r="H401" s="655"/>
      <c r="I401" s="607" t="s">
        <v>2606</v>
      </c>
    </row>
    <row r="402" spans="1:10" s="607" customFormat="1" ht="15.75" customHeight="1">
      <c r="B402" s="617" t="str">
        <f t="shared" si="6"/>
        <v>Others</v>
      </c>
      <c r="C402" s="601" t="s">
        <v>1259</v>
      </c>
      <c r="D402" s="601" t="s">
        <v>1364</v>
      </c>
      <c r="E402" s="601" t="s">
        <v>1365</v>
      </c>
      <c r="F402" s="661" t="s">
        <v>3147</v>
      </c>
      <c r="G402" s="616"/>
      <c r="H402" s="655"/>
    </row>
    <row r="403" spans="1:10" s="607" customFormat="1" ht="15.75" customHeight="1">
      <c r="B403" s="618" t="str">
        <f t="shared" si="6"/>
        <v>Illuminance Calculations</v>
      </c>
      <c r="C403" s="603" t="s">
        <v>1260</v>
      </c>
      <c r="D403" s="604" t="s">
        <v>788</v>
      </c>
      <c r="E403" s="601" t="s">
        <v>1647</v>
      </c>
      <c r="F403" s="661" t="s">
        <v>3148</v>
      </c>
      <c r="G403" s="616"/>
      <c r="H403" s="655"/>
      <c r="J403" s="607" t="s">
        <v>2607</v>
      </c>
    </row>
    <row r="404" spans="1:10" s="607" customFormat="1" ht="15.75" customHeight="1">
      <c r="B404" s="618" t="str">
        <f t="shared" si="6"/>
        <v>Luminance Calculations</v>
      </c>
      <c r="C404" s="603" t="s">
        <v>1261</v>
      </c>
      <c r="D404" s="604" t="s">
        <v>1366</v>
      </c>
      <c r="E404" s="601" t="s">
        <v>1648</v>
      </c>
      <c r="F404" s="661" t="s">
        <v>3149</v>
      </c>
      <c r="G404" s="616"/>
      <c r="H404" s="655"/>
      <c r="J404" s="607" t="s">
        <v>2608</v>
      </c>
    </row>
    <row r="405" spans="1:10" s="607" customFormat="1" ht="15.75" customHeight="1">
      <c r="B405" s="618" t="str">
        <f t="shared" si="6"/>
        <v>The table below displays Illuminance at every gridpoint</v>
      </c>
      <c r="C405" s="603" t="s">
        <v>1263</v>
      </c>
      <c r="D405" s="603" t="s">
        <v>1412</v>
      </c>
      <c r="E405" s="601" t="s">
        <v>1649</v>
      </c>
      <c r="F405" s="661" t="s">
        <v>3150</v>
      </c>
      <c r="G405" s="616"/>
      <c r="H405" s="655"/>
      <c r="J405" s="607" t="s">
        <v>2609</v>
      </c>
    </row>
    <row r="406" spans="1:10" s="607" customFormat="1" ht="15.75" customHeight="1">
      <c r="B406" s="618" t="str">
        <f t="shared" si="6"/>
        <v>The table below displays Luminance at every gridpoint</v>
      </c>
      <c r="C406" s="603" t="s">
        <v>1264</v>
      </c>
      <c r="D406" s="603" t="s">
        <v>1412</v>
      </c>
      <c r="E406" s="601" t="s">
        <v>1650</v>
      </c>
      <c r="F406" s="661" t="s">
        <v>3151</v>
      </c>
      <c r="G406" s="616"/>
      <c r="H406" s="655"/>
      <c r="J406" s="607" t="s">
        <v>2610</v>
      </c>
    </row>
    <row r="407" spans="1:10" s="607" customFormat="1" ht="15.75" customHeight="1">
      <c r="B407" s="618" t="str">
        <f t="shared" si="6"/>
        <v>Average</v>
      </c>
      <c r="C407" s="603" t="s">
        <v>12</v>
      </c>
      <c r="D407" s="604" t="s">
        <v>766</v>
      </c>
      <c r="E407" s="604" t="s">
        <v>957</v>
      </c>
      <c r="F407" s="660" t="s">
        <v>3005</v>
      </c>
      <c r="G407" s="616"/>
      <c r="H407" s="655"/>
      <c r="J407" s="607" t="s">
        <v>2611</v>
      </c>
    </row>
    <row r="408" spans="1:10" s="607" customFormat="1" ht="15.75" customHeight="1">
      <c r="B408" s="618" t="str">
        <f t="shared" si="6"/>
        <v>Minimum</v>
      </c>
      <c r="C408" s="603" t="s">
        <v>1267</v>
      </c>
      <c r="D408" s="604" t="s">
        <v>1367</v>
      </c>
      <c r="E408" s="604" t="s">
        <v>1368</v>
      </c>
      <c r="F408" s="661" t="s">
        <v>3152</v>
      </c>
      <c r="G408" s="616"/>
      <c r="H408" s="655"/>
      <c r="J408" s="607" t="s">
        <v>2612</v>
      </c>
    </row>
    <row r="409" spans="1:10" s="607" customFormat="1" ht="15.75" customHeight="1">
      <c r="B409" s="618" t="str">
        <f t="shared" si="6"/>
        <v>Maximum</v>
      </c>
      <c r="C409" s="603" t="s">
        <v>1268</v>
      </c>
      <c r="D409" s="604" t="s">
        <v>1369</v>
      </c>
      <c r="E409" s="604" t="s">
        <v>1370</v>
      </c>
      <c r="F409" s="661" t="s">
        <v>3153</v>
      </c>
      <c r="G409" s="616"/>
      <c r="H409" s="655"/>
      <c r="J409" s="607" t="s">
        <v>2613</v>
      </c>
    </row>
    <row r="410" spans="1:10" s="607" customFormat="1" ht="15.75" customHeight="1">
      <c r="B410" s="618" t="str">
        <f t="shared" si="6"/>
        <v>Minimum/Average</v>
      </c>
      <c r="C410" s="603" t="s">
        <v>1322</v>
      </c>
      <c r="D410" s="604" t="s">
        <v>1371</v>
      </c>
      <c r="E410" s="604" t="s">
        <v>1372</v>
      </c>
      <c r="F410" s="661" t="s">
        <v>3154</v>
      </c>
      <c r="G410" s="616"/>
      <c r="H410" s="655"/>
      <c r="J410" s="607" t="s">
        <v>2614</v>
      </c>
    </row>
    <row r="411" spans="1:10" s="607" customFormat="1" ht="15.75" customHeight="1">
      <c r="B411" s="618" t="str">
        <f t="shared" si="6"/>
        <v>Maximum/Minimum</v>
      </c>
      <c r="C411" s="603" t="s">
        <v>1323</v>
      </c>
      <c r="D411" s="604" t="s">
        <v>1373</v>
      </c>
      <c r="E411" s="604" t="s">
        <v>1374</v>
      </c>
      <c r="F411" s="661" t="s">
        <v>3155</v>
      </c>
      <c r="G411" s="616"/>
      <c r="H411" s="655"/>
      <c r="J411" s="607" t="s">
        <v>2615</v>
      </c>
    </row>
    <row r="412" spans="1:10" s="607" customFormat="1" ht="15.75" customHeight="1">
      <c r="B412" s="618" t="str">
        <f t="shared" si="6"/>
        <v>(enter values here)</v>
      </c>
      <c r="C412" s="603" t="s">
        <v>1153</v>
      </c>
      <c r="D412" s="604" t="s">
        <v>1176</v>
      </c>
      <c r="E412" s="604" t="s">
        <v>1177</v>
      </c>
      <c r="F412" s="661" t="s">
        <v>3156</v>
      </c>
      <c r="G412" s="616"/>
      <c r="H412" s="655"/>
    </row>
    <row r="413" spans="1:10" s="607" customFormat="1" ht="15.75" customHeight="1">
      <c r="B413" s="618" t="str">
        <f t="shared" si="6"/>
        <v>(read me)</v>
      </c>
      <c r="C413" s="603" t="s">
        <v>1140</v>
      </c>
      <c r="D413" s="604" t="s">
        <v>1179</v>
      </c>
      <c r="E413" s="604" t="s">
        <v>1178</v>
      </c>
      <c r="F413" s="661" t="s">
        <v>3134</v>
      </c>
      <c r="G413" s="616"/>
      <c r="H413" s="655"/>
    </row>
    <row r="414" spans="1:10" s="607" customFormat="1" ht="15.75" customHeight="1">
      <c r="B414" s="618" t="str">
        <f t="shared" si="6"/>
        <v>(navigate)</v>
      </c>
      <c r="C414" s="603" t="s">
        <v>1141</v>
      </c>
      <c r="D414" s="604" t="s">
        <v>1180</v>
      </c>
      <c r="E414" s="604" t="s">
        <v>1181</v>
      </c>
      <c r="F414" s="661" t="s">
        <v>3135</v>
      </c>
      <c r="G414" s="616"/>
      <c r="H414" s="655"/>
    </row>
    <row r="415" spans="1:10" s="607" customFormat="1" ht="15.75" customHeight="1">
      <c r="B415" s="618" t="str">
        <f t="shared" si="6"/>
        <v>Output</v>
      </c>
      <c r="C415" s="603" t="s">
        <v>1309</v>
      </c>
      <c r="D415" s="604" t="s">
        <v>1454</v>
      </c>
      <c r="E415" s="604" t="s">
        <v>1461</v>
      </c>
      <c r="F415" s="661" t="s">
        <v>3157</v>
      </c>
      <c r="G415" s="616"/>
      <c r="H415" s="655"/>
    </row>
    <row r="416" spans="1:10" s="607" customFormat="1" ht="15.75" customHeight="1">
      <c r="A416" s="607">
        <v>416</v>
      </c>
      <c r="B416" s="618" t="str">
        <f t="shared" si="6"/>
        <v>Illuminance vs Wattage</v>
      </c>
      <c r="C416" s="603" t="s">
        <v>1310</v>
      </c>
      <c r="D416" s="604" t="s">
        <v>1413</v>
      </c>
      <c r="E416" s="604" t="s">
        <v>1462</v>
      </c>
      <c r="F416" s="661" t="s">
        <v>3158</v>
      </c>
      <c r="G416" s="616"/>
      <c r="H416" s="655"/>
    </row>
    <row r="417" spans="1:17" s="607" customFormat="1" ht="15.75" customHeight="1">
      <c r="A417" s="607">
        <v>417</v>
      </c>
      <c r="B417" s="618" t="str">
        <f t="shared" si="6"/>
        <v>Target vs Actual Avg Illuminance</v>
      </c>
      <c r="C417" s="603" t="s">
        <v>1311</v>
      </c>
      <c r="D417" s="604" t="s">
        <v>1414</v>
      </c>
      <c r="E417" s="604" t="s">
        <v>1463</v>
      </c>
      <c r="F417" s="661" t="s">
        <v>3159</v>
      </c>
      <c r="G417" s="616"/>
      <c r="H417" s="655"/>
    </row>
    <row r="418" spans="1:17" s="607" customFormat="1" ht="15.75" customHeight="1">
      <c r="A418" s="607">
        <v>418</v>
      </c>
      <c r="B418" s="618" t="str">
        <f t="shared" si="6"/>
        <v>Uniformity (Illuminance)</v>
      </c>
      <c r="C418" s="603" t="s">
        <v>1342</v>
      </c>
      <c r="D418" s="604" t="s">
        <v>1485</v>
      </c>
      <c r="E418" s="604" t="s">
        <v>1487</v>
      </c>
      <c r="F418" s="661" t="s">
        <v>3160</v>
      </c>
      <c r="G418" s="616"/>
      <c r="H418" s="655"/>
    </row>
    <row r="419" spans="1:17" s="607" customFormat="1" ht="15.75" customHeight="1">
      <c r="A419" s="607">
        <v>419</v>
      </c>
      <c r="B419" s="618" t="str">
        <f t="shared" si="6"/>
        <v>Luminance vs Wattage</v>
      </c>
      <c r="C419" s="601" t="s">
        <v>1312</v>
      </c>
      <c r="D419" s="601" t="s">
        <v>1651</v>
      </c>
      <c r="E419" s="601" t="s">
        <v>1464</v>
      </c>
      <c r="F419" s="661" t="s">
        <v>3161</v>
      </c>
      <c r="G419" s="616"/>
      <c r="H419" s="655"/>
    </row>
    <row r="420" spans="1:17" s="607" customFormat="1" ht="15.75" customHeight="1">
      <c r="A420" s="607">
        <v>420</v>
      </c>
      <c r="B420" s="618" t="str">
        <f t="shared" si="6"/>
        <v>Target vs Actual Avg Luminance</v>
      </c>
      <c r="C420" s="601" t="s">
        <v>1313</v>
      </c>
      <c r="D420" s="601" t="s">
        <v>1652</v>
      </c>
      <c r="E420" s="601" t="s">
        <v>1465</v>
      </c>
      <c r="F420" s="661" t="s">
        <v>3162</v>
      </c>
      <c r="G420" s="616"/>
      <c r="H420" s="655"/>
    </row>
    <row r="421" spans="1:17" s="607" customFormat="1" ht="15.75" customHeight="1">
      <c r="A421" s="607">
        <v>421</v>
      </c>
      <c r="B421" s="617" t="str">
        <f t="shared" si="6"/>
        <v>Uniformity (Luminance)</v>
      </c>
      <c r="C421" s="601" t="s">
        <v>1341</v>
      </c>
      <c r="D421" s="604" t="s">
        <v>1486</v>
      </c>
      <c r="E421" s="604" t="s">
        <v>1488</v>
      </c>
      <c r="F421" s="661" t="s">
        <v>3163</v>
      </c>
      <c r="G421" s="616"/>
      <c r="H421" s="655"/>
    </row>
    <row r="422" spans="1:17" s="607" customFormat="1" ht="15.75" customHeight="1">
      <c r="A422" s="607">
        <v>422</v>
      </c>
      <c r="B422" s="617" t="str">
        <f t="shared" si="6"/>
        <v>Net Present Value - Total Cost of Ownership</v>
      </c>
      <c r="C422" s="601" t="s">
        <v>1132</v>
      </c>
      <c r="D422" s="604" t="s">
        <v>1170</v>
      </c>
      <c r="E422" s="604" t="s">
        <v>1238</v>
      </c>
      <c r="F422" s="661" t="s">
        <v>3164</v>
      </c>
      <c r="G422" s="616"/>
      <c r="H422" s="655"/>
    </row>
    <row r="423" spans="1:17" s="607" customFormat="1" ht="15.75" customHeight="1">
      <c r="A423" s="607">
        <v>423</v>
      </c>
      <c r="B423" s="617" t="str">
        <f t="shared" si="6"/>
        <v>Dashboard</v>
      </c>
      <c r="C423" s="601" t="s">
        <v>1269</v>
      </c>
      <c r="D423" s="601" t="s">
        <v>1415</v>
      </c>
      <c r="E423" s="601" t="s">
        <v>1466</v>
      </c>
      <c r="F423" s="660" t="s">
        <v>3165</v>
      </c>
      <c r="G423" s="616"/>
      <c r="H423" s="655"/>
      <c r="J423" s="607" t="s">
        <v>2616</v>
      </c>
    </row>
    <row r="424" spans="1:17" s="607" customFormat="1" ht="15.75" customHeight="1">
      <c r="A424" s="607">
        <v>424</v>
      </c>
      <c r="B424" s="617" t="str">
        <f t="shared" si="6"/>
        <v>Inputs</v>
      </c>
      <c r="C424" s="601" t="s">
        <v>105</v>
      </c>
      <c r="D424" s="604" t="s">
        <v>661</v>
      </c>
      <c r="E424" s="604" t="s">
        <v>878</v>
      </c>
      <c r="F424" s="661" t="s">
        <v>3141</v>
      </c>
      <c r="G424" s="616"/>
      <c r="H424" s="655"/>
      <c r="J424" s="607" t="s">
        <v>2617</v>
      </c>
    </row>
    <row r="425" spans="1:17" s="607" customFormat="1" ht="15.75" customHeight="1">
      <c r="A425" s="607">
        <v>425</v>
      </c>
      <c r="B425" s="617" t="str">
        <f t="shared" si="6"/>
        <v>Simulation ID</v>
      </c>
      <c r="C425" s="601" t="s">
        <v>1050</v>
      </c>
      <c r="D425" s="601" t="s">
        <v>1050</v>
      </c>
      <c r="E425" s="601" t="s">
        <v>1467</v>
      </c>
      <c r="F425" s="661" t="s">
        <v>3166</v>
      </c>
      <c r="G425" s="616"/>
      <c r="H425" s="655"/>
      <c r="J425" s="607" t="s">
        <v>2618</v>
      </c>
      <c r="L425" s="607" t="s">
        <v>2619</v>
      </c>
      <c r="M425" s="607" t="s">
        <v>2620</v>
      </c>
      <c r="N425" s="607" t="s">
        <v>2621</v>
      </c>
      <c r="O425" s="607" t="s">
        <v>2622</v>
      </c>
      <c r="P425" s="607" t="s">
        <v>2623</v>
      </c>
      <c r="Q425" s="607" t="s">
        <v>2624</v>
      </c>
    </row>
    <row r="426" spans="1:17" s="607" customFormat="1" ht="15.75" customHeight="1">
      <c r="A426" s="607">
        <v>426</v>
      </c>
      <c r="B426" s="617" t="str">
        <f t="shared" si="6"/>
        <v>Fixture Name</v>
      </c>
      <c r="C426" s="601" t="s">
        <v>49</v>
      </c>
      <c r="D426" s="604" t="s">
        <v>669</v>
      </c>
      <c r="E426" s="604" t="s">
        <v>881</v>
      </c>
      <c r="F426" s="661" t="s">
        <v>3167</v>
      </c>
      <c r="G426" s="616"/>
      <c r="H426" s="655"/>
      <c r="J426" s="607" t="s">
        <v>2625</v>
      </c>
      <c r="L426" s="607" t="s">
        <v>2626</v>
      </c>
      <c r="M426" s="607" t="s">
        <v>2627</v>
      </c>
      <c r="N426" s="607" t="s">
        <v>2628</v>
      </c>
      <c r="O426" s="607" t="s">
        <v>2629</v>
      </c>
      <c r="P426" s="607" t="s">
        <v>2630</v>
      </c>
      <c r="Q426" s="607" t="s">
        <v>2631</v>
      </c>
    </row>
    <row r="427" spans="1:17" s="607" customFormat="1" ht="15.75" customHeight="1">
      <c r="A427" s="607">
        <v>427</v>
      </c>
      <c r="B427" s="617" t="str">
        <f t="shared" si="6"/>
        <v>Type</v>
      </c>
      <c r="C427" s="601" t="s">
        <v>1</v>
      </c>
      <c r="D427" s="604" t="s">
        <v>660</v>
      </c>
      <c r="E427" s="604" t="s">
        <v>876</v>
      </c>
      <c r="F427" s="661" t="s">
        <v>2877</v>
      </c>
      <c r="G427" s="616"/>
      <c r="H427" s="655"/>
      <c r="J427" s="607" t="s">
        <v>2632</v>
      </c>
      <c r="L427" s="607" t="s">
        <v>2633</v>
      </c>
      <c r="M427" s="607" t="s">
        <v>2634</v>
      </c>
      <c r="N427" s="607" t="s">
        <v>2635</v>
      </c>
      <c r="O427" s="607" t="s">
        <v>2636</v>
      </c>
      <c r="P427" s="607" t="s">
        <v>2637</v>
      </c>
      <c r="Q427" s="607" t="s">
        <v>2638</v>
      </c>
    </row>
    <row r="428" spans="1:17" s="607" customFormat="1" ht="15.75" customHeight="1">
      <c r="A428" s="607">
        <v>428</v>
      </c>
      <c r="B428" s="617" t="str">
        <f t="shared" si="6"/>
        <v>Watts</v>
      </c>
      <c r="C428" s="601" t="s">
        <v>48</v>
      </c>
      <c r="D428" s="604" t="s">
        <v>48</v>
      </c>
      <c r="E428" s="604" t="s">
        <v>877</v>
      </c>
      <c r="F428" s="661" t="s">
        <v>2878</v>
      </c>
      <c r="G428" s="616"/>
      <c r="H428" s="655"/>
      <c r="J428" s="607" t="s">
        <v>2639</v>
      </c>
      <c r="L428" s="607" t="s">
        <v>2640</v>
      </c>
      <c r="M428" s="607" t="s">
        <v>2641</v>
      </c>
      <c r="N428" s="607" t="s">
        <v>2642</v>
      </c>
      <c r="O428" s="607" t="s">
        <v>2643</v>
      </c>
      <c r="P428" s="607" t="s">
        <v>2644</v>
      </c>
      <c r="Q428" s="607" t="s">
        <v>2645</v>
      </c>
    </row>
    <row r="429" spans="1:17" s="607" customFormat="1" ht="15.75" customHeight="1">
      <c r="B429" s="617" t="str">
        <f t="shared" si="6"/>
        <v>Fixtures/km</v>
      </c>
      <c r="C429" s="601" t="s">
        <v>54</v>
      </c>
      <c r="D429" s="604" t="s">
        <v>680</v>
      </c>
      <c r="E429" s="604" t="s">
        <v>891</v>
      </c>
      <c r="F429" s="661" t="s">
        <v>2899</v>
      </c>
      <c r="G429" s="616"/>
      <c r="H429" s="655"/>
      <c r="J429" s="607" t="s">
        <v>2646</v>
      </c>
    </row>
    <row r="430" spans="1:17" s="607" customFormat="1" ht="15.75" customHeight="1">
      <c r="B430" s="617" t="str">
        <f t="shared" ref="B430:B493" si="7">INDEX(C430:G430,MATCH($B$11,$C$11:$G$11,0))</f>
        <v>Number of Lanes</v>
      </c>
      <c r="C430" s="601" t="s">
        <v>5</v>
      </c>
      <c r="D430" s="604" t="s">
        <v>672</v>
      </c>
      <c r="E430" s="604" t="s">
        <v>884</v>
      </c>
      <c r="F430" s="661" t="s">
        <v>2889</v>
      </c>
      <c r="G430" s="616"/>
      <c r="H430" s="655"/>
      <c r="J430" s="607" t="s">
        <v>2647</v>
      </c>
    </row>
    <row r="431" spans="1:17" s="607" customFormat="1" ht="15.75" customHeight="1">
      <c r="B431" s="617" t="str">
        <f t="shared" si="7"/>
        <v>Lane Width</v>
      </c>
      <c r="C431" s="601" t="s">
        <v>6</v>
      </c>
      <c r="D431" s="604" t="s">
        <v>790</v>
      </c>
      <c r="E431" s="604" t="s">
        <v>977</v>
      </c>
      <c r="F431" s="661" t="s">
        <v>3027</v>
      </c>
      <c r="G431" s="616"/>
      <c r="H431" s="655"/>
      <c r="J431" s="607" t="s">
        <v>2648</v>
      </c>
    </row>
    <row r="432" spans="1:17" s="607" customFormat="1" ht="15.75" customHeight="1">
      <c r="B432" s="617" t="str">
        <f t="shared" si="7"/>
        <v>Shoulder Width</v>
      </c>
      <c r="C432" s="601" t="s">
        <v>33</v>
      </c>
      <c r="D432" s="604" t="s">
        <v>683</v>
      </c>
      <c r="E432" s="604" t="s">
        <v>894</v>
      </c>
      <c r="F432" s="661" t="s">
        <v>3168</v>
      </c>
      <c r="G432" s="616"/>
      <c r="H432" s="655"/>
    </row>
    <row r="433" spans="2:12" s="607" customFormat="1" ht="15.75" customHeight="1">
      <c r="B433" s="617" t="str">
        <f t="shared" si="7"/>
        <v>Median Width</v>
      </c>
      <c r="C433" s="601" t="s">
        <v>34</v>
      </c>
      <c r="D433" s="604" t="s">
        <v>681</v>
      </c>
      <c r="E433" s="604" t="s">
        <v>892</v>
      </c>
      <c r="F433" s="661" t="s">
        <v>3169</v>
      </c>
      <c r="G433" s="616"/>
      <c r="H433" s="655"/>
      <c r="J433" s="607" t="s">
        <v>2649</v>
      </c>
    </row>
    <row r="434" spans="2:12" s="607" customFormat="1" ht="15.75" customHeight="1">
      <c r="B434" s="617" t="str">
        <f t="shared" si="7"/>
        <v>Pole Placement</v>
      </c>
      <c r="C434" s="601" t="s">
        <v>15</v>
      </c>
      <c r="D434" s="604" t="s">
        <v>674</v>
      </c>
      <c r="E434" s="604" t="s">
        <v>886</v>
      </c>
      <c r="F434" s="661" t="s">
        <v>3170</v>
      </c>
      <c r="G434" s="616"/>
      <c r="H434" s="655"/>
      <c r="J434" s="607" t="s">
        <v>2650</v>
      </c>
    </row>
    <row r="435" spans="2:12" s="607" customFormat="1" ht="15.75" customHeight="1">
      <c r="B435" s="617" t="str">
        <f t="shared" si="7"/>
        <v>Luminaire Mounting Height</v>
      </c>
      <c r="C435" s="601" t="s">
        <v>1143</v>
      </c>
      <c r="D435" s="604" t="s">
        <v>1333</v>
      </c>
      <c r="E435" s="604" t="s">
        <v>1225</v>
      </c>
      <c r="F435" s="661" t="s">
        <v>3171</v>
      </c>
      <c r="G435" s="616"/>
      <c r="H435" s="655"/>
      <c r="J435" s="607" t="s">
        <v>2651</v>
      </c>
    </row>
    <row r="436" spans="2:12" s="607" customFormat="1" ht="15.75" customHeight="1">
      <c r="B436" s="617" t="str">
        <f t="shared" si="7"/>
        <v>Pole Spacing</v>
      </c>
      <c r="C436" s="601" t="s">
        <v>2</v>
      </c>
      <c r="D436" s="604" t="s">
        <v>793</v>
      </c>
      <c r="E436" s="604" t="s">
        <v>980</v>
      </c>
      <c r="F436" s="661" t="s">
        <v>3172</v>
      </c>
      <c r="G436" s="616"/>
      <c r="H436" s="655"/>
      <c r="J436" s="607" t="s">
        <v>2652</v>
      </c>
    </row>
    <row r="437" spans="2:12" s="607" customFormat="1" ht="15.75" customHeight="1">
      <c r="B437" s="617" t="str">
        <f t="shared" si="7"/>
        <v>Pole Setback</v>
      </c>
      <c r="C437" s="601" t="s">
        <v>3</v>
      </c>
      <c r="D437" s="604" t="s">
        <v>812</v>
      </c>
      <c r="E437" s="604" t="s">
        <v>996</v>
      </c>
      <c r="F437" s="661" t="s">
        <v>3173</v>
      </c>
      <c r="G437" s="616"/>
      <c r="H437" s="655"/>
      <c r="J437" s="607" t="s">
        <v>2653</v>
      </c>
    </row>
    <row r="438" spans="2:12" s="607" customFormat="1" ht="15.75" customHeight="1">
      <c r="B438" s="617" t="str">
        <f t="shared" si="7"/>
        <v>Arm Length</v>
      </c>
      <c r="C438" s="601" t="s">
        <v>1019</v>
      </c>
      <c r="D438" s="604" t="s">
        <v>1334</v>
      </c>
      <c r="E438" s="604" t="s">
        <v>890</v>
      </c>
      <c r="F438" s="661" t="s">
        <v>3105</v>
      </c>
      <c r="G438" s="616"/>
      <c r="H438" s="655"/>
      <c r="J438" s="607" t="s">
        <v>2654</v>
      </c>
    </row>
    <row r="439" spans="2:12" s="607" customFormat="1" ht="15.75" customHeight="1">
      <c r="B439" s="617" t="str">
        <f t="shared" si="7"/>
        <v>Lighting Output Multiplier</v>
      </c>
      <c r="C439" s="601" t="s">
        <v>1053</v>
      </c>
      <c r="D439" s="601" t="s">
        <v>1653</v>
      </c>
      <c r="E439" s="601" t="s">
        <v>1654</v>
      </c>
      <c r="F439" s="661" t="s">
        <v>3174</v>
      </c>
      <c r="G439" s="616"/>
      <c r="H439" s="655"/>
      <c r="J439" s="607" t="s">
        <v>2655</v>
      </c>
    </row>
    <row r="440" spans="2:12" s="607" customFormat="1" ht="15.75" customHeight="1">
      <c r="B440" s="617" t="str">
        <f t="shared" si="7"/>
        <v>Annual Energy</v>
      </c>
      <c r="C440" s="601" t="s">
        <v>20</v>
      </c>
      <c r="D440" s="604" t="s">
        <v>781</v>
      </c>
      <c r="E440" s="604" t="s">
        <v>971</v>
      </c>
      <c r="F440" s="661" t="s">
        <v>3175</v>
      </c>
      <c r="G440" s="616"/>
      <c r="H440" s="655"/>
      <c r="J440" s="607" t="s">
        <v>2656</v>
      </c>
    </row>
    <row r="441" spans="2:12" s="607" customFormat="1" ht="15.75" customHeight="1">
      <c r="B441" s="617" t="str">
        <f t="shared" si="7"/>
        <v>kWh/fixture</v>
      </c>
      <c r="C441" s="601" t="s">
        <v>21</v>
      </c>
      <c r="D441" s="604" t="s">
        <v>783</v>
      </c>
      <c r="E441" s="604" t="s">
        <v>973</v>
      </c>
      <c r="F441" s="661" t="s">
        <v>3176</v>
      </c>
      <c r="G441" s="616"/>
      <c r="H441" s="655"/>
      <c r="J441" s="607" t="s">
        <v>2657</v>
      </c>
    </row>
    <row r="442" spans="2:12" s="607" customFormat="1" ht="15.75" customHeight="1">
      <c r="B442" s="617" t="str">
        <f t="shared" si="7"/>
        <v>kWh/kilometer/yr</v>
      </c>
      <c r="C442" s="601" t="s">
        <v>56</v>
      </c>
      <c r="D442" s="604" t="s">
        <v>775</v>
      </c>
      <c r="E442" s="604" t="s">
        <v>967</v>
      </c>
      <c r="F442" s="661" t="s">
        <v>3177</v>
      </c>
      <c r="G442" s="616"/>
      <c r="H442" s="655"/>
      <c r="J442" s="607" t="s">
        <v>2658</v>
      </c>
    </row>
    <row r="443" spans="2:12" s="607" customFormat="1" ht="15.75" customHeight="1">
      <c r="B443" s="617" t="str">
        <f t="shared" si="7"/>
        <v>Illuminance</v>
      </c>
      <c r="C443" s="601" t="s">
        <v>17</v>
      </c>
      <c r="D443" s="604" t="s">
        <v>767</v>
      </c>
      <c r="E443" s="604" t="s">
        <v>958</v>
      </c>
      <c r="F443" s="661" t="s">
        <v>3178</v>
      </c>
      <c r="G443" s="616"/>
      <c r="H443" s="655"/>
      <c r="J443" s="607" t="s">
        <v>2659</v>
      </c>
    </row>
    <row r="444" spans="2:12" s="607" customFormat="1" ht="15.75" customHeight="1">
      <c r="B444" s="617" t="str">
        <f t="shared" si="7"/>
        <v>Average</v>
      </c>
      <c r="C444" s="601" t="s">
        <v>12</v>
      </c>
      <c r="D444" s="604" t="s">
        <v>766</v>
      </c>
      <c r="E444" s="604" t="s">
        <v>957</v>
      </c>
      <c r="F444" s="661" t="s">
        <v>3054</v>
      </c>
      <c r="G444" s="616"/>
      <c r="H444" s="655"/>
      <c r="J444" s="607" t="s">
        <v>2660</v>
      </c>
      <c r="L444" s="607" t="s">
        <v>2661</v>
      </c>
    </row>
    <row r="445" spans="2:12" s="607" customFormat="1" ht="15.75" customHeight="1">
      <c r="B445" s="617" t="str">
        <f t="shared" si="7"/>
        <v>Minimum</v>
      </c>
      <c r="C445" s="601" t="s">
        <v>1267</v>
      </c>
      <c r="D445" s="601" t="s">
        <v>1367</v>
      </c>
      <c r="E445" s="601" t="s">
        <v>1368</v>
      </c>
      <c r="F445" s="661" t="s">
        <v>3179</v>
      </c>
      <c r="G445" s="616"/>
      <c r="H445" s="655"/>
      <c r="J445" s="607" t="s">
        <v>2662</v>
      </c>
      <c r="L445" s="607" t="s">
        <v>2663</v>
      </c>
    </row>
    <row r="446" spans="2:12" s="607" customFormat="1" ht="15.75" customHeight="1">
      <c r="B446" s="617" t="str">
        <f t="shared" si="7"/>
        <v>Maximum</v>
      </c>
      <c r="C446" s="601" t="s">
        <v>1268</v>
      </c>
      <c r="D446" s="604" t="s">
        <v>1369</v>
      </c>
      <c r="E446" s="604" t="s">
        <v>1370</v>
      </c>
      <c r="F446" s="661" t="s">
        <v>3180</v>
      </c>
      <c r="G446" s="616"/>
      <c r="H446" s="655"/>
      <c r="J446" s="607" t="s">
        <v>2664</v>
      </c>
      <c r="L446" s="607" t="s">
        <v>2665</v>
      </c>
    </row>
    <row r="447" spans="2:12" s="607" customFormat="1" ht="15.75" customHeight="1">
      <c r="B447" s="617" t="str">
        <f t="shared" si="7"/>
        <v>Uniformity</v>
      </c>
      <c r="C447" s="601" t="s">
        <v>51</v>
      </c>
      <c r="D447" s="604" t="s">
        <v>768</v>
      </c>
      <c r="E447" s="604" t="s">
        <v>960</v>
      </c>
      <c r="F447" s="661" t="s">
        <v>3181</v>
      </c>
      <c r="G447" s="616"/>
      <c r="H447" s="655"/>
      <c r="J447" s="607" t="s">
        <v>2666</v>
      </c>
    </row>
    <row r="448" spans="2:12" s="607" customFormat="1" ht="15.75" customHeight="1">
      <c r="B448" s="617" t="str">
        <f t="shared" si="7"/>
        <v>Target Average</v>
      </c>
      <c r="C448" s="601" t="s">
        <v>1275</v>
      </c>
      <c r="D448" s="601" t="s">
        <v>1416</v>
      </c>
      <c r="E448" s="601" t="s">
        <v>1468</v>
      </c>
      <c r="F448" s="661" t="s">
        <v>3182</v>
      </c>
      <c r="G448" s="616"/>
      <c r="H448" s="655"/>
      <c r="J448" s="607" t="s">
        <v>2667</v>
      </c>
      <c r="L448" s="607" t="s">
        <v>2668</v>
      </c>
    </row>
    <row r="449" spans="2:13" s="607" customFormat="1" ht="15.75" customHeight="1">
      <c r="B449" s="617" t="str">
        <f t="shared" si="7"/>
        <v>Target Minimum</v>
      </c>
      <c r="C449" s="601" t="s">
        <v>1276</v>
      </c>
      <c r="D449" s="601" t="s">
        <v>1417</v>
      </c>
      <c r="E449" s="601" t="s">
        <v>1469</v>
      </c>
      <c r="F449" s="661" t="s">
        <v>3183</v>
      </c>
      <c r="G449" s="616"/>
      <c r="H449" s="655"/>
    </row>
    <row r="450" spans="2:13" s="607" customFormat="1" ht="15.75" customHeight="1">
      <c r="B450" s="617" t="str">
        <f t="shared" si="7"/>
        <v>Meets Illuminance?</v>
      </c>
      <c r="C450" s="601" t="s">
        <v>59</v>
      </c>
      <c r="D450" s="604" t="s">
        <v>1335</v>
      </c>
      <c r="E450" s="604" t="s">
        <v>992</v>
      </c>
      <c r="F450" s="661" t="s">
        <v>3184</v>
      </c>
      <c r="G450" s="616"/>
      <c r="H450" s="655"/>
      <c r="J450" s="607" t="s">
        <v>2669</v>
      </c>
    </row>
    <row r="451" spans="2:13" s="607" customFormat="1" ht="15.75" customHeight="1">
      <c r="B451" s="617" t="str">
        <f t="shared" si="7"/>
        <v>Luminance</v>
      </c>
      <c r="C451" s="601" t="s">
        <v>198</v>
      </c>
      <c r="D451" s="604" t="s">
        <v>198</v>
      </c>
      <c r="E451" s="604" t="s">
        <v>959</v>
      </c>
      <c r="F451" s="661" t="s">
        <v>3185</v>
      </c>
      <c r="G451" s="616"/>
      <c r="H451" s="655"/>
      <c r="J451" s="607" t="s">
        <v>2670</v>
      </c>
    </row>
    <row r="452" spans="2:13" s="607" customFormat="1" ht="15.75" customHeight="1">
      <c r="B452" s="617" t="str">
        <f t="shared" si="7"/>
        <v>Uniformity - Lavg/Lmin</v>
      </c>
      <c r="C452" s="601" t="s">
        <v>1277</v>
      </c>
      <c r="D452" s="601" t="s">
        <v>1375</v>
      </c>
      <c r="E452" s="601" t="s">
        <v>1376</v>
      </c>
      <c r="F452" s="661" t="s">
        <v>3186</v>
      </c>
      <c r="G452" s="616"/>
      <c r="H452" s="655"/>
      <c r="I452" s="607" t="s">
        <v>2671</v>
      </c>
    </row>
    <row r="453" spans="2:13" s="607" customFormat="1" ht="15.75" customHeight="1">
      <c r="B453" s="617" t="str">
        <f t="shared" si="7"/>
        <v>Uniformity - Lmax/Lmin</v>
      </c>
      <c r="C453" s="601" t="s">
        <v>1278</v>
      </c>
      <c r="D453" s="601" t="s">
        <v>1377</v>
      </c>
      <c r="E453" s="601" t="s">
        <v>1378</v>
      </c>
      <c r="F453" s="661" t="s">
        <v>3187</v>
      </c>
      <c r="G453" s="616"/>
      <c r="H453" s="655"/>
      <c r="I453" s="607" t="s">
        <v>2672</v>
      </c>
    </row>
    <row r="454" spans="2:13" s="607" customFormat="1" ht="15.75" customHeight="1">
      <c r="B454" s="617" t="str">
        <f t="shared" si="7"/>
        <v>Overall Uniformity (min/avg)</v>
      </c>
      <c r="C454" s="601" t="s">
        <v>1324</v>
      </c>
      <c r="D454" s="601" t="s">
        <v>1379</v>
      </c>
      <c r="E454" s="601" t="s">
        <v>1380</v>
      </c>
      <c r="F454" s="661" t="s">
        <v>3188</v>
      </c>
      <c r="G454" s="616"/>
      <c r="H454" s="655"/>
      <c r="I454" s="607" t="s">
        <v>2673</v>
      </c>
      <c r="J454" s="607" t="s">
        <v>2674</v>
      </c>
      <c r="L454" s="607" t="s">
        <v>2303</v>
      </c>
    </row>
    <row r="455" spans="2:13" s="607" customFormat="1" ht="15.75" customHeight="1">
      <c r="B455" s="617" t="str">
        <f t="shared" si="7"/>
        <v>Longitudinal Uniformity (min/max)</v>
      </c>
      <c r="C455" s="601" t="s">
        <v>1348</v>
      </c>
      <c r="D455" s="601" t="s">
        <v>1381</v>
      </c>
      <c r="E455" s="601" t="s">
        <v>1382</v>
      </c>
      <c r="F455" s="661" t="s">
        <v>3189</v>
      </c>
      <c r="G455" s="616"/>
      <c r="H455" s="655"/>
      <c r="I455" s="607" t="s">
        <v>2675</v>
      </c>
      <c r="J455" s="607" t="s">
        <v>2676</v>
      </c>
      <c r="L455" s="607" t="s">
        <v>2305</v>
      </c>
    </row>
    <row r="456" spans="2:13" s="607" customFormat="1" ht="15.75" customHeight="1">
      <c r="B456" s="617" t="str">
        <f t="shared" si="7"/>
        <v>Target Uniformity - avg/min</v>
      </c>
      <c r="C456" s="601" t="s">
        <v>1279</v>
      </c>
      <c r="D456" s="601" t="s">
        <v>1418</v>
      </c>
      <c r="E456" s="601" t="s">
        <v>1470</v>
      </c>
      <c r="F456" s="661" t="s">
        <v>3190</v>
      </c>
      <c r="G456" s="616"/>
      <c r="H456" s="655"/>
      <c r="I456" s="607" t="s">
        <v>2677</v>
      </c>
    </row>
    <row r="457" spans="2:13" s="607" customFormat="1" ht="15.75" customHeight="1">
      <c r="B457" s="617" t="str">
        <f t="shared" si="7"/>
        <v>Target Uniformity - max/min</v>
      </c>
      <c r="C457" s="601" t="s">
        <v>1280</v>
      </c>
      <c r="D457" s="601" t="s">
        <v>1419</v>
      </c>
      <c r="E457" s="601" t="s">
        <v>1471</v>
      </c>
      <c r="F457" s="661" t="s">
        <v>3191</v>
      </c>
      <c r="G457" s="616"/>
      <c r="H457" s="655"/>
      <c r="I457" s="607" t="s">
        <v>2678</v>
      </c>
    </row>
    <row r="458" spans="2:13" s="607" customFormat="1" ht="15.75" customHeight="1">
      <c r="B458" s="617" t="str">
        <f t="shared" si="7"/>
        <v>Meets Luminance?</v>
      </c>
      <c r="C458" s="601" t="s">
        <v>208</v>
      </c>
      <c r="D458" s="604" t="s">
        <v>816</v>
      </c>
      <c r="E458" s="604" t="s">
        <v>992</v>
      </c>
      <c r="F458" s="661" t="s">
        <v>3192</v>
      </c>
      <c r="G458" s="616"/>
      <c r="H458" s="655"/>
      <c r="I458" s="607" t="s">
        <v>2679</v>
      </c>
      <c r="J458" s="607" t="s">
        <v>2680</v>
      </c>
    </row>
    <row r="459" spans="2:13" s="607" customFormat="1" ht="15.75" customHeight="1">
      <c r="B459" s="617" t="str">
        <f t="shared" si="7"/>
        <v>Target Overall Uniformity (min/avg)</v>
      </c>
      <c r="C459" s="601" t="s">
        <v>1325</v>
      </c>
      <c r="D459" s="601" t="s">
        <v>1420</v>
      </c>
      <c r="E459" s="601" t="s">
        <v>1472</v>
      </c>
      <c r="F459" s="661" t="s">
        <v>3193</v>
      </c>
      <c r="G459" s="616"/>
      <c r="H459" s="655"/>
      <c r="I459" s="607" t="s">
        <v>2681</v>
      </c>
      <c r="J459" s="607" t="s">
        <v>2476</v>
      </c>
      <c r="L459" s="607" t="s">
        <v>2477</v>
      </c>
      <c r="M459" s="607" t="s">
        <v>2479</v>
      </c>
    </row>
    <row r="460" spans="2:13" s="607" customFormat="1" ht="15.75" customHeight="1">
      <c r="B460" s="617" t="str">
        <f t="shared" si="7"/>
        <v>Target Longitudinal Uniformity (max/min)</v>
      </c>
      <c r="C460" s="601" t="s">
        <v>1326</v>
      </c>
      <c r="D460" s="601" t="s">
        <v>1421</v>
      </c>
      <c r="E460" s="601" t="s">
        <v>1473</v>
      </c>
      <c r="F460" s="661" t="s">
        <v>3194</v>
      </c>
      <c r="G460" s="616"/>
      <c r="H460" s="655"/>
      <c r="I460" s="607" t="s">
        <v>2682</v>
      </c>
      <c r="J460" s="607" t="s">
        <v>2480</v>
      </c>
    </row>
    <row r="461" spans="2:13" s="607" customFormat="1" ht="15.75" customHeight="1">
      <c r="B461" s="617" t="str">
        <f t="shared" si="7"/>
        <v>Simple Payback</v>
      </c>
      <c r="C461" s="601" t="s">
        <v>1124</v>
      </c>
      <c r="D461" s="604" t="s">
        <v>1336</v>
      </c>
      <c r="E461" s="604" t="s">
        <v>1233</v>
      </c>
      <c r="F461" s="661" t="s">
        <v>3122</v>
      </c>
      <c r="G461" s="616"/>
      <c r="H461" s="655"/>
      <c r="J461" s="607" t="s">
        <v>2683</v>
      </c>
    </row>
    <row r="462" spans="2:13" s="607" customFormat="1" ht="15.75" customHeight="1">
      <c r="B462" s="617" t="str">
        <f t="shared" si="7"/>
        <v>Total Installation Cost</v>
      </c>
      <c r="C462" s="601" t="s">
        <v>1125</v>
      </c>
      <c r="D462" s="604" t="s">
        <v>1337</v>
      </c>
      <c r="E462" s="604" t="s">
        <v>1234</v>
      </c>
      <c r="F462" s="661" t="s">
        <v>3123</v>
      </c>
      <c r="G462" s="616"/>
      <c r="H462" s="655"/>
      <c r="J462" s="607" t="s">
        <v>2684</v>
      </c>
    </row>
    <row r="463" spans="2:13" s="607" customFormat="1" ht="15.75" customHeight="1">
      <c r="B463" s="617" t="str">
        <f t="shared" si="7"/>
        <v>Total Annual Cost</v>
      </c>
      <c r="C463" s="601" t="s">
        <v>1126</v>
      </c>
      <c r="D463" s="604" t="s">
        <v>1338</v>
      </c>
      <c r="E463" s="604" t="s">
        <v>1235</v>
      </c>
      <c r="F463" s="661" t="s">
        <v>3124</v>
      </c>
      <c r="G463" s="616"/>
      <c r="H463" s="655"/>
      <c r="J463" s="607" t="s">
        <v>2685</v>
      </c>
    </row>
    <row r="464" spans="2:13" s="607" customFormat="1" ht="15.75" customHeight="1">
      <c r="B464" s="617" t="str">
        <f t="shared" si="7"/>
        <v>Installation Cost Difference (to baseline)</v>
      </c>
      <c r="C464" s="601" t="s">
        <v>1128</v>
      </c>
      <c r="D464" s="604" t="s">
        <v>1168</v>
      </c>
      <c r="E464" s="604" t="s">
        <v>1236</v>
      </c>
      <c r="F464" s="661" t="s">
        <v>3195</v>
      </c>
      <c r="G464" s="616"/>
      <c r="H464" s="655"/>
      <c r="J464" s="607" t="s">
        <v>2686</v>
      </c>
    </row>
    <row r="465" spans="2:12" s="607" customFormat="1" ht="15.75" customHeight="1">
      <c r="B465" s="617" t="str">
        <f t="shared" si="7"/>
        <v>Annual Cost Savings (to baseline)</v>
      </c>
      <c r="C465" s="601" t="s">
        <v>1127</v>
      </c>
      <c r="D465" s="604" t="s">
        <v>1169</v>
      </c>
      <c r="E465" s="604" t="s">
        <v>1237</v>
      </c>
      <c r="F465" s="661" t="s">
        <v>3196</v>
      </c>
      <c r="G465" s="616"/>
      <c r="H465" s="655"/>
      <c r="J465" s="607" t="s">
        <v>2687</v>
      </c>
    </row>
    <row r="466" spans="2:12" s="607" customFormat="1" ht="15.75" customHeight="1">
      <c r="B466" s="617" t="str">
        <f t="shared" si="7"/>
        <v>Simple Payback</v>
      </c>
      <c r="C466" s="601" t="s">
        <v>1124</v>
      </c>
      <c r="D466" s="604" t="s">
        <v>1336</v>
      </c>
      <c r="E466" s="604" t="s">
        <v>1233</v>
      </c>
      <c r="F466" s="661" t="s">
        <v>3122</v>
      </c>
      <c r="G466" s="616"/>
      <c r="H466" s="655"/>
      <c r="J466" s="607" t="s">
        <v>2688</v>
      </c>
    </row>
    <row r="467" spans="2:12" s="607" customFormat="1" ht="15.75" customHeight="1">
      <c r="B467" s="617" t="str">
        <f t="shared" si="7"/>
        <v>Net Present Value - Total Cost of Ownership</v>
      </c>
      <c r="C467" s="601" t="s">
        <v>1132</v>
      </c>
      <c r="D467" s="604" t="s">
        <v>1170</v>
      </c>
      <c r="E467" s="604" t="s">
        <v>1238</v>
      </c>
      <c r="F467" s="661" t="s">
        <v>3127</v>
      </c>
      <c r="G467" s="616"/>
      <c r="H467" s="655"/>
      <c r="J467" s="607" t="s">
        <v>2689</v>
      </c>
    </row>
    <row r="468" spans="2:12" s="607" customFormat="1" ht="15.75" customHeight="1">
      <c r="B468" s="617" t="str">
        <f t="shared" si="7"/>
        <v>Year 0</v>
      </c>
      <c r="C468" s="601" t="s">
        <v>1281</v>
      </c>
      <c r="D468" s="601" t="s">
        <v>1422</v>
      </c>
      <c r="E468" s="603" t="s">
        <v>1383</v>
      </c>
      <c r="F468" s="661" t="s">
        <v>3197</v>
      </c>
      <c r="G468" s="616"/>
      <c r="H468" s="655"/>
      <c r="J468" s="607" t="s">
        <v>2690</v>
      </c>
    </row>
    <row r="469" spans="2:12" s="607" customFormat="1" ht="15.75" customHeight="1">
      <c r="B469" s="617" t="str">
        <f t="shared" si="7"/>
        <v>Year 1</v>
      </c>
      <c r="C469" s="601" t="s">
        <v>1282</v>
      </c>
      <c r="D469" s="601" t="s">
        <v>1423</v>
      </c>
      <c r="E469" s="603" t="s">
        <v>1384</v>
      </c>
      <c r="F469" s="662" t="s">
        <v>3198</v>
      </c>
      <c r="G469" s="616"/>
      <c r="H469" s="655"/>
      <c r="J469" s="607" t="s">
        <v>2691</v>
      </c>
      <c r="L469" s="607" t="s">
        <v>2692</v>
      </c>
    </row>
    <row r="470" spans="2:12" s="607" customFormat="1" ht="15.75" customHeight="1">
      <c r="B470" s="617" t="str">
        <f t="shared" si="7"/>
        <v>Year 2</v>
      </c>
      <c r="C470" s="601" t="s">
        <v>1283</v>
      </c>
      <c r="D470" s="601" t="s">
        <v>1424</v>
      </c>
      <c r="E470" s="603" t="s">
        <v>1385</v>
      </c>
      <c r="F470" s="661" t="s">
        <v>3199</v>
      </c>
      <c r="G470" s="616"/>
      <c r="H470" s="655"/>
      <c r="J470" s="607" t="s">
        <v>2693</v>
      </c>
      <c r="L470" s="607" t="s">
        <v>2694</v>
      </c>
    </row>
    <row r="471" spans="2:12" s="607" customFormat="1" ht="15.75" customHeight="1">
      <c r="B471" s="617" t="str">
        <f t="shared" si="7"/>
        <v>Year 3</v>
      </c>
      <c r="C471" s="601" t="s">
        <v>1284</v>
      </c>
      <c r="D471" s="601" t="s">
        <v>1425</v>
      </c>
      <c r="E471" s="603" t="s">
        <v>1386</v>
      </c>
      <c r="F471" s="661" t="s">
        <v>3200</v>
      </c>
      <c r="G471" s="616"/>
      <c r="H471" s="655"/>
      <c r="J471" s="607" t="s">
        <v>2695</v>
      </c>
      <c r="L471" s="607" t="s">
        <v>2696</v>
      </c>
    </row>
    <row r="472" spans="2:12" s="607" customFormat="1" ht="15.75" customHeight="1">
      <c r="B472" s="617" t="str">
        <f t="shared" si="7"/>
        <v>Year 4</v>
      </c>
      <c r="C472" s="601" t="s">
        <v>1285</v>
      </c>
      <c r="D472" s="601" t="s">
        <v>1426</v>
      </c>
      <c r="E472" s="603" t="s">
        <v>1387</v>
      </c>
      <c r="F472" s="662" t="s">
        <v>3201</v>
      </c>
      <c r="G472" s="616"/>
      <c r="H472" s="655"/>
      <c r="J472" s="607" t="s">
        <v>2697</v>
      </c>
      <c r="L472" s="607" t="s">
        <v>2698</v>
      </c>
    </row>
    <row r="473" spans="2:12" s="607" customFormat="1" ht="15.75" customHeight="1">
      <c r="B473" s="617" t="str">
        <f t="shared" si="7"/>
        <v>Year 5</v>
      </c>
      <c r="C473" s="601" t="s">
        <v>1286</v>
      </c>
      <c r="D473" s="601" t="s">
        <v>1427</v>
      </c>
      <c r="E473" s="603" t="s">
        <v>1388</v>
      </c>
      <c r="F473" s="661" t="s">
        <v>3202</v>
      </c>
      <c r="G473" s="616"/>
      <c r="H473" s="655"/>
      <c r="J473" s="607" t="s">
        <v>2699</v>
      </c>
      <c r="L473" s="607" t="s">
        <v>2700</v>
      </c>
    </row>
    <row r="474" spans="2:12" s="607" customFormat="1" ht="15.75" customHeight="1">
      <c r="B474" s="617" t="str">
        <f t="shared" si="7"/>
        <v>Year 6</v>
      </c>
      <c r="C474" s="601" t="s">
        <v>1287</v>
      </c>
      <c r="D474" s="601" t="s">
        <v>1428</v>
      </c>
      <c r="E474" s="603" t="s">
        <v>1389</v>
      </c>
      <c r="F474" s="662" t="s">
        <v>3203</v>
      </c>
      <c r="G474" s="616"/>
      <c r="H474" s="655"/>
      <c r="J474" s="607" t="s">
        <v>2701</v>
      </c>
      <c r="L474" s="607" t="s">
        <v>2702</v>
      </c>
    </row>
    <row r="475" spans="2:12" s="607" customFormat="1" ht="15.75" customHeight="1">
      <c r="B475" s="617" t="str">
        <f t="shared" si="7"/>
        <v>Year 7</v>
      </c>
      <c r="C475" s="601" t="s">
        <v>1288</v>
      </c>
      <c r="D475" s="601" t="s">
        <v>1429</v>
      </c>
      <c r="E475" s="603" t="s">
        <v>1390</v>
      </c>
      <c r="F475" s="661" t="s">
        <v>3204</v>
      </c>
      <c r="G475" s="616"/>
      <c r="H475" s="655"/>
      <c r="J475" s="607" t="s">
        <v>2703</v>
      </c>
      <c r="L475" s="607" t="s">
        <v>2704</v>
      </c>
    </row>
    <row r="476" spans="2:12" s="607" customFormat="1" ht="15.75" customHeight="1">
      <c r="B476" s="617" t="str">
        <f t="shared" si="7"/>
        <v>Year 8</v>
      </c>
      <c r="C476" s="601" t="s">
        <v>1289</v>
      </c>
      <c r="D476" s="601" t="s">
        <v>1430</v>
      </c>
      <c r="E476" s="603" t="s">
        <v>1391</v>
      </c>
      <c r="F476" s="662" t="s">
        <v>3205</v>
      </c>
      <c r="G476" s="616"/>
      <c r="H476" s="655"/>
      <c r="J476" s="607" t="s">
        <v>2705</v>
      </c>
      <c r="L476" s="607" t="s">
        <v>2706</v>
      </c>
    </row>
    <row r="477" spans="2:12" s="607" customFormat="1" ht="15.75" customHeight="1">
      <c r="B477" s="617" t="str">
        <f t="shared" si="7"/>
        <v>Year 9</v>
      </c>
      <c r="C477" s="601" t="s">
        <v>1290</v>
      </c>
      <c r="D477" s="601" t="s">
        <v>1431</v>
      </c>
      <c r="E477" s="603" t="s">
        <v>1392</v>
      </c>
      <c r="F477" s="662" t="s">
        <v>3206</v>
      </c>
      <c r="G477" s="616"/>
      <c r="H477" s="655"/>
      <c r="J477" s="607" t="s">
        <v>2707</v>
      </c>
      <c r="L477" s="607" t="s">
        <v>2708</v>
      </c>
    </row>
    <row r="478" spans="2:12" s="607" customFormat="1" ht="15.75" customHeight="1">
      <c r="B478" s="617" t="str">
        <f t="shared" si="7"/>
        <v>Year 10</v>
      </c>
      <c r="C478" s="601" t="s">
        <v>1291</v>
      </c>
      <c r="D478" s="601" t="s">
        <v>1432</v>
      </c>
      <c r="E478" s="603" t="s">
        <v>1393</v>
      </c>
      <c r="F478" s="662" t="s">
        <v>3207</v>
      </c>
      <c r="G478" s="616"/>
      <c r="H478" s="655"/>
      <c r="J478" s="607" t="s">
        <v>2709</v>
      </c>
      <c r="L478" s="607" t="s">
        <v>2710</v>
      </c>
    </row>
    <row r="479" spans="2:12" s="607" customFormat="1" ht="15.75" customHeight="1">
      <c r="B479" s="617" t="str">
        <f t="shared" si="7"/>
        <v>Year 11</v>
      </c>
      <c r="C479" s="601" t="s">
        <v>1292</v>
      </c>
      <c r="D479" s="601" t="s">
        <v>1433</v>
      </c>
      <c r="E479" s="603" t="s">
        <v>1394</v>
      </c>
      <c r="F479" s="662" t="s">
        <v>3208</v>
      </c>
      <c r="G479" s="616"/>
      <c r="H479" s="655"/>
      <c r="J479" s="607" t="s">
        <v>2711</v>
      </c>
      <c r="L479" s="607" t="s">
        <v>2712</v>
      </c>
    </row>
    <row r="480" spans="2:12" s="607" customFormat="1" ht="15.75" customHeight="1">
      <c r="B480" s="617" t="str">
        <f t="shared" si="7"/>
        <v>Year 12</v>
      </c>
      <c r="C480" s="601" t="s">
        <v>1293</v>
      </c>
      <c r="D480" s="601" t="s">
        <v>1434</v>
      </c>
      <c r="E480" s="603" t="s">
        <v>1395</v>
      </c>
      <c r="F480" s="662" t="s">
        <v>3209</v>
      </c>
      <c r="G480" s="616"/>
      <c r="H480" s="655"/>
      <c r="J480" s="607" t="s">
        <v>2713</v>
      </c>
      <c r="L480" s="607" t="s">
        <v>2714</v>
      </c>
    </row>
    <row r="481" spans="2:12" s="607" customFormat="1" ht="15.75" customHeight="1">
      <c r="B481" s="617" t="str">
        <f t="shared" si="7"/>
        <v>Year 13</v>
      </c>
      <c r="C481" s="601" t="s">
        <v>1294</v>
      </c>
      <c r="D481" s="601" t="s">
        <v>1435</v>
      </c>
      <c r="E481" s="603" t="s">
        <v>1396</v>
      </c>
      <c r="F481" s="662" t="s">
        <v>3210</v>
      </c>
      <c r="G481" s="616"/>
      <c r="H481" s="655"/>
      <c r="J481" s="607" t="s">
        <v>2715</v>
      </c>
      <c r="L481" s="607" t="s">
        <v>2716</v>
      </c>
    </row>
    <row r="482" spans="2:12" s="607" customFormat="1" ht="15.75" customHeight="1">
      <c r="B482" s="617" t="str">
        <f t="shared" si="7"/>
        <v>Year 14</v>
      </c>
      <c r="C482" s="601" t="s">
        <v>1295</v>
      </c>
      <c r="D482" s="601" t="s">
        <v>1436</v>
      </c>
      <c r="E482" s="603" t="s">
        <v>1397</v>
      </c>
      <c r="F482" s="662" t="s">
        <v>3211</v>
      </c>
      <c r="G482" s="616"/>
      <c r="H482" s="655"/>
      <c r="J482" s="607" t="s">
        <v>2717</v>
      </c>
      <c r="L482" s="607" t="s">
        <v>2718</v>
      </c>
    </row>
    <row r="483" spans="2:12" s="607" customFormat="1" ht="15.75" customHeight="1">
      <c r="B483" s="617" t="str">
        <f t="shared" si="7"/>
        <v>Year 15</v>
      </c>
      <c r="C483" s="601" t="s">
        <v>1296</v>
      </c>
      <c r="D483" s="601" t="s">
        <v>1437</v>
      </c>
      <c r="E483" s="603" t="s">
        <v>1398</v>
      </c>
      <c r="F483" s="662" t="s">
        <v>3212</v>
      </c>
      <c r="G483" s="616"/>
      <c r="H483" s="655"/>
      <c r="J483" s="607" t="s">
        <v>2719</v>
      </c>
      <c r="L483" s="607" t="s">
        <v>2720</v>
      </c>
    </row>
    <row r="484" spans="2:12" s="607" customFormat="1" ht="15.75" customHeight="1">
      <c r="B484" s="617" t="str">
        <f t="shared" si="7"/>
        <v>Year 16</v>
      </c>
      <c r="C484" s="601" t="s">
        <v>1297</v>
      </c>
      <c r="D484" s="601" t="s">
        <v>1438</v>
      </c>
      <c r="E484" s="603" t="s">
        <v>1399</v>
      </c>
      <c r="F484" s="662" t="s">
        <v>3213</v>
      </c>
      <c r="G484" s="616"/>
      <c r="H484" s="655"/>
      <c r="J484" s="607" t="s">
        <v>2721</v>
      </c>
      <c r="L484" s="607" t="s">
        <v>2722</v>
      </c>
    </row>
    <row r="485" spans="2:12" s="607" customFormat="1" ht="15.75" customHeight="1">
      <c r="B485" s="617" t="str">
        <f t="shared" si="7"/>
        <v>Year 17</v>
      </c>
      <c r="C485" s="601" t="s">
        <v>1298</v>
      </c>
      <c r="D485" s="601" t="s">
        <v>1439</v>
      </c>
      <c r="E485" s="603" t="s">
        <v>1400</v>
      </c>
      <c r="F485" s="662" t="s">
        <v>3214</v>
      </c>
      <c r="G485" s="616"/>
      <c r="H485" s="655"/>
      <c r="J485" s="607" t="s">
        <v>2723</v>
      </c>
      <c r="L485" s="607" t="s">
        <v>2724</v>
      </c>
    </row>
    <row r="486" spans="2:12" s="607" customFormat="1" ht="15.75" customHeight="1">
      <c r="B486" s="617" t="str">
        <f t="shared" si="7"/>
        <v>Year 18</v>
      </c>
      <c r="C486" s="601" t="s">
        <v>1299</v>
      </c>
      <c r="D486" s="601" t="s">
        <v>1440</v>
      </c>
      <c r="E486" s="603" t="s">
        <v>1401</v>
      </c>
      <c r="F486" s="661" t="s">
        <v>3215</v>
      </c>
      <c r="G486" s="616"/>
      <c r="H486" s="655"/>
      <c r="J486" s="607" t="s">
        <v>2725</v>
      </c>
      <c r="L486" s="607" t="s">
        <v>2726</v>
      </c>
    </row>
    <row r="487" spans="2:12" s="607" customFormat="1" ht="15.75" customHeight="1">
      <c r="B487" s="617" t="str">
        <f t="shared" si="7"/>
        <v>Year 19</v>
      </c>
      <c r="C487" s="601" t="s">
        <v>1300</v>
      </c>
      <c r="D487" s="601" t="s">
        <v>1441</v>
      </c>
      <c r="E487" s="603" t="s">
        <v>1402</v>
      </c>
      <c r="F487" s="661" t="s">
        <v>3216</v>
      </c>
      <c r="G487" s="616"/>
      <c r="H487" s="655"/>
      <c r="J487" s="607" t="s">
        <v>2727</v>
      </c>
      <c r="L487" s="607" t="s">
        <v>2728</v>
      </c>
    </row>
    <row r="488" spans="2:12" s="607" customFormat="1" ht="15.75" customHeight="1">
      <c r="B488" s="617" t="str">
        <f t="shared" si="7"/>
        <v>Year 20</v>
      </c>
      <c r="C488" s="601" t="s">
        <v>1301</v>
      </c>
      <c r="D488" s="601" t="s">
        <v>1442</v>
      </c>
      <c r="E488" s="603" t="s">
        <v>1403</v>
      </c>
      <c r="F488" s="662" t="s">
        <v>3217</v>
      </c>
      <c r="G488" s="616"/>
      <c r="H488" s="655"/>
      <c r="J488" s="607" t="s">
        <v>2729</v>
      </c>
      <c r="L488" s="607" t="s">
        <v>2730</v>
      </c>
    </row>
    <row r="489" spans="2:12" s="607" customFormat="1" ht="15.75" customHeight="1">
      <c r="B489" s="617" t="str">
        <f t="shared" si="7"/>
        <v>Charts</v>
      </c>
      <c r="C489" s="601" t="s">
        <v>1314</v>
      </c>
      <c r="D489" s="601" t="s">
        <v>1443</v>
      </c>
      <c r="E489" s="601" t="s">
        <v>1474</v>
      </c>
      <c r="F489" s="660" t="s">
        <v>3218</v>
      </c>
      <c r="G489" s="616"/>
      <c r="H489" s="655"/>
    </row>
    <row r="490" spans="2:12" s="607" customFormat="1" ht="15.75" customHeight="1">
      <c r="B490" s="617" t="str">
        <f t="shared" si="7"/>
        <v>Wattage</v>
      </c>
      <c r="C490" s="601" t="s">
        <v>40</v>
      </c>
      <c r="D490" s="601" t="s">
        <v>1444</v>
      </c>
      <c r="E490" s="601" t="s">
        <v>1475</v>
      </c>
      <c r="F490" s="660" t="s">
        <v>3219</v>
      </c>
      <c r="G490" s="616"/>
      <c r="H490" s="655"/>
    </row>
    <row r="491" spans="2:12" s="607" customFormat="1" ht="15.75" customHeight="1">
      <c r="B491" s="617" t="str">
        <f t="shared" si="7"/>
        <v>Illuminance</v>
      </c>
      <c r="C491" s="601" t="s">
        <v>17</v>
      </c>
      <c r="D491" s="604" t="s">
        <v>767</v>
      </c>
      <c r="E491" s="604" t="s">
        <v>958</v>
      </c>
      <c r="F491" s="660" t="s">
        <v>3006</v>
      </c>
      <c r="G491" s="616"/>
      <c r="H491" s="655"/>
    </row>
    <row r="492" spans="2:12" s="607" customFormat="1" ht="15.75" customHeight="1">
      <c r="B492" s="617" t="str">
        <f t="shared" si="7"/>
        <v>Luminance</v>
      </c>
      <c r="C492" s="601" t="s">
        <v>198</v>
      </c>
      <c r="D492" s="604" t="s">
        <v>198</v>
      </c>
      <c r="E492" s="604" t="s">
        <v>959</v>
      </c>
      <c r="F492" s="660" t="s">
        <v>3007</v>
      </c>
      <c r="G492" s="616"/>
      <c r="H492" s="655"/>
    </row>
    <row r="493" spans="2:12" s="607" customFormat="1" ht="15.75" customHeight="1">
      <c r="B493" s="617" t="str">
        <f t="shared" si="7"/>
        <v>Baseline</v>
      </c>
      <c r="C493" s="601" t="s">
        <v>22</v>
      </c>
      <c r="D493" s="601" t="s">
        <v>1452</v>
      </c>
      <c r="E493" s="601" t="s">
        <v>1453</v>
      </c>
      <c r="F493" s="661" t="s">
        <v>3004</v>
      </c>
      <c r="G493" s="616"/>
      <c r="H493" s="655"/>
    </row>
    <row r="494" spans="2:12" s="607" customFormat="1" ht="15.75" customHeight="1">
      <c r="B494" s="617" t="str">
        <f t="shared" ref="B494:B557" si="8">INDEX(C494:G494,MATCH($B$11,$C$11:$G$11,0))</f>
        <v>Passes</v>
      </c>
      <c r="C494" s="601" t="s">
        <v>1315</v>
      </c>
      <c r="D494" s="601" t="s">
        <v>1445</v>
      </c>
      <c r="E494" s="604" t="s">
        <v>1476</v>
      </c>
      <c r="F494" s="660" t="s">
        <v>3220</v>
      </c>
      <c r="G494" s="616"/>
      <c r="H494" s="655"/>
    </row>
    <row r="495" spans="2:12" s="607" customFormat="1" ht="15.75" customHeight="1">
      <c r="B495" s="617" t="str">
        <f t="shared" si="8"/>
        <v>Fails</v>
      </c>
      <c r="C495" s="601" t="s">
        <v>1316</v>
      </c>
      <c r="D495" s="601" t="s">
        <v>1446</v>
      </c>
      <c r="E495" s="604" t="s">
        <v>1477</v>
      </c>
      <c r="F495" s="660" t="s">
        <v>3221</v>
      </c>
      <c r="G495" s="616"/>
      <c r="H495" s="655"/>
    </row>
    <row r="496" spans="2:12" s="607" customFormat="1" ht="15.75" customHeight="1">
      <c r="B496" s="617" t="str">
        <f t="shared" si="8"/>
        <v>Target-Average Illuminance</v>
      </c>
      <c r="C496" s="601" t="s">
        <v>1317</v>
      </c>
      <c r="D496" s="601" t="s">
        <v>1447</v>
      </c>
      <c r="E496" s="601" t="s">
        <v>1478</v>
      </c>
      <c r="F496" s="662" t="s">
        <v>3222</v>
      </c>
      <c r="G496" s="616"/>
      <c r="H496" s="655"/>
    </row>
    <row r="497" spans="2:13" s="607" customFormat="1" ht="15.75" customHeight="1">
      <c r="B497" s="617" t="str">
        <f t="shared" si="8"/>
        <v>Average Illuminance</v>
      </c>
      <c r="C497" s="601" t="s">
        <v>38</v>
      </c>
      <c r="D497" s="601" t="s">
        <v>813</v>
      </c>
      <c r="E497" s="601" t="s">
        <v>1358</v>
      </c>
      <c r="F497" s="660" t="s">
        <v>3034</v>
      </c>
      <c r="G497" s="616"/>
      <c r="H497" s="655"/>
    </row>
    <row r="498" spans="2:13" s="607" customFormat="1" ht="15.75" customHeight="1">
      <c r="B498" s="617" t="str">
        <f t="shared" si="8"/>
        <v>Target-Average Luminance</v>
      </c>
      <c r="C498" s="601" t="s">
        <v>1318</v>
      </c>
      <c r="D498" s="601" t="s">
        <v>1655</v>
      </c>
      <c r="E498" s="601" t="s">
        <v>1479</v>
      </c>
      <c r="F498" s="660" t="s">
        <v>3223</v>
      </c>
      <c r="G498" s="616"/>
      <c r="H498" s="655"/>
    </row>
    <row r="499" spans="2:13" s="607" customFormat="1" ht="15.75" customHeight="1">
      <c r="B499" s="617" t="str">
        <f t="shared" si="8"/>
        <v>Average Luminance</v>
      </c>
      <c r="C499" s="601" t="s">
        <v>202</v>
      </c>
      <c r="D499" s="601" t="s">
        <v>1404</v>
      </c>
      <c r="E499" s="604" t="s">
        <v>972</v>
      </c>
      <c r="F499" s="660" t="s">
        <v>3224</v>
      </c>
      <c r="G499" s="616"/>
      <c r="H499" s="655"/>
    </row>
    <row r="500" spans="2:13" s="607" customFormat="1" ht="15.75" customHeight="1">
      <c r="B500" s="617" t="str">
        <f t="shared" si="8"/>
        <v>Min to Avg</v>
      </c>
      <c r="C500" s="601" t="s">
        <v>1319</v>
      </c>
      <c r="D500" s="601" t="s">
        <v>1448</v>
      </c>
      <c r="E500" s="601" t="s">
        <v>1480</v>
      </c>
      <c r="F500" s="661" t="s">
        <v>3225</v>
      </c>
      <c r="G500" s="616"/>
      <c r="H500" s="655"/>
    </row>
    <row r="501" spans="2:13" s="607" customFormat="1" ht="15.75" customHeight="1">
      <c r="B501" s="617" t="str">
        <f t="shared" si="8"/>
        <v>Min to Max</v>
      </c>
      <c r="C501" s="601" t="s">
        <v>1320</v>
      </c>
      <c r="D501" s="601" t="s">
        <v>1449</v>
      </c>
      <c r="E501" s="601" t="s">
        <v>1481</v>
      </c>
      <c r="F501" s="662" t="s">
        <v>3226</v>
      </c>
      <c r="G501" s="616"/>
      <c r="H501" s="655"/>
    </row>
    <row r="502" spans="2:13" s="607" customFormat="1" ht="15.75" customHeight="1">
      <c r="B502" s="617" t="str">
        <f t="shared" si="8"/>
        <v>Avg to Min</v>
      </c>
      <c r="C502" s="601" t="s">
        <v>1327</v>
      </c>
      <c r="D502" s="601" t="s">
        <v>1450</v>
      </c>
      <c r="E502" s="601" t="s">
        <v>1482</v>
      </c>
      <c r="F502" s="662" t="s">
        <v>3227</v>
      </c>
      <c r="G502" s="616"/>
      <c r="H502" s="655"/>
    </row>
    <row r="503" spans="2:13" s="607" customFormat="1" ht="15.75" customHeight="1">
      <c r="B503" s="617" t="str">
        <f t="shared" si="8"/>
        <v>Max to Min</v>
      </c>
      <c r="C503" s="601" t="s">
        <v>1328</v>
      </c>
      <c r="D503" s="601" t="s">
        <v>1451</v>
      </c>
      <c r="E503" s="601" t="s">
        <v>1483</v>
      </c>
      <c r="F503" s="662" t="s">
        <v>3228</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1329</v>
      </c>
      <c r="D504" s="601" t="s">
        <v>1656</v>
      </c>
      <c r="E504" s="601" t="s">
        <v>1484</v>
      </c>
      <c r="F504" s="660" t="s">
        <v>3229</v>
      </c>
      <c r="G504" s="616"/>
      <c r="H504" s="655"/>
      <c r="J504" s="607" t="s">
        <v>2731</v>
      </c>
    </row>
    <row r="505" spans="2:13" s="607" customFormat="1" ht="15.75" customHeight="1">
      <c r="B505" s="617" t="str">
        <f t="shared" si="8"/>
        <v>Optional Inputs</v>
      </c>
      <c r="C505" s="601" t="s">
        <v>1662</v>
      </c>
      <c r="D505" s="601" t="s">
        <v>1827</v>
      </c>
      <c r="E505" s="601" t="s">
        <v>1703</v>
      </c>
      <c r="F505" s="660" t="s">
        <v>3230</v>
      </c>
      <c r="G505" s="616"/>
      <c r="H505" s="655"/>
      <c r="J505" s="607" t="s">
        <v>2732</v>
      </c>
    </row>
    <row r="506" spans="2:13" s="607" customFormat="1" ht="15.75" customHeight="1">
      <c r="B506" s="617" t="str">
        <f t="shared" si="8"/>
        <v>If desired, enter the value for each fixture in the appropriate column. If you wish to use the default value, leave the column blank.</v>
      </c>
      <c r="C506" s="601" t="s">
        <v>1663</v>
      </c>
      <c r="D506" s="601" t="s">
        <v>1828</v>
      </c>
      <c r="E506" s="601" t="s">
        <v>1704</v>
      </c>
      <c r="F506" s="660" t="s">
        <v>3231</v>
      </c>
      <c r="G506" s="616"/>
      <c r="H506" s="655"/>
      <c r="J506" s="607" t="s">
        <v>2733</v>
      </c>
    </row>
    <row r="507" spans="2:13" s="607" customFormat="1" ht="15.75" customHeight="1">
      <c r="B507" s="617" t="str">
        <f t="shared" si="8"/>
        <v>Blue indicates values that are not default</v>
      </c>
      <c r="C507" s="601" t="s">
        <v>1667</v>
      </c>
      <c r="D507" s="601" t="s">
        <v>1829</v>
      </c>
      <c r="E507" s="601" t="s">
        <v>1705</v>
      </c>
      <c r="F507" s="660" t="s">
        <v>3232</v>
      </c>
      <c r="G507" s="616"/>
      <c r="H507" s="655"/>
    </row>
    <row r="508" spans="2:13" s="607" customFormat="1" ht="15.75" customHeight="1">
      <c r="B508" s="617" t="str">
        <f t="shared" si="8"/>
        <v>Return on Investment (after 'x' years)</v>
      </c>
      <c r="C508" s="601" t="s">
        <v>1669</v>
      </c>
      <c r="D508" s="601" t="s">
        <v>1830</v>
      </c>
      <c r="E508" s="601" t="s">
        <v>1706</v>
      </c>
      <c r="F508" s="660" t="s">
        <v>3233</v>
      </c>
      <c r="G508" s="616"/>
      <c r="H508" s="655"/>
      <c r="J508" s="607" t="s">
        <v>2734</v>
      </c>
      <c r="L508" s="607" t="s">
        <v>2735</v>
      </c>
      <c r="M508" s="607" t="s">
        <v>2736</v>
      </c>
    </row>
    <row r="509" spans="2:13" s="607" customFormat="1" ht="15.75" customHeight="1">
      <c r="B509" s="617" t="str">
        <f t="shared" si="8"/>
        <v>Upgrade is cheaper to install than baseline!</v>
      </c>
      <c r="C509" s="601" t="s">
        <v>1674</v>
      </c>
      <c r="D509" s="601" t="s">
        <v>1831</v>
      </c>
      <c r="E509" s="601" t="s">
        <v>1707</v>
      </c>
      <c r="F509" s="660" t="s">
        <v>3234</v>
      </c>
      <c r="G509" s="616"/>
      <c r="H509" s="655"/>
      <c r="J509" s="607" t="s">
        <v>2737</v>
      </c>
    </row>
    <row r="510" spans="2:13" s="607" customFormat="1" ht="15.75" customHeight="1">
      <c r="B510" s="617" t="str">
        <f t="shared" si="8"/>
        <v>Upgrade is more costly to operate!</v>
      </c>
      <c r="C510" s="601" t="s">
        <v>1675</v>
      </c>
      <c r="D510" s="601" t="s">
        <v>1832</v>
      </c>
      <c r="E510" s="601" t="s">
        <v>1708</v>
      </c>
      <c r="F510" s="660" t="s">
        <v>3235</v>
      </c>
      <c r="G510" s="616"/>
      <c r="H510" s="655"/>
      <c r="J510" s="607" t="s">
        <v>2737</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1680</v>
      </c>
      <c r="D511" s="601" t="s">
        <v>1833</v>
      </c>
      <c r="E511" s="601" t="s">
        <v>1709</v>
      </c>
      <c r="F511" s="660" t="s">
        <v>3236</v>
      </c>
      <c r="G511" s="616"/>
      <c r="H511" s="655"/>
      <c r="J511" s="607" t="s">
        <v>2738</v>
      </c>
    </row>
    <row r="512" spans="2:13" s="607" customFormat="1" ht="15.75" customHeight="1">
      <c r="B512" s="617" t="str">
        <f t="shared" si="8"/>
        <v>Required Inputs</v>
      </c>
      <c r="C512" s="601" t="s">
        <v>1686</v>
      </c>
      <c r="D512" s="601" t="s">
        <v>1834</v>
      </c>
      <c r="E512" s="602" t="s">
        <v>1710</v>
      </c>
      <c r="F512" s="660" t="s">
        <v>3237</v>
      </c>
      <c r="G512" s="616"/>
      <c r="H512" s="655"/>
      <c r="J512" s="607" t="s">
        <v>2739</v>
      </c>
    </row>
    <row r="513" spans="2:10" s="607" customFormat="1" ht="15.75" customHeight="1">
      <c r="B513" s="617" t="str">
        <f t="shared" si="8"/>
        <v>Step 1: Save the IES files you would like to upload to the tool into a folder on your hard drive</v>
      </c>
      <c r="C513" s="601" t="s">
        <v>1939</v>
      </c>
      <c r="D513" s="601" t="s">
        <v>1835</v>
      </c>
      <c r="E513" s="601" t="s">
        <v>1711</v>
      </c>
      <c r="F513" s="660" t="s">
        <v>3238</v>
      </c>
      <c r="G513" s="616"/>
      <c r="H513" s="655"/>
      <c r="J513" s="607" t="s">
        <v>2740</v>
      </c>
    </row>
    <row r="514" spans="2:10" s="607" customFormat="1" ht="15.75" customHeight="1">
      <c r="B514" s="617" t="str">
        <f t="shared" si="8"/>
        <v>Step 2: Select “Add files to list below”</v>
      </c>
      <c r="C514" s="601" t="s">
        <v>1940</v>
      </c>
      <c r="D514" s="601" t="s">
        <v>1836</v>
      </c>
      <c r="E514" s="601" t="s">
        <v>1712</v>
      </c>
      <c r="F514" s="660" t="s">
        <v>3239</v>
      </c>
      <c r="G514" s="616"/>
      <c r="H514" s="655"/>
      <c r="J514" s="607" t="s">
        <v>2741</v>
      </c>
    </row>
    <row r="515" spans="2:10" s="607" customFormat="1" ht="15.75" customHeight="1">
      <c r="B515" s="617" t="str">
        <f t="shared" si="8"/>
        <v>Step 3: Use the dialog box to find the folder where the files are saved on your hard drive. Select one of the files in the folder and click “Open”</v>
      </c>
      <c r="C515" s="601" t="s">
        <v>1687</v>
      </c>
      <c r="D515" s="601" t="s">
        <v>1837</v>
      </c>
      <c r="E515" s="601" t="s">
        <v>1713</v>
      </c>
      <c r="F515" s="660" t="s">
        <v>3240</v>
      </c>
      <c r="G515" s="616"/>
      <c r="H515" s="655"/>
      <c r="J515" s="607" t="s">
        <v>2742</v>
      </c>
    </row>
    <row r="516" spans="2:10" s="607" customFormat="1" ht="15.75" customHeight="1">
      <c r="B516" s="617" t="str">
        <f t="shared" si="8"/>
        <v>Step 4: Enter a name for the fixture that you can use to identify the fixture in the tool analysis (the default will be the file name)</v>
      </c>
      <c r="C516" s="601" t="s">
        <v>1688</v>
      </c>
      <c r="D516" s="601" t="s">
        <v>1838</v>
      </c>
      <c r="E516" s="601" t="s">
        <v>1714</v>
      </c>
      <c r="F516" s="660" t="s">
        <v>3241</v>
      </c>
      <c r="G516" s="616"/>
      <c r="H516" s="655"/>
      <c r="J516" s="607" t="s">
        <v>2743</v>
      </c>
    </row>
    <row r="517" spans="2:10" s="607" customFormat="1" ht="15.75" customHeight="1">
      <c r="B517" s="617" t="str">
        <f t="shared" si="8"/>
        <v>Step 5: Enter the Fixture Type (HPS, MH, or LED)</v>
      </c>
      <c r="C517" s="601" t="s">
        <v>1689</v>
      </c>
      <c r="D517" s="601" t="s">
        <v>1839</v>
      </c>
      <c r="E517" s="602" t="s">
        <v>1715</v>
      </c>
      <c r="F517" s="660" t="s">
        <v>3242</v>
      </c>
      <c r="G517" s="616"/>
      <c r="H517" s="655"/>
      <c r="J517" s="607" t="s">
        <v>2744</v>
      </c>
    </row>
    <row r="518" spans="2:10" s="607" customFormat="1" ht="15.75" customHeight="1">
      <c r="B518" s="617" t="str">
        <f t="shared" si="8"/>
        <v>Step 6: If desired, enter data for optional inputs found in columns D-K</v>
      </c>
      <c r="C518" s="601" t="s">
        <v>1692</v>
      </c>
      <c r="D518" s="601" t="s">
        <v>1840</v>
      </c>
      <c r="E518" s="601" t="s">
        <v>1716</v>
      </c>
      <c r="F518" s="660" t="s">
        <v>3243</v>
      </c>
      <c r="G518" s="616"/>
      <c r="H518" s="655"/>
      <c r="J518" s="607" t="s">
        <v>2745</v>
      </c>
    </row>
    <row r="519" spans="2:10" s="607" customFormat="1" ht="15.75" customHeight="1">
      <c r="B519" s="617" t="str">
        <f t="shared" si="8"/>
        <v>Step 7: Select "Begin upload of IES files listed below"</v>
      </c>
      <c r="C519" s="601" t="s">
        <v>1690</v>
      </c>
      <c r="D519" s="601" t="s">
        <v>1841</v>
      </c>
      <c r="E519" s="601" t="s">
        <v>1717</v>
      </c>
      <c r="F519" s="660" t="s">
        <v>3244</v>
      </c>
      <c r="G519" s="616"/>
      <c r="H519" s="655"/>
      <c r="J519" s="607" t="s">
        <v>2746</v>
      </c>
    </row>
    <row r="520" spans="2:10" s="607" customFormat="1" ht="15.75" customHeight="1">
      <c r="B520" s="617" t="str">
        <f t="shared" si="8"/>
        <v>Step 8: Return to “Fixtures” tab and select the fixtures that you want to include in this analysis</v>
      </c>
      <c r="C520" s="601" t="s">
        <v>1691</v>
      </c>
      <c r="D520" s="601" t="s">
        <v>1842</v>
      </c>
      <c r="E520" s="601" t="s">
        <v>1718</v>
      </c>
      <c r="F520" s="660" t="s">
        <v>3245</v>
      </c>
      <c r="G520" s="616"/>
      <c r="H520" s="655"/>
      <c r="J520" s="607" t="s">
        <v>2747</v>
      </c>
    </row>
    <row r="521" spans="2:10" s="607" customFormat="1" ht="15.75" customHeight="1">
      <c r="B521" s="617" t="str">
        <f t="shared" si="8"/>
        <v>Error! Check the value entered for 'pole configuration' and try again</v>
      </c>
      <c r="C521" s="601" t="s">
        <v>1697</v>
      </c>
      <c r="D521" s="601" t="s">
        <v>1843</v>
      </c>
      <c r="E521" s="601" t="s">
        <v>1719</v>
      </c>
      <c r="F521" s="660" t="s">
        <v>3246</v>
      </c>
      <c r="G521" s="616"/>
      <c r="H521" s="655"/>
      <c r="I521" s="607" t="s">
        <v>2748</v>
      </c>
    </row>
    <row r="522" spans="2:10" s="607" customFormat="1" ht="15.75" customHeight="1">
      <c r="B522" s="617" t="str">
        <f t="shared" si="8"/>
        <v>Calculations can be performed using assumptions from the CIE method, IES method or both. Would you like to view the grid spacing for the CIE or the IES method?</v>
      </c>
      <c r="C522" s="601" t="s">
        <v>1728</v>
      </c>
      <c r="D522" s="601" t="s">
        <v>1844</v>
      </c>
      <c r="E522" s="601" t="s">
        <v>1796</v>
      </c>
      <c r="F522" s="660" t="s">
        <v>3247</v>
      </c>
      <c r="G522" s="616"/>
      <c r="H522" s="655"/>
      <c r="I522" s="607" t="s">
        <v>2749</v>
      </c>
    </row>
    <row r="523" spans="2:10" s="607" customFormat="1" ht="15.75" customHeight="1">
      <c r="B523" s="617" t="str">
        <f t="shared" si="8"/>
        <v>Pavement Type (only required for luminance calculations)</v>
      </c>
      <c r="C523" s="601" t="s">
        <v>1729</v>
      </c>
      <c r="D523" s="601" t="s">
        <v>1845</v>
      </c>
      <c r="E523" s="601" t="s">
        <v>1797</v>
      </c>
      <c r="F523" s="660" t="s">
        <v>3248</v>
      </c>
      <c r="G523" s="616"/>
      <c r="H523" s="655"/>
      <c r="J523" s="607" t="s">
        <v>2750</v>
      </c>
    </row>
    <row r="524" spans="2:10" s="607" customFormat="1" ht="15.75" customHeight="1">
      <c r="B524" s="617" t="str">
        <f t="shared" si="8"/>
        <v>View your inputs:</v>
      </c>
      <c r="C524" s="601" t="s">
        <v>1730</v>
      </c>
      <c r="D524" s="601" t="s">
        <v>1846</v>
      </c>
      <c r="E524" s="601" t="s">
        <v>1798</v>
      </c>
      <c r="F524" s="662" t="s">
        <v>3249</v>
      </c>
      <c r="G524" s="616"/>
      <c r="H524" s="655"/>
      <c r="J524" s="607" t="s">
        <v>2751</v>
      </c>
    </row>
    <row r="525" spans="2:10" s="607" customFormat="1" ht="15.75" customHeight="1">
      <c r="B525" s="617" t="str">
        <f t="shared" si="8"/>
        <v>Previous</v>
      </c>
      <c r="C525" s="601" t="s">
        <v>1740</v>
      </c>
      <c r="D525" s="601" t="s">
        <v>1847</v>
      </c>
      <c r="E525" s="601" t="s">
        <v>1799</v>
      </c>
      <c r="F525" s="660" t="s">
        <v>3303</v>
      </c>
      <c r="G525" s="616"/>
      <c r="H525" s="655"/>
    </row>
    <row r="526" spans="2:10" s="607" customFormat="1" ht="15.75" customHeight="1">
      <c r="B526" s="617" t="str">
        <f t="shared" si="8"/>
        <v>Next</v>
      </c>
      <c r="C526" s="601" t="s">
        <v>491</v>
      </c>
      <c r="D526" s="601" t="s">
        <v>1848</v>
      </c>
      <c r="E526" s="601" t="s">
        <v>874</v>
      </c>
      <c r="F526" s="660" t="s">
        <v>3302</v>
      </c>
      <c r="G526" s="616"/>
      <c r="H526" s="655"/>
    </row>
    <row r="527" spans="2:10" s="607" customFormat="1" ht="15.75" customHeight="1">
      <c r="B527" s="617" t="str">
        <f t="shared" si="8"/>
        <v>All yellow fields can be edited with your specific input assumptions</v>
      </c>
      <c r="C527" s="601" t="s">
        <v>1746</v>
      </c>
      <c r="D527" s="601" t="s">
        <v>1849</v>
      </c>
      <c r="E527" s="601" t="s">
        <v>1800</v>
      </c>
      <c r="F527" s="660" t="s">
        <v>3250</v>
      </c>
      <c r="G527" s="616"/>
      <c r="H527" s="655" t="str">
        <f>IF(AND(I527="",J527=""),"Remove","Check")</f>
        <v>Remove</v>
      </c>
    </row>
    <row r="528" spans="2:10" s="607" customFormat="1" ht="15.75" customHeight="1">
      <c r="B528" s="617" t="str">
        <f t="shared" si="8"/>
        <v>IES Method</v>
      </c>
      <c r="C528" s="601" t="s">
        <v>1756</v>
      </c>
      <c r="D528" s="601" t="s">
        <v>1850</v>
      </c>
      <c r="E528" s="601" t="s">
        <v>1801</v>
      </c>
      <c r="F528" s="662" t="s">
        <v>3251</v>
      </c>
      <c r="G528" s="616"/>
      <c r="H528" s="655"/>
      <c r="J528" s="607" t="s">
        <v>2752</v>
      </c>
    </row>
    <row r="529" spans="2:10" s="607" customFormat="1" ht="15.75" customHeight="1">
      <c r="B529" s="617" t="str">
        <f t="shared" si="8"/>
        <v>CIE Method</v>
      </c>
      <c r="C529" s="601" t="s">
        <v>1757</v>
      </c>
      <c r="D529" s="601" t="s">
        <v>1851</v>
      </c>
      <c r="E529" s="601" t="s">
        <v>1802</v>
      </c>
      <c r="F529" s="662" t="s">
        <v>3252</v>
      </c>
      <c r="G529" s="616"/>
      <c r="H529" s="655"/>
      <c r="J529" s="607" t="s">
        <v>2753</v>
      </c>
    </row>
    <row r="530" spans="2:10" s="607" customFormat="1" ht="15.75" customHeight="1">
      <c r="B530" s="617" t="str">
        <f t="shared" si="8"/>
        <v>Only the first 125 selected fixtures are shown</v>
      </c>
      <c r="C530" s="603" t="s">
        <v>1774</v>
      </c>
      <c r="D530" s="601" t="s">
        <v>1852</v>
      </c>
      <c r="E530" s="601" t="s">
        <v>1803</v>
      </c>
      <c r="F530" s="660" t="s">
        <v>3253</v>
      </c>
      <c r="G530" s="616"/>
      <c r="H530" s="655"/>
      <c r="J530" s="607" t="s">
        <v>2754</v>
      </c>
    </row>
    <row r="531" spans="2:10" s="607" customFormat="1" ht="15.75" customHeight="1">
      <c r="B531" s="617" t="str">
        <f t="shared" si="8"/>
        <v>Road configuration is same between baseline and upgrade</v>
      </c>
      <c r="C531" s="601" t="s">
        <v>1769</v>
      </c>
      <c r="D531" s="601" t="s">
        <v>1853</v>
      </c>
      <c r="E531" s="601" t="s">
        <v>1804</v>
      </c>
      <c r="F531" s="660" t="s">
        <v>3254</v>
      </c>
      <c r="G531" s="616"/>
      <c r="H531" s="655"/>
      <c r="J531" s="607" t="s">
        <v>2755</v>
      </c>
    </row>
    <row r="532" spans="2:10" s="607" customFormat="1" ht="15.75" customHeight="1">
      <c r="B532" s="617" t="str">
        <f t="shared" si="8"/>
        <v>Baseline road configuration is different from the Upgrade configuration - is this intentional?</v>
      </c>
      <c r="C532" s="601" t="s">
        <v>1775</v>
      </c>
      <c r="D532" s="601" t="s">
        <v>1854</v>
      </c>
      <c r="E532" s="601" t="s">
        <v>1805</v>
      </c>
      <c r="F532" s="660" t="s">
        <v>3255</v>
      </c>
      <c r="G532" s="616"/>
      <c r="H532" s="655"/>
      <c r="J532" s="607" t="s">
        <v>2755</v>
      </c>
    </row>
    <row r="533" spans="2:10" s="607" customFormat="1" ht="15.75" customHeight="1">
      <c r="B533" s="617" t="str">
        <f t="shared" si="8"/>
        <v>The IES calculation method is selected</v>
      </c>
      <c r="C533" s="601" t="s">
        <v>1771</v>
      </c>
      <c r="D533" s="601" t="s">
        <v>1855</v>
      </c>
      <c r="E533" s="601" t="s">
        <v>1806</v>
      </c>
      <c r="F533" s="660" t="s">
        <v>3256</v>
      </c>
      <c r="G533" s="616"/>
      <c r="H533" s="655"/>
      <c r="J533" s="607" t="s">
        <v>2756</v>
      </c>
    </row>
    <row r="534" spans="2:10" s="607" customFormat="1" ht="15.75" customHeight="1">
      <c r="B534" s="617" t="str">
        <f t="shared" si="8"/>
        <v>The CIE calculation method is selected</v>
      </c>
      <c r="C534" s="601" t="s">
        <v>1776</v>
      </c>
      <c r="D534" s="601" t="s">
        <v>1856</v>
      </c>
      <c r="E534" s="601" t="s">
        <v>1807</v>
      </c>
      <c r="F534" s="660" t="s">
        <v>3257</v>
      </c>
      <c r="G534" s="616"/>
      <c r="H534" s="655"/>
      <c r="J534" s="607" t="s">
        <v>2756</v>
      </c>
    </row>
    <row r="535" spans="2:10" s="607" customFormat="1" ht="15.75" customHeight="1">
      <c r="B535" s="617" t="str">
        <f t="shared" si="8"/>
        <v>Both calculation methods are selected</v>
      </c>
      <c r="C535" s="601" t="s">
        <v>1777</v>
      </c>
      <c r="D535" s="601" t="s">
        <v>1857</v>
      </c>
      <c r="E535" s="601" t="s">
        <v>1808</v>
      </c>
      <c r="F535" s="660" t="s">
        <v>3258</v>
      </c>
      <c r="G535" s="616"/>
      <c r="H535" s="655"/>
      <c r="J535" s="607" t="s">
        <v>2756</v>
      </c>
    </row>
    <row r="536" spans="2:10" s="607" customFormat="1" ht="15.75" customHeight="1">
      <c r="B536" s="617" t="str">
        <f t="shared" si="8"/>
        <v>No calculation method is selected</v>
      </c>
      <c r="C536" s="601" t="s">
        <v>1795</v>
      </c>
      <c r="D536" s="601" t="s">
        <v>1858</v>
      </c>
      <c r="E536" s="601" t="s">
        <v>1809</v>
      </c>
      <c r="F536" s="660" t="s">
        <v>3259</v>
      </c>
      <c r="G536" s="616"/>
      <c r="H536" s="655"/>
      <c r="J536" s="607" t="s">
        <v>2756</v>
      </c>
    </row>
    <row r="537" spans="2:10" s="607" customFormat="1" ht="15.75" customHeight="1">
      <c r="B537" s="617" t="str">
        <f t="shared" si="8"/>
        <v>You have entered all lighting targets for the IES method</v>
      </c>
      <c r="C537" s="601" t="s">
        <v>1783</v>
      </c>
      <c r="D537" s="601" t="s">
        <v>1859</v>
      </c>
      <c r="E537" s="601" t="s">
        <v>1810</v>
      </c>
      <c r="F537" s="660" t="s">
        <v>3260</v>
      </c>
      <c r="G537" s="616"/>
      <c r="H537" s="655"/>
      <c r="J537" s="607" t="s">
        <v>2757</v>
      </c>
    </row>
    <row r="538" spans="2:10" s="607" customFormat="1" ht="15.75" customHeight="1">
      <c r="B538" s="617" t="str">
        <f t="shared" si="8"/>
        <v>You have NOT completed the lighting targets for the IES method</v>
      </c>
      <c r="C538" s="601" t="s">
        <v>1782</v>
      </c>
      <c r="D538" s="601" t="s">
        <v>1860</v>
      </c>
      <c r="E538" s="601" t="s">
        <v>1811</v>
      </c>
      <c r="F538" s="660" t="s">
        <v>3261</v>
      </c>
      <c r="G538" s="616"/>
      <c r="H538" s="655"/>
      <c r="J538" s="607" t="s">
        <v>2757</v>
      </c>
    </row>
    <row r="539" spans="2:10" s="607" customFormat="1" ht="15.75" customHeight="1">
      <c r="B539" s="617" t="str">
        <f t="shared" si="8"/>
        <v>You have entered all lighting targets for the CIE method</v>
      </c>
      <c r="C539" s="601" t="s">
        <v>1784</v>
      </c>
      <c r="D539" s="601" t="s">
        <v>1861</v>
      </c>
      <c r="E539" s="601" t="s">
        <v>1812</v>
      </c>
      <c r="F539" s="660" t="s">
        <v>3262</v>
      </c>
      <c r="G539" s="616"/>
      <c r="H539" s="655"/>
      <c r="J539" s="607" t="s">
        <v>2758</v>
      </c>
    </row>
    <row r="540" spans="2:10" s="607" customFormat="1" ht="15.75" customHeight="1">
      <c r="B540" s="617" t="str">
        <f t="shared" si="8"/>
        <v>You have NOT completed the lighting targets for the CIE method</v>
      </c>
      <c r="C540" s="601" t="s">
        <v>1781</v>
      </c>
      <c r="D540" s="601" t="s">
        <v>1862</v>
      </c>
      <c r="E540" s="601" t="s">
        <v>1813</v>
      </c>
      <c r="F540" s="660" t="s">
        <v>3263</v>
      </c>
      <c r="G540" s="616"/>
      <c r="H540" s="655"/>
      <c r="J540" s="607" t="s">
        <v>2758</v>
      </c>
    </row>
    <row r="541" spans="2:10" s="607" customFormat="1" ht="15.75" customHeight="1">
      <c r="B541" s="617" t="str">
        <f t="shared" si="8"/>
        <v>A baseline fixture is selected</v>
      </c>
      <c r="C541" s="601" t="s">
        <v>1772</v>
      </c>
      <c r="D541" s="601" t="s">
        <v>1863</v>
      </c>
      <c r="E541" s="601" t="s">
        <v>1814</v>
      </c>
      <c r="F541" s="660" t="s">
        <v>3264</v>
      </c>
      <c r="G541" s="616"/>
      <c r="H541" s="655"/>
      <c r="J541" s="607" t="s">
        <v>2759</v>
      </c>
    </row>
    <row r="542" spans="2:10" s="607" customFormat="1" ht="15.75" customHeight="1">
      <c r="B542" s="617" t="str">
        <f t="shared" si="8"/>
        <v>No baseline fixture is selected</v>
      </c>
      <c r="C542" s="601" t="s">
        <v>1778</v>
      </c>
      <c r="D542" s="601" t="s">
        <v>1864</v>
      </c>
      <c r="E542" s="601" t="s">
        <v>1815</v>
      </c>
      <c r="F542" s="660" t="s">
        <v>3265</v>
      </c>
      <c r="G542" s="616"/>
      <c r="H542" s="655"/>
      <c r="J542" s="607" t="s">
        <v>2759</v>
      </c>
    </row>
    <row r="543" spans="2:10" s="607" customFormat="1" ht="15.75" customHeight="1">
      <c r="B543" s="617" t="str">
        <f t="shared" si="8"/>
        <v xml:space="preserve"> upgrade fixtures are selected</v>
      </c>
      <c r="C543" s="601" t="s">
        <v>1785</v>
      </c>
      <c r="D543" s="601" t="s">
        <v>1966</v>
      </c>
      <c r="E543" s="601" t="s">
        <v>1967</v>
      </c>
      <c r="F543" s="662" t="s">
        <v>3266</v>
      </c>
      <c r="G543" s="616"/>
      <c r="H543" s="655"/>
      <c r="J543" s="607" t="s">
        <v>2760</v>
      </c>
    </row>
    <row r="544" spans="2:10" s="607" customFormat="1" ht="15.75" customHeight="1">
      <c r="B544" s="617" t="str">
        <f t="shared" si="8"/>
        <v>Review the inputs below to make sure you have entered all necessary values and the assumptions accurately reflect your road and fixtures.</v>
      </c>
      <c r="C544" s="601" t="s">
        <v>1768</v>
      </c>
      <c r="D544" s="601" t="s">
        <v>1865</v>
      </c>
      <c r="E544" s="601" t="s">
        <v>1816</v>
      </c>
      <c r="F544" s="661" t="s">
        <v>3267</v>
      </c>
      <c r="G544" s="616"/>
      <c r="H544" s="655"/>
      <c r="J544" s="607" t="s">
        <v>2761</v>
      </c>
    </row>
    <row r="545" spans="2:10" s="607" customFormat="1" ht="15.75" customHeight="1">
      <c r="B545" s="617" t="str">
        <f t="shared" si="8"/>
        <v>Quick check:</v>
      </c>
      <c r="C545" s="603" t="s">
        <v>1770</v>
      </c>
      <c r="D545" s="601" t="s">
        <v>1866</v>
      </c>
      <c r="E545" s="601" t="s">
        <v>1817</v>
      </c>
      <c r="F545" s="660" t="s">
        <v>3268</v>
      </c>
      <c r="G545" s="616"/>
      <c r="H545" s="655"/>
      <c r="J545" s="607" t="s">
        <v>2762</v>
      </c>
    </row>
    <row r="546" spans="2:10" s="607" customFormat="1" ht="15.75" customHeight="1">
      <c r="B546" s="617" t="str">
        <f t="shared" si="8"/>
        <v>Review All Inputs</v>
      </c>
      <c r="C546" s="603" t="s">
        <v>1773</v>
      </c>
      <c r="D546" s="601" t="s">
        <v>1867</v>
      </c>
      <c r="E546" s="601" t="s">
        <v>1818</v>
      </c>
      <c r="F546" s="660" t="s">
        <v>3269</v>
      </c>
      <c r="G546" s="616"/>
      <c r="H546" s="655"/>
      <c r="J546" s="607" t="s">
        <v>2763</v>
      </c>
    </row>
    <row r="547" spans="2:10" s="607" customFormat="1" ht="15.75" customHeight="1">
      <c r="B547" s="617" t="str">
        <f t="shared" si="8"/>
        <v>Currently selected fixtures:</v>
      </c>
      <c r="C547" s="603" t="s">
        <v>1744</v>
      </c>
      <c r="D547" s="601" t="s">
        <v>1868</v>
      </c>
      <c r="E547" s="601" t="s">
        <v>1819</v>
      </c>
      <c r="F547" s="660" t="s">
        <v>3270</v>
      </c>
      <c r="G547" s="616"/>
      <c r="H547" s="655"/>
      <c r="J547" s="607" t="s">
        <v>2764</v>
      </c>
    </row>
    <row r="548" spans="2:10" s="607" customFormat="1" ht="15.75" customHeight="1">
      <c r="B548" s="617" t="str">
        <f t="shared" si="8"/>
        <v>Select one of the fixtures from the list below. To edit the fixture assumptions, find the fixture in the table below</v>
      </c>
      <c r="C548" s="603" t="s">
        <v>1748</v>
      </c>
      <c r="D548" s="601" t="s">
        <v>1869</v>
      </c>
      <c r="E548" s="601" t="s">
        <v>1820</v>
      </c>
      <c r="F548" s="661" t="s">
        <v>3271</v>
      </c>
      <c r="G548" s="616"/>
      <c r="H548" s="655"/>
      <c r="J548" s="607" t="s">
        <v>2765</v>
      </c>
    </row>
    <row r="549" spans="2:10" s="607" customFormat="1" ht="15.75" customHeight="1">
      <c r="B549" s="617" t="str">
        <f t="shared" si="8"/>
        <v>Baseline Fixture Summary</v>
      </c>
      <c r="C549" s="603" t="s">
        <v>1747</v>
      </c>
      <c r="D549" s="601" t="s">
        <v>1870</v>
      </c>
      <c r="E549" s="601" t="s">
        <v>1821</v>
      </c>
      <c r="F549" s="660" t="s">
        <v>3272</v>
      </c>
      <c r="G549" s="616"/>
      <c r="H549" s="655"/>
    </row>
    <row r="550" spans="2:10" s="607" customFormat="1" ht="15.75" customHeight="1">
      <c r="B550" s="617" t="str">
        <f t="shared" si="8"/>
        <v>Describe Road</v>
      </c>
      <c r="C550" s="603" t="s">
        <v>1789</v>
      </c>
      <c r="D550" s="601" t="s">
        <v>1871</v>
      </c>
      <c r="E550" s="601" t="s">
        <v>1822</v>
      </c>
      <c r="F550" s="660" t="s">
        <v>3311</v>
      </c>
      <c r="G550" s="616"/>
      <c r="H550" s="655"/>
    </row>
    <row r="551" spans="2:10" s="607" customFormat="1" ht="15.75" customHeight="1">
      <c r="B551" s="617" t="str">
        <f t="shared" si="8"/>
        <v>Set Lighting Targets</v>
      </c>
      <c r="C551" s="603" t="s">
        <v>1790</v>
      </c>
      <c r="D551" s="601" t="s">
        <v>1872</v>
      </c>
      <c r="E551" s="601" t="s">
        <v>1823</v>
      </c>
      <c r="F551" s="660" t="s">
        <v>3304</v>
      </c>
      <c r="G551" s="616"/>
      <c r="H551" s="655"/>
    </row>
    <row r="552" spans="2:10" s="607" customFormat="1" ht="15.75" customHeight="1">
      <c r="B552" s="617" t="str">
        <f t="shared" si="8"/>
        <v>Choose Fixtures</v>
      </c>
      <c r="C552" s="603" t="s">
        <v>1791</v>
      </c>
      <c r="D552" s="601" t="s">
        <v>1873</v>
      </c>
      <c r="E552" s="601" t="s">
        <v>1824</v>
      </c>
      <c r="F552" s="660" t="s">
        <v>3310</v>
      </c>
      <c r="G552" s="616"/>
      <c r="H552" s="655"/>
    </row>
    <row r="553" spans="2:10" s="607" customFormat="1" ht="15.75" customHeight="1">
      <c r="B553" s="617" t="str">
        <f t="shared" si="8"/>
        <v>Identify Costs</v>
      </c>
      <c r="C553" s="603" t="s">
        <v>1792</v>
      </c>
      <c r="D553" s="601" t="s">
        <v>1874</v>
      </c>
      <c r="E553" s="601" t="s">
        <v>1825</v>
      </c>
      <c r="F553" s="660" t="s">
        <v>3309</v>
      </c>
      <c r="G553" s="616"/>
      <c r="H553" s="655"/>
    </row>
    <row r="554" spans="2:10" s="607" customFormat="1" ht="15.75" customHeight="1">
      <c r="B554" s="617" t="str">
        <f t="shared" si="8"/>
        <v>Confirm Inputs</v>
      </c>
      <c r="C554" s="603" t="s">
        <v>1767</v>
      </c>
      <c r="D554" s="601" t="s">
        <v>1875</v>
      </c>
      <c r="E554" s="601" t="s">
        <v>1826</v>
      </c>
      <c r="F554" s="660" t="s">
        <v>3273</v>
      </c>
      <c r="G554" s="616"/>
      <c r="H554" s="655"/>
      <c r="J554" s="607" t="s">
        <v>2766</v>
      </c>
    </row>
    <row r="555" spans="2:10" ht="15.75" customHeight="1">
      <c r="B555" s="617" t="str">
        <f t="shared" si="8"/>
        <v>Add a fixture</v>
      </c>
      <c r="C555" s="623" t="s">
        <v>1724</v>
      </c>
      <c r="D555" s="601" t="s">
        <v>1968</v>
      </c>
      <c r="E555" s="602" t="s">
        <v>1969</v>
      </c>
      <c r="F555" s="660" t="s">
        <v>3274</v>
      </c>
    </row>
    <row r="556" spans="2:10" ht="15.75" customHeight="1">
      <c r="B556" s="617" t="str">
        <f t="shared" si="8"/>
        <v>Delete a Fixture</v>
      </c>
      <c r="C556" s="601" t="s">
        <v>580</v>
      </c>
      <c r="D556" s="601" t="s">
        <v>832</v>
      </c>
      <c r="E556" s="601" t="s">
        <v>1601</v>
      </c>
      <c r="F556" s="661" t="s">
        <v>3275</v>
      </c>
    </row>
    <row r="557" spans="2:10" ht="15.75" customHeight="1">
      <c r="B557" s="617" t="str">
        <f t="shared" si="8"/>
        <v xml:space="preserve">Indicates the horizontal distance from the center of the pole mounting to the fixture centerline. This should include  half of the length of the fixture.
</v>
      </c>
      <c r="C557" s="605" t="s">
        <v>1661</v>
      </c>
      <c r="D557" s="611" t="s">
        <v>1040</v>
      </c>
      <c r="E557" s="606" t="s">
        <v>1622</v>
      </c>
      <c r="F557" s="661" t="s">
        <v>3276</v>
      </c>
      <c r="J557" s="610" t="s">
        <v>2767</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1749</v>
      </c>
      <c r="D558" s="612" t="s">
        <v>1741</v>
      </c>
      <c r="E558" s="606" t="s">
        <v>1742</v>
      </c>
      <c r="F558" s="661" t="s">
        <v>3277</v>
      </c>
      <c r="J558" s="610" t="s">
        <v>2768</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1727</v>
      </c>
      <c r="D559" s="606" t="s">
        <v>675</v>
      </c>
      <c r="E559" s="613" t="s">
        <v>1547</v>
      </c>
      <c r="F559" s="661" t="s">
        <v>3305</v>
      </c>
      <c r="J559" s="610" t="s">
        <v>1996</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1765</v>
      </c>
      <c r="D560" s="605" t="s">
        <v>1970</v>
      </c>
      <c r="E560" s="605" t="s">
        <v>1970</v>
      </c>
      <c r="F560" s="660" t="s">
        <v>3325</v>
      </c>
      <c r="J560" s="610" t="s">
        <v>1997</v>
      </c>
    </row>
    <row r="561" spans="2:9" ht="15.75" customHeight="1">
      <c r="B561" s="617" t="str">
        <f>INDEX(C561:G561,MATCH($B$11,$C$11:$G$11,0))</f>
        <v>You're missing an input on the Road Geometry tab. Please fix it and try again!</v>
      </c>
      <c r="C561" s="624" t="s">
        <v>1973</v>
      </c>
      <c r="D561" s="605" t="s">
        <v>1974</v>
      </c>
      <c r="E561" s="605" t="s">
        <v>1974</v>
      </c>
      <c r="F561" s="665" t="s">
        <v>3278</v>
      </c>
      <c r="I561" s="610" t="s">
        <v>1998</v>
      </c>
    </row>
    <row r="562" spans="2:9" ht="15.75" customHeight="1">
      <c r="B562" s="617" t="str">
        <f>INDEX(C562:G562,MATCH($B$11,$C$11:$G$11,0))</f>
        <v>Upload Complete</v>
      </c>
      <c r="C562" s="614" t="s">
        <v>1987</v>
      </c>
      <c r="D562" s="615" t="s">
        <v>1988</v>
      </c>
      <c r="E562" s="615" t="s">
        <v>1989</v>
      </c>
      <c r="F562" s="660" t="s">
        <v>3279</v>
      </c>
      <c r="I562" s="610" t="s">
        <v>1999</v>
      </c>
    </row>
    <row r="563" spans="2:9" ht="15.75" customHeight="1">
      <c r="B563" s="617" t="str">
        <f t="shared" ref="B563:B579" si="9">INDEX(C563:G563,MATCH($B$11,$C$11:$G$11,0))</f>
        <v>Update Baseline View</v>
      </c>
      <c r="C563" s="601" t="s">
        <v>1272</v>
      </c>
      <c r="D563" s="601" t="s">
        <v>1406</v>
      </c>
      <c r="E563" s="602" t="s">
        <v>1555</v>
      </c>
      <c r="F563" s="661" t="s">
        <v>3280</v>
      </c>
    </row>
    <row r="564" spans="2:9" ht="15.75" customHeight="1">
      <c r="B564" s="617" t="str">
        <f t="shared" si="9"/>
        <v>Update Upgrade View</v>
      </c>
      <c r="C564" s="601" t="s">
        <v>1273</v>
      </c>
      <c r="D564" s="601" t="s">
        <v>1407</v>
      </c>
      <c r="E564" s="602" t="s">
        <v>1556</v>
      </c>
      <c r="F564" s="662" t="s">
        <v>3306</v>
      </c>
    </row>
    <row r="565" spans="2:9" ht="15.75" customHeight="1">
      <c r="B565" s="617" t="str">
        <f t="shared" si="9"/>
        <v xml:space="preserve">Calculate Scenario Results </v>
      </c>
      <c r="C565" s="601" t="s">
        <v>1147</v>
      </c>
      <c r="D565" s="601" t="s">
        <v>1219</v>
      </c>
      <c r="E565" s="601" t="s">
        <v>1243</v>
      </c>
      <c r="F565" s="660" t="s">
        <v>3281</v>
      </c>
    </row>
    <row r="566" spans="2:9" ht="15.75" customHeight="1">
      <c r="B566" s="617" t="str">
        <f>INDEX(C566:G566,MATCH($B$11,$C$11:$G$11,0))</f>
        <v>General Costs</v>
      </c>
      <c r="C566" s="605" t="s">
        <v>85</v>
      </c>
      <c r="D566" s="605" t="s">
        <v>1970</v>
      </c>
      <c r="E566" s="605" t="s">
        <v>1970</v>
      </c>
      <c r="F566" s="660" t="s">
        <v>3282</v>
      </c>
    </row>
    <row r="567" spans="2:9" ht="15.75" customHeight="1">
      <c r="B567" s="617" t="str">
        <f t="shared" si="9"/>
        <v>Fixture Costs</v>
      </c>
      <c r="C567" s="605" t="s">
        <v>1764</v>
      </c>
      <c r="D567" s="605" t="s">
        <v>1970</v>
      </c>
      <c r="E567" s="605" t="s">
        <v>1970</v>
      </c>
      <c r="F567" s="660" t="s">
        <v>3283</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1766</v>
      </c>
      <c r="D568" s="605" t="s">
        <v>1970</v>
      </c>
      <c r="E568" s="605" t="s">
        <v>1970</v>
      </c>
      <c r="F568" s="660" t="s">
        <v>3284</v>
      </c>
    </row>
    <row r="569" spans="2:9" ht="15.75" customHeight="1">
      <c r="B569" s="617" t="str">
        <f t="shared" si="9"/>
        <v>1) Add files to list below</v>
      </c>
      <c r="C569" s="601" t="s">
        <v>1750</v>
      </c>
      <c r="D569" s="601" t="s">
        <v>1751</v>
      </c>
      <c r="E569" s="601" t="s">
        <v>1752</v>
      </c>
      <c r="F569" s="660" t="s">
        <v>3285</v>
      </c>
    </row>
    <row r="570" spans="2:9" ht="15.75" customHeight="1">
      <c r="B570" s="617" t="str">
        <f t="shared" si="9"/>
        <v>2) Begin upload of IES files listed below</v>
      </c>
      <c r="C570" s="601" t="s">
        <v>1755</v>
      </c>
      <c r="D570" s="601" t="s">
        <v>1753</v>
      </c>
      <c r="E570" s="601" t="s">
        <v>1754</v>
      </c>
      <c r="F570" s="660" t="s">
        <v>3286</v>
      </c>
    </row>
    <row r="571" spans="2:9" ht="15.75" customHeight="1">
      <c r="B571" s="617" t="str">
        <f t="shared" si="9"/>
        <v>Error log</v>
      </c>
      <c r="C571" s="601" t="s">
        <v>1047</v>
      </c>
      <c r="D571" s="605" t="s">
        <v>1970</v>
      </c>
      <c r="E571" s="605" t="s">
        <v>1970</v>
      </c>
      <c r="F571" s="660" t="s">
        <v>3287</v>
      </c>
    </row>
    <row r="572" spans="2:9" ht="15.75" customHeight="1">
      <c r="B572" s="617" t="str">
        <f t="shared" si="9"/>
        <v>Do you want to delete the data on the Results page?</v>
      </c>
      <c r="C572" s="601" t="s">
        <v>510</v>
      </c>
      <c r="D572" s="601" t="s">
        <v>827</v>
      </c>
      <c r="E572" s="602" t="s">
        <v>1000</v>
      </c>
      <c r="F572" s="661" t="s">
        <v>3288</v>
      </c>
    </row>
    <row r="573" spans="2:9" ht="15.75" customHeight="1">
      <c r="B573" s="617" t="str">
        <f t="shared" si="9"/>
        <v>Delete Results?</v>
      </c>
      <c r="C573" s="601" t="s">
        <v>511</v>
      </c>
      <c r="D573" s="601" t="s">
        <v>828</v>
      </c>
      <c r="E573" s="602" t="s">
        <v>1599</v>
      </c>
      <c r="F573" s="661" t="s">
        <v>3289</v>
      </c>
    </row>
    <row r="574" spans="2:9" ht="15.75" customHeight="1">
      <c r="B574" s="617" t="str">
        <f t="shared" si="9"/>
        <v>Status...</v>
      </c>
      <c r="C574" s="615" t="s">
        <v>2784</v>
      </c>
      <c r="D574" s="615" t="s">
        <v>2786</v>
      </c>
      <c r="E574" s="615" t="s">
        <v>2787</v>
      </c>
      <c r="F574" s="615" t="s">
        <v>3290</v>
      </c>
    </row>
    <row r="575" spans="2:9" ht="15.75" customHeight="1">
      <c r="B575" s="617" t="str">
        <f t="shared" si="9"/>
        <v>Performing calculations, please wait...</v>
      </c>
      <c r="C575" s="615" t="s">
        <v>2783</v>
      </c>
      <c r="D575" s="615" t="s">
        <v>2789</v>
      </c>
      <c r="E575" s="615" t="s">
        <v>2788</v>
      </c>
      <c r="F575" s="615" t="s">
        <v>3291</v>
      </c>
    </row>
    <row r="576" spans="2:9" ht="15.75" customHeight="1">
      <c r="B576" s="617" t="str">
        <f t="shared" si="9"/>
        <v>Uploading fixtures, please wait…</v>
      </c>
      <c r="C576" s="615" t="s">
        <v>2785</v>
      </c>
      <c r="D576" s="615" t="s">
        <v>2791</v>
      </c>
      <c r="E576" s="615" t="s">
        <v>2790</v>
      </c>
      <c r="F576" s="615" t="s">
        <v>3292</v>
      </c>
    </row>
    <row r="577" spans="2:6" ht="15.75" customHeight="1">
      <c r="B577" s="617" t="str">
        <f t="shared" si="9"/>
        <v>The annual increase in nominal price of electricity.</v>
      </c>
      <c r="C577" s="615" t="s">
        <v>3330</v>
      </c>
      <c r="D577" s="687" t="s">
        <v>3332</v>
      </c>
      <c r="E577" s="687" t="s">
        <v>3333</v>
      </c>
      <c r="F577" s="687" t="s">
        <v>3331</v>
      </c>
    </row>
    <row r="578" spans="2:6" ht="15.75" customHeight="1">
      <c r="B578" s="617" t="str">
        <f t="shared" si="9"/>
        <v>Tilt (degrees)</v>
      </c>
      <c r="C578" s="615" t="s">
        <v>3342</v>
      </c>
      <c r="D578" s="615" t="s">
        <v>3346</v>
      </c>
      <c r="E578" s="615" t="s">
        <v>3345</v>
      </c>
      <c r="F578" s="615" t="s">
        <v>3344</v>
      </c>
    </row>
    <row r="579" spans="2:6" ht="15.75" customHeight="1">
      <c r="B579" s="617" t="str">
        <f t="shared" si="9"/>
        <v>Set installation cost to zero?</v>
      </c>
      <c r="C579" s="615" t="s">
        <v>1745</v>
      </c>
      <c r="D579" s="615" t="s">
        <v>3350</v>
      </c>
      <c r="E579" s="615" t="s">
        <v>3351</v>
      </c>
      <c r="F579" s="615" t="s">
        <v>3352</v>
      </c>
    </row>
  </sheetData>
  <dataConsolidate/>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8"/>
  <sheetViews>
    <sheetView showGridLines="0" workbookViewId="0">
      <selection activeCell="B8" sqref="B8"/>
    </sheetView>
  </sheetViews>
  <sheetFormatPr defaultRowHeight="15"/>
  <cols>
    <col min="1" max="1" width="15.42578125" customWidth="1"/>
    <col min="2" max="2" width="25" customWidth="1"/>
    <col min="3" max="3" width="10.7109375" bestFit="1" customWidth="1"/>
    <col min="8" max="8" width="9.140625" style="119"/>
  </cols>
  <sheetData>
    <row r="1" spans="1:9">
      <c r="I1" s="2" t="s">
        <v>531</v>
      </c>
    </row>
    <row r="2" spans="1:9">
      <c r="B2" s="31" t="s">
        <v>298</v>
      </c>
      <c r="C2" s="31" t="s">
        <v>3354</v>
      </c>
      <c r="I2" s="34" t="s">
        <v>118</v>
      </c>
    </row>
    <row r="3" spans="1:9">
      <c r="B3" s="31" t="s">
        <v>300</v>
      </c>
      <c r="C3" s="258">
        <v>42031</v>
      </c>
      <c r="I3" t="s">
        <v>119</v>
      </c>
    </row>
    <row r="4" spans="1:9">
      <c r="B4" s="31" t="s">
        <v>299</v>
      </c>
      <c r="C4" s="258">
        <v>42095</v>
      </c>
      <c r="I4" t="s">
        <v>120</v>
      </c>
    </row>
    <row r="5" spans="1:9">
      <c r="C5" s="109"/>
      <c r="I5" t="s">
        <v>121</v>
      </c>
    </row>
    <row r="7" spans="1:9">
      <c r="I7" t="s">
        <v>1698</v>
      </c>
    </row>
    <row r="12" spans="1:9">
      <c r="A12" s="108" t="s">
        <v>297</v>
      </c>
      <c r="B12" t="s">
        <v>192</v>
      </c>
    </row>
    <row r="13" spans="1:9">
      <c r="A13" t="s">
        <v>278</v>
      </c>
      <c r="B13" t="s">
        <v>279</v>
      </c>
    </row>
    <row r="14" spans="1:9">
      <c r="A14" t="s">
        <v>280</v>
      </c>
      <c r="B14" t="s">
        <v>281</v>
      </c>
    </row>
    <row r="15" spans="1:9">
      <c r="A15" t="s">
        <v>283</v>
      </c>
      <c r="B15" t="s">
        <v>284</v>
      </c>
    </row>
    <row r="16" spans="1:9">
      <c r="B16" t="s">
        <v>288</v>
      </c>
    </row>
    <row r="17" spans="1:2">
      <c r="B17" t="s">
        <v>289</v>
      </c>
    </row>
    <row r="18" spans="1:2">
      <c r="B18" t="s">
        <v>290</v>
      </c>
    </row>
    <row r="19" spans="1:2">
      <c r="B19" t="s">
        <v>291</v>
      </c>
    </row>
    <row r="20" spans="1:2">
      <c r="B20" t="s">
        <v>292</v>
      </c>
    </row>
    <row r="21" spans="1:2">
      <c r="A21" t="s">
        <v>293</v>
      </c>
      <c r="B21" t="s">
        <v>296</v>
      </c>
    </row>
    <row r="22" spans="1:2">
      <c r="B22" t="s">
        <v>301</v>
      </c>
    </row>
    <row r="23" spans="1:2">
      <c r="B23" t="s">
        <v>312</v>
      </c>
    </row>
    <row r="24" spans="1:2">
      <c r="B24" t="s">
        <v>313</v>
      </c>
    </row>
    <row r="25" spans="1:2">
      <c r="B25" t="s">
        <v>328</v>
      </c>
    </row>
    <row r="26" spans="1:2">
      <c r="B26" t="s">
        <v>329</v>
      </c>
    </row>
    <row r="27" spans="1:2">
      <c r="A27" t="s">
        <v>377</v>
      </c>
      <c r="B27" t="s">
        <v>378</v>
      </c>
    </row>
    <row r="28" spans="1:2">
      <c r="A28" t="s">
        <v>379</v>
      </c>
      <c r="B28" t="s">
        <v>380</v>
      </c>
    </row>
    <row r="29" spans="1:2">
      <c r="A29" t="s">
        <v>525</v>
      </c>
      <c r="B29" t="s">
        <v>526</v>
      </c>
    </row>
    <row r="30" spans="1:2">
      <c r="B30" t="s">
        <v>527</v>
      </c>
    </row>
    <row r="31" spans="1:2">
      <c r="A31" s="34" t="s">
        <v>530</v>
      </c>
      <c r="B31" t="s">
        <v>529</v>
      </c>
    </row>
    <row r="32" spans="1:2">
      <c r="A32" t="s">
        <v>532</v>
      </c>
      <c r="B32" t="s">
        <v>533</v>
      </c>
    </row>
    <row r="33" spans="1:2">
      <c r="B33" t="s">
        <v>534</v>
      </c>
    </row>
    <row r="34" spans="1:2">
      <c r="B34" t="s">
        <v>535</v>
      </c>
    </row>
    <row r="35" spans="1:2">
      <c r="A35" t="s">
        <v>543</v>
      </c>
      <c r="B35" t="s">
        <v>544</v>
      </c>
    </row>
    <row r="36" spans="1:2">
      <c r="B36" t="s">
        <v>545</v>
      </c>
    </row>
    <row r="37" spans="1:2">
      <c r="A37" t="s">
        <v>582</v>
      </c>
      <c r="B37" t="s">
        <v>583</v>
      </c>
    </row>
    <row r="38" spans="1:2">
      <c r="B38" t="s">
        <v>584</v>
      </c>
    </row>
    <row r="39" spans="1:2">
      <c r="B39" t="s">
        <v>585</v>
      </c>
    </row>
    <row r="40" spans="1:2">
      <c r="B40" t="s">
        <v>586</v>
      </c>
    </row>
    <row r="41" spans="1:2">
      <c r="B41" t="s">
        <v>587</v>
      </c>
    </row>
    <row r="42" spans="1:2">
      <c r="A42" t="s">
        <v>592</v>
      </c>
      <c r="B42" s="270" t="s">
        <v>588</v>
      </c>
    </row>
    <row r="43" spans="1:2">
      <c r="B43" t="s">
        <v>589</v>
      </c>
    </row>
    <row r="44" spans="1:2">
      <c r="B44" t="s">
        <v>590</v>
      </c>
    </row>
    <row r="45" spans="1:2">
      <c r="B45" t="s">
        <v>591</v>
      </c>
    </row>
    <row r="46" spans="1:2">
      <c r="B46" t="s">
        <v>593</v>
      </c>
    </row>
    <row r="47" spans="1:2">
      <c r="B47" t="s">
        <v>594</v>
      </c>
    </row>
    <row r="48" spans="1:2">
      <c r="A48" t="s">
        <v>836</v>
      </c>
      <c r="B48" t="s">
        <v>837</v>
      </c>
    </row>
    <row r="49" spans="1:2">
      <c r="B49" t="s">
        <v>838</v>
      </c>
    </row>
    <row r="50" spans="1:2">
      <c r="B50" t="s">
        <v>1043</v>
      </c>
    </row>
    <row r="51" spans="1:2">
      <c r="A51" t="s">
        <v>1044</v>
      </c>
      <c r="B51" t="s">
        <v>1045</v>
      </c>
    </row>
    <row r="52" spans="1:2">
      <c r="A52" t="s">
        <v>1054</v>
      </c>
      <c r="B52" t="s">
        <v>1055</v>
      </c>
    </row>
    <row r="53" spans="1:2">
      <c r="B53" t="s">
        <v>1056</v>
      </c>
    </row>
    <row r="54" spans="1:2">
      <c r="B54" t="s">
        <v>1061</v>
      </c>
    </row>
    <row r="55" spans="1:2">
      <c r="B55" t="s">
        <v>1062</v>
      </c>
    </row>
    <row r="57" spans="1:2">
      <c r="A57" t="s">
        <v>1085</v>
      </c>
      <c r="B57" t="s">
        <v>1086</v>
      </c>
    </row>
    <row r="58" spans="1:2">
      <c r="B58" s="34" t="s">
        <v>1087</v>
      </c>
    </row>
    <row r="59" spans="1:2">
      <c r="A59" t="s">
        <v>1088</v>
      </c>
      <c r="B59" t="s">
        <v>1089</v>
      </c>
    </row>
    <row r="60" spans="1:2">
      <c r="B60" t="s">
        <v>1090</v>
      </c>
    </row>
    <row r="61" spans="1:2">
      <c r="B61" t="s">
        <v>1091</v>
      </c>
    </row>
    <row r="62" spans="1:2">
      <c r="B62" t="s">
        <v>1092</v>
      </c>
    </row>
    <row r="63" spans="1:2">
      <c r="A63" t="s">
        <v>1094</v>
      </c>
      <c r="B63" t="s">
        <v>1095</v>
      </c>
    </row>
    <row r="64" spans="1:2">
      <c r="A64" t="s">
        <v>1116</v>
      </c>
      <c r="B64" t="s">
        <v>1117</v>
      </c>
    </row>
    <row r="65" spans="1:2">
      <c r="B65" t="s">
        <v>1118</v>
      </c>
    </row>
    <row r="66" spans="1:2">
      <c r="A66" t="s">
        <v>1119</v>
      </c>
      <c r="B66" t="s">
        <v>1120</v>
      </c>
    </row>
    <row r="67" spans="1:2">
      <c r="B67" t="s">
        <v>1121</v>
      </c>
    </row>
    <row r="68" spans="1:2">
      <c r="B68" s="42" t="s">
        <v>1122</v>
      </c>
    </row>
    <row r="69" spans="1:2">
      <c r="A69" t="s">
        <v>1129</v>
      </c>
      <c r="B69" t="s">
        <v>1130</v>
      </c>
    </row>
    <row r="70" spans="1:2">
      <c r="B70" t="s">
        <v>1131</v>
      </c>
    </row>
    <row r="71" spans="1:2">
      <c r="A71" t="s">
        <v>1134</v>
      </c>
      <c r="B71" t="s">
        <v>1135</v>
      </c>
    </row>
    <row r="72" spans="1:2">
      <c r="A72" t="s">
        <v>1136</v>
      </c>
      <c r="B72" t="s">
        <v>1137</v>
      </c>
    </row>
    <row r="73" spans="1:2">
      <c r="B73" t="s">
        <v>1138</v>
      </c>
    </row>
    <row r="74" spans="1:2">
      <c r="B74" t="s">
        <v>1139</v>
      </c>
    </row>
    <row r="75" spans="1:2">
      <c r="B75" t="s">
        <v>1149</v>
      </c>
    </row>
    <row r="76" spans="1:2">
      <c r="B76" t="s">
        <v>1150</v>
      </c>
    </row>
    <row r="77" spans="1:2">
      <c r="A77" t="s">
        <v>1171</v>
      </c>
      <c r="B77" t="s">
        <v>1172</v>
      </c>
    </row>
    <row r="78" spans="1:2">
      <c r="B78" t="s">
        <v>1173</v>
      </c>
    </row>
    <row r="79" spans="1:2" ht="13.5" customHeight="1">
      <c r="B79" t="s">
        <v>1174</v>
      </c>
    </row>
    <row r="80" spans="1:2">
      <c r="B80" t="s">
        <v>1175</v>
      </c>
    </row>
    <row r="81" spans="1:2">
      <c r="B81" t="s">
        <v>1185</v>
      </c>
    </row>
    <row r="82" spans="1:2">
      <c r="B82" t="s">
        <v>1186</v>
      </c>
    </row>
    <row r="83" spans="1:2">
      <c r="A83" t="s">
        <v>1188</v>
      </c>
      <c r="B83" t="s">
        <v>1189</v>
      </c>
    </row>
    <row r="84" spans="1:2">
      <c r="B84" t="s">
        <v>1194</v>
      </c>
    </row>
    <row r="85" spans="1:2">
      <c r="A85" t="s">
        <v>1197</v>
      </c>
      <c r="B85" t="s">
        <v>1198</v>
      </c>
    </row>
    <row r="86" spans="1:2">
      <c r="B86" t="s">
        <v>1199</v>
      </c>
    </row>
    <row r="87" spans="1:2">
      <c r="A87" t="s">
        <v>1200</v>
      </c>
      <c r="B87" t="s">
        <v>1201</v>
      </c>
    </row>
    <row r="88" spans="1:2">
      <c r="A88" t="s">
        <v>1202</v>
      </c>
      <c r="B88" t="s">
        <v>1204</v>
      </c>
    </row>
    <row r="89" spans="1:2">
      <c r="A89" t="s">
        <v>1203</v>
      </c>
      <c r="B89" t="s">
        <v>1205</v>
      </c>
    </row>
    <row r="90" spans="1:2">
      <c r="A90" t="s">
        <v>1207</v>
      </c>
      <c r="B90" t="s">
        <v>1211</v>
      </c>
    </row>
    <row r="91" spans="1:2">
      <c r="A91" t="s">
        <v>1210</v>
      </c>
      <c r="B91" t="s">
        <v>1212</v>
      </c>
    </row>
    <row r="92" spans="1:2">
      <c r="A92" t="s">
        <v>1213</v>
      </c>
      <c r="B92" t="s">
        <v>1214</v>
      </c>
    </row>
    <row r="93" spans="1:2">
      <c r="A93" t="s">
        <v>1215</v>
      </c>
      <c r="B93" t="s">
        <v>1216</v>
      </c>
    </row>
    <row r="94" spans="1:2">
      <c r="A94" t="s">
        <v>1217</v>
      </c>
      <c r="B94" t="s">
        <v>1218</v>
      </c>
    </row>
    <row r="95" spans="1:2">
      <c r="A95" s="120">
        <v>1.3</v>
      </c>
      <c r="B95" t="s">
        <v>1247</v>
      </c>
    </row>
    <row r="96" spans="1:2">
      <c r="A96" t="s">
        <v>1274</v>
      </c>
      <c r="B96" t="s">
        <v>1271</v>
      </c>
    </row>
    <row r="97" spans="1:2">
      <c r="A97" t="s">
        <v>1302</v>
      </c>
      <c r="B97" t="s">
        <v>1303</v>
      </c>
    </row>
    <row r="98" spans="1:2">
      <c r="A98" t="s">
        <v>1330</v>
      </c>
      <c r="B98" t="s">
        <v>1344</v>
      </c>
    </row>
    <row r="99" spans="1:2">
      <c r="A99" t="s">
        <v>1331</v>
      </c>
      <c r="B99" t="s">
        <v>1332</v>
      </c>
    </row>
    <row r="100" spans="1:2">
      <c r="A100" t="s">
        <v>1343</v>
      </c>
      <c r="B100" t="s">
        <v>1345</v>
      </c>
    </row>
    <row r="101" spans="1:2">
      <c r="A101" t="s">
        <v>1346</v>
      </c>
      <c r="B101" t="s">
        <v>1347</v>
      </c>
    </row>
    <row r="102" spans="1:2">
      <c r="A102" s="481" t="s">
        <v>1657</v>
      </c>
      <c r="B102" s="481" t="s">
        <v>1658</v>
      </c>
    </row>
    <row r="103" spans="1:2">
      <c r="A103" s="481"/>
      <c r="B103" s="481" t="s">
        <v>1659</v>
      </c>
    </row>
    <row r="104" spans="1:2">
      <c r="A104" t="s">
        <v>1676</v>
      </c>
      <c r="B104" t="s">
        <v>1677</v>
      </c>
    </row>
    <row r="105" spans="1:2">
      <c r="A105" t="s">
        <v>1678</v>
      </c>
      <c r="B105" t="s">
        <v>1679</v>
      </c>
    </row>
    <row r="106" spans="1:2">
      <c r="A106" t="s">
        <v>1684</v>
      </c>
      <c r="B106" t="s">
        <v>1685</v>
      </c>
    </row>
    <row r="107" spans="1:2">
      <c r="A107" t="s">
        <v>1693</v>
      </c>
      <c r="B107" t="s">
        <v>1694</v>
      </c>
    </row>
    <row r="108" spans="1:2">
      <c r="A108" t="s">
        <v>1699</v>
      </c>
      <c r="B108" t="s">
        <v>1700</v>
      </c>
    </row>
    <row r="109" spans="1:2">
      <c r="B109" t="s">
        <v>1701</v>
      </c>
    </row>
    <row r="110" spans="1:2">
      <c r="B110" t="s">
        <v>1702</v>
      </c>
    </row>
    <row r="111" spans="1:2">
      <c r="A111" t="s">
        <v>1721</v>
      </c>
      <c r="B111" t="s">
        <v>1722</v>
      </c>
    </row>
    <row r="112" spans="1:2">
      <c r="B112" t="s">
        <v>1723</v>
      </c>
    </row>
    <row r="113" spans="1:2">
      <c r="A113" t="s">
        <v>1793</v>
      </c>
      <c r="B113" t="s">
        <v>1794</v>
      </c>
    </row>
    <row r="114" spans="1:2">
      <c r="A114" t="s">
        <v>1958</v>
      </c>
      <c r="B114" t="s">
        <v>1959</v>
      </c>
    </row>
    <row r="115" spans="1:2">
      <c r="B115" t="s">
        <v>1960</v>
      </c>
    </row>
    <row r="116" spans="1:2">
      <c r="B116" t="s">
        <v>1961</v>
      </c>
    </row>
    <row r="117" spans="1:2">
      <c r="A117" t="s">
        <v>1962</v>
      </c>
      <c r="B117" t="s">
        <v>1963</v>
      </c>
    </row>
    <row r="118" spans="1:2">
      <c r="A118" t="s">
        <v>1971</v>
      </c>
      <c r="B118" t="s">
        <v>1972</v>
      </c>
    </row>
    <row r="119" spans="1:2">
      <c r="A119" t="s">
        <v>1975</v>
      </c>
      <c r="B119" t="s">
        <v>1976</v>
      </c>
    </row>
    <row r="120" spans="1:2">
      <c r="B120" t="s">
        <v>1977</v>
      </c>
    </row>
    <row r="121" spans="1:2">
      <c r="B121" t="s">
        <v>1980</v>
      </c>
    </row>
    <row r="122" spans="1:2">
      <c r="B122" t="s">
        <v>1981</v>
      </c>
    </row>
    <row r="123" spans="1:2">
      <c r="B123" t="s">
        <v>1986</v>
      </c>
    </row>
    <row r="124" spans="1:2">
      <c r="B124" t="s">
        <v>1990</v>
      </c>
    </row>
    <row r="125" spans="1:2">
      <c r="B125" t="s">
        <v>1991</v>
      </c>
    </row>
    <row r="126" spans="1:2">
      <c r="A126" t="s">
        <v>1992</v>
      </c>
      <c r="B126" t="s">
        <v>1993</v>
      </c>
    </row>
    <row r="127" spans="1:2">
      <c r="B127" t="s">
        <v>1995</v>
      </c>
    </row>
    <row r="129" spans="1:2">
      <c r="B129" t="s">
        <v>1978</v>
      </c>
    </row>
    <row r="130" spans="1:2">
      <c r="B130" t="s">
        <v>1979</v>
      </c>
    </row>
    <row r="131" spans="1:2">
      <c r="A131" t="s">
        <v>2772</v>
      </c>
      <c r="B131" t="s">
        <v>2773</v>
      </c>
    </row>
    <row r="132" spans="1:2">
      <c r="A132" t="s">
        <v>2774</v>
      </c>
      <c r="B132" t="s">
        <v>2775</v>
      </c>
    </row>
    <row r="133" spans="1:2">
      <c r="A133" t="s">
        <v>2776</v>
      </c>
      <c r="B133" t="s">
        <v>2778</v>
      </c>
    </row>
    <row r="134" spans="1:2">
      <c r="B134" t="s">
        <v>1078</v>
      </c>
    </row>
    <row r="135" spans="1:2">
      <c r="B135" t="s">
        <v>2779</v>
      </c>
    </row>
    <row r="136" spans="1:2">
      <c r="B136" t="s">
        <v>2780</v>
      </c>
    </row>
    <row r="137" spans="1:2">
      <c r="A137" t="s">
        <v>2781</v>
      </c>
      <c r="B137" t="s">
        <v>2782</v>
      </c>
    </row>
    <row r="138" spans="1:2">
      <c r="B138" t="s">
        <v>2792</v>
      </c>
    </row>
    <row r="139" spans="1:2">
      <c r="B139" t="s">
        <v>2793</v>
      </c>
    </row>
    <row r="140" spans="1:2">
      <c r="B140" t="s">
        <v>2794</v>
      </c>
    </row>
    <row r="141" spans="1:2">
      <c r="A141" t="s">
        <v>3297</v>
      </c>
      <c r="B141" t="s">
        <v>3298</v>
      </c>
    </row>
    <row r="142" spans="1:2">
      <c r="A142" t="s">
        <v>3299</v>
      </c>
      <c r="B142" t="s">
        <v>3300</v>
      </c>
    </row>
    <row r="143" spans="1:2">
      <c r="A143" s="481" t="s">
        <v>3334</v>
      </c>
      <c r="B143" s="481" t="s">
        <v>3335</v>
      </c>
    </row>
    <row r="144" spans="1:2">
      <c r="B144" s="481" t="s">
        <v>3336</v>
      </c>
    </row>
    <row r="145" spans="1:2">
      <c r="B145" s="481" t="s">
        <v>3337</v>
      </c>
    </row>
    <row r="146" spans="1:2">
      <c r="B146" t="s">
        <v>3338</v>
      </c>
    </row>
    <row r="147" spans="1:2">
      <c r="A147" t="s">
        <v>3347</v>
      </c>
      <c r="B147" t="s">
        <v>3348</v>
      </c>
    </row>
    <row r="148" spans="1:2">
      <c r="B148" t="s">
        <v>3349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cratch"/>
  <dimension ref="A1:AP22"/>
  <sheetViews>
    <sheetView zoomScale="70" zoomScaleNormal="70" workbookViewId="0">
      <selection activeCell="H19" sqref="A1:XFD1048576"/>
    </sheetView>
  </sheetViews>
  <sheetFormatPr defaultRowHeight="15" outlineLevelCol="1"/>
  <cols>
    <col min="41" max="42" width="9.140625" outlineLevel="1"/>
  </cols>
  <sheetData>
    <row r="1" spans="1:1" ht="23.25">
      <c r="A1" s="690"/>
    </row>
    <row r="12" spans="1:1" s="64" customFormat="1"/>
    <row r="13" spans="1:1" s="64" customFormat="1"/>
    <row r="21" s="64" customFormat="1"/>
    <row r="22" s="64" customFormat="1"/>
  </sheetData>
  <conditionalFormatting sqref="A9:XFD16">
    <cfRule type="colorScale" priority="8">
      <colorScale>
        <cfvo type="min"/>
        <cfvo type="percentile" val="50"/>
        <cfvo type="max"/>
        <color rgb="FF63BE7B"/>
        <color rgb="FFFFEB84"/>
        <color rgb="FFF8696B"/>
      </colorScale>
    </cfRule>
  </conditionalFormatting>
  <conditionalFormatting sqref="A18:XFD25">
    <cfRule type="colorScale" priority="7">
      <colorScale>
        <cfvo type="min"/>
        <cfvo type="percentile" val="50"/>
        <cfvo type="max"/>
        <color rgb="FF63BE7B"/>
        <color rgb="FFFFEB84"/>
        <color rgb="FFF8696B"/>
      </colorScale>
    </cfRule>
  </conditionalFormatting>
  <conditionalFormatting sqref="A27:XFD34">
    <cfRule type="colorScale" priority="6">
      <colorScale>
        <cfvo type="min"/>
        <cfvo type="percentile" val="50"/>
        <cfvo type="max"/>
        <color rgb="FF63BE7B"/>
        <color rgb="FFFFEB84"/>
        <color rgb="FFF8696B"/>
      </colorScale>
    </cfRule>
  </conditionalFormatting>
  <conditionalFormatting sqref="A36:XFD43">
    <cfRule type="colorScale" priority="5">
      <colorScale>
        <cfvo type="min"/>
        <cfvo type="percentile" val="50"/>
        <cfvo type="max"/>
        <color rgb="FF63BE7B"/>
        <color rgb="FFFFEB84"/>
        <color rgb="FFF8696B"/>
      </colorScale>
    </cfRule>
  </conditionalFormatting>
  <conditionalFormatting sqref="A45:XFD52">
    <cfRule type="colorScale" priority="4">
      <colorScale>
        <cfvo type="min"/>
        <cfvo type="percentile" val="50"/>
        <cfvo type="max"/>
        <color rgb="FF63BE7B"/>
        <color rgb="FFFFEB84"/>
        <color rgb="FFF8696B"/>
      </colorScale>
    </cfRule>
  </conditionalFormatting>
  <conditionalFormatting sqref="A54:XFD61">
    <cfRule type="colorScale" priority="3">
      <colorScale>
        <cfvo type="min"/>
        <cfvo type="percentile" val="50"/>
        <cfvo type="max"/>
        <color rgb="FF63BE7B"/>
        <color rgb="FFFFEB84"/>
        <color rgb="FFF8696B"/>
      </colorScale>
    </cfRule>
  </conditionalFormatting>
  <conditionalFormatting sqref="A63:XFD70">
    <cfRule type="colorScale" priority="2">
      <colorScale>
        <cfvo type="min"/>
        <cfvo type="percentile" val="50"/>
        <cfvo type="max"/>
        <color rgb="FF63BE7B"/>
        <color rgb="FFFFEB84"/>
        <color rgb="FFF8696B"/>
      </colorScale>
    </cfRule>
  </conditionalFormatting>
  <conditionalFormatting sqref="A72:XFD7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6"/>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3359</v>
      </c>
      <c r="D4" s="404" t="s">
        <v>65</v>
      </c>
      <c r="E4" s="414">
        <v>134</v>
      </c>
      <c r="F4" s="405">
        <v>28.571428571428573</v>
      </c>
      <c r="G4" s="414">
        <v>6</v>
      </c>
      <c r="H4" s="405">
        <v>4</v>
      </c>
      <c r="I4" s="405"/>
      <c r="J4" s="405">
        <v>2</v>
      </c>
      <c r="K4" s="422" t="s">
        <v>1183</v>
      </c>
      <c r="L4" s="405">
        <v>10</v>
      </c>
      <c r="M4" s="405">
        <v>35</v>
      </c>
      <c r="N4" s="405">
        <v>0</v>
      </c>
      <c r="O4" s="405">
        <v>2</v>
      </c>
      <c r="P4" s="405">
        <v>0.66</v>
      </c>
    </row>
    <row r="5" spans="2:16">
      <c r="B5" s="412" t="s">
        <v>1994</v>
      </c>
      <c r="C5" s="412" t="s">
        <v>3359</v>
      </c>
      <c r="D5" s="412" t="s">
        <v>65</v>
      </c>
      <c r="E5" s="415">
        <v>134</v>
      </c>
      <c r="F5" s="418">
        <v>28.571428571428573</v>
      </c>
      <c r="G5" s="415">
        <v>6</v>
      </c>
      <c r="H5" s="418">
        <v>4</v>
      </c>
      <c r="I5" s="418"/>
      <c r="J5" s="418">
        <v>2</v>
      </c>
      <c r="K5" s="423" t="s">
        <v>1183</v>
      </c>
      <c r="L5" s="418">
        <v>10</v>
      </c>
      <c r="M5" s="418">
        <v>35</v>
      </c>
      <c r="N5" s="418">
        <v>0</v>
      </c>
      <c r="O5" s="418">
        <v>2</v>
      </c>
      <c r="P5" s="418">
        <v>0.66</v>
      </c>
    </row>
    <row r="6" spans="2:16">
      <c r="B6" s="412" t="s">
        <v>3343</v>
      </c>
      <c r="C6" s="412" t="s">
        <v>3369</v>
      </c>
      <c r="D6" s="412" t="s">
        <v>65</v>
      </c>
      <c r="E6" s="415">
        <v>134</v>
      </c>
      <c r="F6" s="418">
        <v>28.571428571428573</v>
      </c>
      <c r="G6" s="415">
        <v>6</v>
      </c>
      <c r="H6" s="418">
        <v>4</v>
      </c>
      <c r="I6" s="418"/>
      <c r="J6" s="418">
        <v>2</v>
      </c>
      <c r="K6" s="423" t="s">
        <v>1183</v>
      </c>
      <c r="L6" s="418">
        <v>10</v>
      </c>
      <c r="M6" s="418">
        <v>35</v>
      </c>
      <c r="N6" s="418">
        <v>0</v>
      </c>
      <c r="O6" s="418">
        <v>2</v>
      </c>
      <c r="P6" s="418">
        <v>0.66</v>
      </c>
    </row>
  </sheetData>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3359</v>
      </c>
      <c r="D4" s="625" t="s">
        <v>65</v>
      </c>
      <c r="E4" s="626">
        <v>134</v>
      </c>
      <c r="F4" s="627">
        <v>0</v>
      </c>
      <c r="G4" s="627">
        <v>0</v>
      </c>
    </row>
    <row r="5" spans="2:7">
      <c r="B5" s="412" t="s">
        <v>1994</v>
      </c>
      <c r="C5" s="412" t="s">
        <v>3359</v>
      </c>
      <c r="D5" s="412" t="s">
        <v>65</v>
      </c>
      <c r="E5" s="415">
        <v>134</v>
      </c>
      <c r="F5" s="418">
        <v>0</v>
      </c>
      <c r="G5" s="418">
        <v>0</v>
      </c>
    </row>
    <row r="6" spans="2:7">
      <c r="B6" s="699" t="s">
        <v>3343</v>
      </c>
      <c r="C6" s="699" t="s">
        <v>3369</v>
      </c>
      <c r="D6" s="699" t="s">
        <v>65</v>
      </c>
      <c r="E6" s="700">
        <v>134</v>
      </c>
      <c r="F6" s="701">
        <v>0</v>
      </c>
      <c r="G6" s="701">
        <v>0</v>
      </c>
    </row>
    <row r="12" spans="2:7">
      <c r="B12" s="294"/>
      <c r="C12" s="294"/>
      <c r="D12" s="294"/>
      <c r="E12" s="416"/>
      <c r="F12" s="406"/>
      <c r="G12" s="406"/>
    </row>
  </sheetData>
  <sortState ref="B6:G6">
    <sortCondition ref="F5:F6"/>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1321</v>
      </c>
      <c r="AC1" s="425" t="s">
        <v>1321</v>
      </c>
    </row>
    <row r="2" spans="2:30">
      <c r="B2" s="294"/>
      <c r="C2" s="294"/>
      <c r="D2" s="294"/>
      <c r="E2" s="416"/>
      <c r="F2" s="406"/>
      <c r="G2" s="406"/>
      <c r="H2" s="406"/>
      <c r="I2" s="406"/>
      <c r="J2" s="406"/>
      <c r="K2" s="406"/>
      <c r="L2" s="294"/>
      <c r="O2" s="450" t="s">
        <v>1339</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Overall Uniformity (min/avg)</v>
      </c>
      <c r="L3" s="438" t="str">
        <f>Translation!B450</f>
        <v>Meets Illuminance?</v>
      </c>
      <c r="M3" s="441"/>
      <c r="N3" s="441"/>
      <c r="O3" s="450" t="s">
        <v>48</v>
      </c>
      <c r="P3" s="450"/>
      <c r="Q3" s="450" t="s">
        <v>38</v>
      </c>
      <c r="R3" s="450"/>
      <c r="S3" s="450" t="s">
        <v>21</v>
      </c>
      <c r="T3" s="441"/>
      <c r="U3" s="441"/>
      <c r="V3" s="441"/>
      <c r="W3" s="441"/>
      <c r="X3" s="441"/>
      <c r="Y3" s="441"/>
      <c r="Z3" s="441"/>
      <c r="AA3" s="441"/>
      <c r="AB3" s="441"/>
      <c r="AC3" s="441"/>
      <c r="AD3" s="441"/>
    </row>
    <row r="4" spans="2:30" ht="15.75">
      <c r="B4" s="625" t="s">
        <v>22</v>
      </c>
      <c r="C4" s="625" t="s">
        <v>3359</v>
      </c>
      <c r="D4" s="625" t="s">
        <v>65</v>
      </c>
      <c r="E4" s="626">
        <v>134</v>
      </c>
      <c r="F4" s="627">
        <v>27.381251659890726</v>
      </c>
      <c r="G4" s="627">
        <v>18.461216978703234</v>
      </c>
      <c r="H4" s="627">
        <v>44.06554115143993</v>
      </c>
      <c r="I4" s="627">
        <v>0.67422838108405558</v>
      </c>
      <c r="J4" s="627">
        <v>6</v>
      </c>
      <c r="K4" s="627">
        <v>0.3</v>
      </c>
      <c r="L4" s="628">
        <v>1</v>
      </c>
      <c r="M4" s="450"/>
      <c r="N4" s="450"/>
      <c r="O4" s="450" t="s">
        <v>1315</v>
      </c>
      <c r="P4" s="450" t="s">
        <v>1316</v>
      </c>
      <c r="Q4" s="450" t="s">
        <v>1315</v>
      </c>
      <c r="R4" s="450" t="s">
        <v>1316</v>
      </c>
      <c r="S4" s="450">
        <v>0</v>
      </c>
      <c r="T4" s="425">
        <v>398.58</v>
      </c>
    </row>
    <row r="5" spans="2:30">
      <c r="B5" s="412" t="s">
        <v>1994</v>
      </c>
      <c r="C5" s="412" t="s">
        <v>3359</v>
      </c>
      <c r="D5" s="412" t="s">
        <v>65</v>
      </c>
      <c r="E5" s="415">
        <v>134</v>
      </c>
      <c r="F5" s="418">
        <v>27.381251659890726</v>
      </c>
      <c r="G5" s="418">
        <v>18.461216978703234</v>
      </c>
      <c r="H5" s="418">
        <v>44.06554115143993</v>
      </c>
      <c r="I5" s="418">
        <v>0.67422838108405558</v>
      </c>
      <c r="J5" s="418">
        <v>6</v>
      </c>
      <c r="K5" s="418">
        <v>0.3</v>
      </c>
      <c r="L5" s="412">
        <v>1</v>
      </c>
      <c r="M5" s="450"/>
      <c r="N5" s="450"/>
      <c r="O5" s="450">
        <f t="shared" ref="O5:O14" si="0">IF($L5=1,$E5,NA())</f>
        <v>134</v>
      </c>
      <c r="P5" s="450" t="e">
        <f t="shared" ref="P5:P14" si="1">IF(AND($L5=0,$L5&lt;&gt;""),$E5,NA())</f>
        <v>#N/A</v>
      </c>
      <c r="Q5" s="450">
        <f t="shared" ref="Q5:Q40" si="2">IF(L5=1,F5,NA())</f>
        <v>27.381251659890726</v>
      </c>
      <c r="R5" s="450" t="e">
        <f t="shared" ref="R5:R14" si="3">IF(P5&lt;&gt;"",F5,NA())</f>
        <v>#N/A</v>
      </c>
      <c r="S5" s="450">
        <v>0</v>
      </c>
      <c r="T5" s="425">
        <v>148.92000000000002</v>
      </c>
    </row>
    <row r="6" spans="2:30">
      <c r="B6" s="699" t="s">
        <v>3343</v>
      </c>
      <c r="C6" s="699" t="s">
        <v>3369</v>
      </c>
      <c r="D6" s="699" t="s">
        <v>65</v>
      </c>
      <c r="E6" s="700">
        <v>134</v>
      </c>
      <c r="F6" s="701">
        <v>13.690625829945363</v>
      </c>
      <c r="G6" s="701">
        <v>9.2306084893516154</v>
      </c>
      <c r="H6" s="701">
        <v>22.032770575719962</v>
      </c>
      <c r="I6" s="701">
        <v>0.67422838108405547</v>
      </c>
      <c r="J6" s="701">
        <v>6</v>
      </c>
      <c r="K6" s="701">
        <v>0.3</v>
      </c>
      <c r="L6" s="699">
        <v>1</v>
      </c>
      <c r="M6" s="450"/>
      <c r="N6" s="450"/>
      <c r="O6" s="450">
        <f>IF($L6=1,$E6,NA())</f>
        <v>134</v>
      </c>
      <c r="P6" s="450" t="e">
        <f>IF(AND($L6=0,$L6&lt;&gt;""),$E6,NA())</f>
        <v>#N/A</v>
      </c>
      <c r="Q6" s="450">
        <f>IF(L6=1,F6,NA())</f>
        <v>13.690625829945363</v>
      </c>
      <c r="R6" s="450" t="e">
        <f>IF(P6&lt;&gt;"",F6,NA())</f>
        <v>#N/A</v>
      </c>
      <c r="S6" s="450">
        <v>0</v>
      </c>
      <c r="T6" s="425">
        <v>586.92000000000007</v>
      </c>
    </row>
    <row r="7" spans="2:30">
      <c r="M7" s="450"/>
      <c r="N7" s="450"/>
      <c r="O7" s="450" t="e">
        <f>IF($L7=1,$E7,NA())</f>
        <v>#N/A</v>
      </c>
      <c r="P7" s="450" t="e">
        <f>IF(AND($L7=0,$L7&lt;&gt;""),$E7,NA())</f>
        <v>#N/A</v>
      </c>
      <c r="Q7" s="450" t="e">
        <f>IF(L7=1,F7,NA())</f>
        <v>#N/A</v>
      </c>
      <c r="R7" s="450" t="e">
        <f>IF(P7&lt;&gt;"",F7,NA())</f>
        <v>#N/A</v>
      </c>
    </row>
    <row r="8" spans="2:30">
      <c r="M8" s="450"/>
      <c r="N8" s="450"/>
      <c r="O8" s="450" t="e">
        <f>IF($L8=1,$E8,NA())</f>
        <v>#N/A</v>
      </c>
      <c r="P8" s="450" t="e">
        <f>IF(AND($L8=0,$L8&lt;&gt;""),$E8,NA())</f>
        <v>#N/A</v>
      </c>
      <c r="Q8" s="450" t="e">
        <f>IF(L8=1,F8,NA())</f>
        <v>#N/A</v>
      </c>
      <c r="R8" s="450" t="e">
        <f>IF(P8&lt;&gt;"",F8,NA())</f>
        <v>#N/A</v>
      </c>
    </row>
    <row r="9" spans="2:30">
      <c r="M9" s="450"/>
      <c r="N9" s="450"/>
      <c r="O9" s="450" t="e">
        <f>IF($L9=1,$E9,NA())</f>
        <v>#N/A</v>
      </c>
      <c r="P9" s="450" t="e">
        <f>IF(AND($L9=0,$L9&lt;&gt;""),$E9,NA())</f>
        <v>#N/A</v>
      </c>
      <c r="Q9" s="450" t="e">
        <f>IF(L9=1,F9,NA())</f>
        <v>#N/A</v>
      </c>
      <c r="R9" s="450" t="e">
        <f>IF(P9&lt;&gt;"",F9,NA())</f>
        <v>#N/A</v>
      </c>
    </row>
    <row r="10" spans="2:30">
      <c r="M10" s="450"/>
      <c r="N10" s="450"/>
      <c r="O10" s="450" t="e">
        <f t="shared" si="0"/>
        <v>#N/A</v>
      </c>
      <c r="P10" s="450" t="e">
        <f t="shared" si="1"/>
        <v>#N/A</v>
      </c>
      <c r="Q10" s="450" t="e">
        <f t="shared" ref="Q10:Q14" si="4">IF(L10=1,F10,NA())</f>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sortState ref="B6:S6">
    <sortCondition descending="1" ref="N5:N6"/>
    <sortCondition ref="S5:S6"/>
  </sortState>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1324</v>
      </c>
      <c r="J3" s="439" t="s">
        <v>1348</v>
      </c>
      <c r="K3" s="439" t="str">
        <f>Translation!B448</f>
        <v>Target Average</v>
      </c>
      <c r="L3" s="439" t="s">
        <v>1325</v>
      </c>
      <c r="M3" s="439" t="s">
        <v>1326</v>
      </c>
      <c r="N3" s="438" t="str">
        <f>Translation!B458</f>
        <v>Meets Luminance?</v>
      </c>
      <c r="O3" s="441"/>
      <c r="P3" s="441"/>
      <c r="Q3" s="441"/>
      <c r="R3" s="451" t="s">
        <v>1340</v>
      </c>
      <c r="S3" s="441"/>
      <c r="T3" s="441"/>
      <c r="U3" s="441"/>
      <c r="V3" s="441"/>
      <c r="W3" s="441"/>
      <c r="X3" s="449"/>
      <c r="Y3" s="449"/>
      <c r="Z3" s="449"/>
    </row>
    <row r="4" spans="2:26" ht="15.75">
      <c r="B4" s="625" t="s">
        <v>22</v>
      </c>
      <c r="C4" s="625" t="s">
        <v>3359</v>
      </c>
      <c r="D4" s="625" t="s">
        <v>65</v>
      </c>
      <c r="E4" s="626">
        <v>134</v>
      </c>
      <c r="F4" s="627">
        <v>1.8813526448286251</v>
      </c>
      <c r="G4" s="627">
        <v>0.64423966688678425</v>
      </c>
      <c r="H4" s="627">
        <v>4.592358222309433</v>
      </c>
      <c r="I4" s="627">
        <v>0.32015815739550801</v>
      </c>
      <c r="J4" s="627">
        <v>0.78141261515802263</v>
      </c>
      <c r="K4" s="627">
        <v>0</v>
      </c>
      <c r="L4" s="627">
        <v>0</v>
      </c>
      <c r="M4" s="627">
        <v>0</v>
      </c>
      <c r="N4" s="628">
        <v>1</v>
      </c>
      <c r="R4" s="450">
        <v>0</v>
      </c>
    </row>
    <row r="5" spans="2:26">
      <c r="B5" s="412" t="s">
        <v>1994</v>
      </c>
      <c r="C5" s="412" t="s">
        <v>3359</v>
      </c>
      <c r="D5" s="412" t="s">
        <v>65</v>
      </c>
      <c r="E5" s="415">
        <v>134</v>
      </c>
      <c r="F5" s="418">
        <v>1.8813526448286251</v>
      </c>
      <c r="G5" s="418">
        <v>0.64423966688678425</v>
      </c>
      <c r="H5" s="418">
        <v>4.592358222309433</v>
      </c>
      <c r="I5" s="418">
        <v>0.32015815739550801</v>
      </c>
      <c r="J5" s="418">
        <v>0.78141261515802263</v>
      </c>
      <c r="K5" s="418">
        <v>0</v>
      </c>
      <c r="L5" s="418">
        <v>0</v>
      </c>
      <c r="M5" s="418">
        <v>0</v>
      </c>
      <c r="N5" s="415">
        <v>1</v>
      </c>
      <c r="R5" s="450">
        <v>0</v>
      </c>
      <c r="S5" s="450">
        <f>IF($N5=1,$E5,NA())</f>
        <v>134</v>
      </c>
      <c r="T5" s="450" t="e">
        <f>IF(AND($N5=0,$N5&lt;&gt;""),$E5,NA())</f>
        <v>#N/A</v>
      </c>
      <c r="U5" s="450">
        <f>IF($N5=1,$F5,NA())</f>
        <v>1.8813526448286251</v>
      </c>
      <c r="V5" s="450" t="e">
        <f>IF(AND($N5=0,$N5&lt;&gt;""),$F5,NA())</f>
        <v>#N/A</v>
      </c>
    </row>
    <row r="6" spans="2:26">
      <c r="B6" s="699" t="s">
        <v>3343</v>
      </c>
      <c r="C6" s="699" t="s">
        <v>3369</v>
      </c>
      <c r="D6" s="699" t="s">
        <v>65</v>
      </c>
      <c r="E6" s="700">
        <v>134</v>
      </c>
      <c r="F6" s="701">
        <v>0.94067632241431254</v>
      </c>
      <c r="G6" s="701">
        <v>0.32211983344339212</v>
      </c>
      <c r="H6" s="701">
        <v>2.2961791111547161</v>
      </c>
      <c r="I6" s="701">
        <v>0.32015815739550807</v>
      </c>
      <c r="J6" s="701">
        <v>0.78141261515802241</v>
      </c>
      <c r="K6" s="701">
        <v>0</v>
      </c>
      <c r="L6" s="701">
        <v>0</v>
      </c>
      <c r="M6" s="701">
        <v>0</v>
      </c>
      <c r="N6" s="700">
        <v>1</v>
      </c>
      <c r="R6" s="450">
        <v>0</v>
      </c>
      <c r="S6" s="450">
        <f t="shared" ref="S6:S69" si="0">IF($N6=1,$E6,NA())</f>
        <v>134</v>
      </c>
      <c r="T6" s="450" t="e">
        <f t="shared" ref="T6:T69" si="1">IF(AND($N6=0,$N6&lt;&gt;""),$E6,NA())</f>
        <v>#N/A</v>
      </c>
      <c r="U6" s="450">
        <f t="shared" ref="U6:U69" si="2">IF($N6=1,$F6,NA())</f>
        <v>0.94067632241431254</v>
      </c>
      <c r="V6" s="450" t="e">
        <f t="shared" ref="V6:V69" si="3">IF(AND($N6=0,$N6&lt;&gt;""),$F6,NA())</f>
        <v>#N/A</v>
      </c>
    </row>
    <row r="7" spans="2:26">
      <c r="S7" s="450" t="e">
        <f t="shared" si="0"/>
        <v>#N/A</v>
      </c>
      <c r="T7" s="450" t="e">
        <f t="shared" si="1"/>
        <v>#N/A</v>
      </c>
      <c r="U7" s="450" t="e">
        <f t="shared" si="2"/>
        <v>#N/A</v>
      </c>
      <c r="V7" s="450" t="e">
        <f t="shared" si="3"/>
        <v>#N/A</v>
      </c>
    </row>
    <row r="8" spans="2:26">
      <c r="S8" s="450" t="e">
        <f t="shared" si="0"/>
        <v>#N/A</v>
      </c>
      <c r="T8" s="450" t="e">
        <f t="shared" si="1"/>
        <v>#N/A</v>
      </c>
      <c r="U8" s="450" t="e">
        <f t="shared" si="2"/>
        <v>#N/A</v>
      </c>
      <c r="V8" s="450" t="e">
        <f t="shared" si="3"/>
        <v>#N/A</v>
      </c>
    </row>
    <row r="9" spans="2:26">
      <c r="S9" s="450" t="e">
        <f t="shared" si="0"/>
        <v>#N/A</v>
      </c>
      <c r="T9" s="450" t="e">
        <f t="shared" si="1"/>
        <v>#N/A</v>
      </c>
      <c r="U9" s="450" t="e">
        <f t="shared" si="2"/>
        <v>#N/A</v>
      </c>
      <c r="V9" s="450" t="e">
        <f t="shared" si="3"/>
        <v>#N/A</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sortState ref="B6:R6">
    <sortCondition descending="1" ref="N5:N6"/>
    <sortCondition ref="R5:R6"/>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
  <sheetViews>
    <sheetView showGridLines="0" workbookViewId="0">
      <selection activeCell="B4" sqref="B4"/>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3359</v>
      </c>
      <c r="D4" s="625" t="s">
        <v>65</v>
      </c>
      <c r="E4" s="626">
        <v>134</v>
      </c>
      <c r="F4" s="676">
        <v>0</v>
      </c>
      <c r="G4" s="676">
        <v>25</v>
      </c>
      <c r="H4" s="676"/>
      <c r="I4" s="676"/>
      <c r="J4" s="627"/>
    </row>
    <row r="5" spans="2:10">
      <c r="B5" s="412" t="s">
        <v>1994</v>
      </c>
      <c r="C5" s="412" t="s">
        <v>3359</v>
      </c>
      <c r="D5" s="412" t="s">
        <v>65</v>
      </c>
      <c r="E5" s="415">
        <v>134</v>
      </c>
      <c r="F5" s="677">
        <v>600</v>
      </c>
      <c r="G5" s="677">
        <v>25</v>
      </c>
      <c r="H5" s="677">
        <v>600</v>
      </c>
      <c r="I5" s="677">
        <v>0</v>
      </c>
      <c r="J5" s="418">
        <v>0</v>
      </c>
    </row>
    <row r="6" spans="2:10">
      <c r="B6" s="412" t="s">
        <v>3343</v>
      </c>
      <c r="C6" s="412" t="s">
        <v>3369</v>
      </c>
      <c r="D6" s="412" t="s">
        <v>65</v>
      </c>
      <c r="E6" s="415">
        <v>134</v>
      </c>
      <c r="F6" s="702">
        <v>600</v>
      </c>
      <c r="G6" s="702">
        <v>25</v>
      </c>
      <c r="H6" s="702">
        <v>600</v>
      </c>
      <c r="I6" s="702">
        <v>0</v>
      </c>
      <c r="J6" s="418">
        <v>0</v>
      </c>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3359</v>
      </c>
      <c r="D4" s="625" t="s">
        <v>65</v>
      </c>
      <c r="E4" s="626">
        <v>134</v>
      </c>
      <c r="F4" s="678">
        <v>0</v>
      </c>
      <c r="G4" s="678">
        <v>25.5</v>
      </c>
      <c r="H4" s="678">
        <v>51.51</v>
      </c>
      <c r="I4" s="678">
        <v>78.040000000000006</v>
      </c>
      <c r="J4" s="678">
        <v>105.1</v>
      </c>
      <c r="K4" s="678">
        <v>132.69999999999999</v>
      </c>
      <c r="L4" s="678">
        <v>160.86000000000001</v>
      </c>
      <c r="M4" s="678">
        <v>189.57</v>
      </c>
      <c r="N4" s="678">
        <v>218.87</v>
      </c>
      <c r="O4" s="678">
        <v>248.74</v>
      </c>
      <c r="P4" s="678">
        <v>279.22000000000003</v>
      </c>
      <c r="Q4" s="678">
        <v>310.3</v>
      </c>
      <c r="R4" s="678">
        <v>342.01</v>
      </c>
      <c r="S4" s="678">
        <v>374.35</v>
      </c>
      <c r="T4" s="678">
        <v>407.34</v>
      </c>
      <c r="U4" s="678">
        <v>440.98</v>
      </c>
      <c r="V4" s="678">
        <v>475.3</v>
      </c>
      <c r="W4" s="678">
        <v>510.31</v>
      </c>
      <c r="X4" s="678">
        <v>546.01</v>
      </c>
      <c r="Y4" s="678">
        <v>582.42999999999995</v>
      </c>
      <c r="Z4" s="678">
        <v>619.58000000000004</v>
      </c>
      <c r="AB4" s="503">
        <v>0</v>
      </c>
      <c r="AC4" s="425"/>
    </row>
    <row r="5" spans="2:29">
      <c r="B5" s="412" t="s">
        <v>1994</v>
      </c>
      <c r="C5" s="412" t="s">
        <v>3359</v>
      </c>
      <c r="D5" s="412" t="s">
        <v>65</v>
      </c>
      <c r="E5" s="415">
        <v>134</v>
      </c>
      <c r="F5" s="677">
        <v>600</v>
      </c>
      <c r="G5" s="677">
        <v>625.5</v>
      </c>
      <c r="H5" s="677">
        <v>651.51</v>
      </c>
      <c r="I5" s="677">
        <v>678.04</v>
      </c>
      <c r="J5" s="677">
        <v>705.1</v>
      </c>
      <c r="K5" s="677">
        <v>732.7</v>
      </c>
      <c r="L5" s="677">
        <v>760.86</v>
      </c>
      <c r="M5" s="677">
        <v>789.57</v>
      </c>
      <c r="N5" s="677">
        <v>818.87</v>
      </c>
      <c r="O5" s="677">
        <v>848.74</v>
      </c>
      <c r="P5" s="677">
        <v>879.22</v>
      </c>
      <c r="Q5" s="677">
        <v>910.3</v>
      </c>
      <c r="R5" s="677">
        <v>942.01</v>
      </c>
      <c r="S5" s="677">
        <v>974.35</v>
      </c>
      <c r="T5" s="677">
        <v>1007.34</v>
      </c>
      <c r="U5" s="677">
        <v>1040.98</v>
      </c>
      <c r="V5" s="677">
        <v>1075.3</v>
      </c>
      <c r="W5" s="677">
        <v>1110.31</v>
      </c>
      <c r="X5" s="677">
        <v>1146.01</v>
      </c>
      <c r="Y5" s="677">
        <v>1182.43</v>
      </c>
      <c r="Z5" s="677">
        <v>1219.58</v>
      </c>
      <c r="AB5" s="503">
        <v>0</v>
      </c>
    </row>
    <row r="6" spans="2:29">
      <c r="B6" s="412" t="s">
        <v>3343</v>
      </c>
      <c r="C6" s="412" t="s">
        <v>3369</v>
      </c>
      <c r="D6" s="412" t="s">
        <v>65</v>
      </c>
      <c r="E6" s="415">
        <v>134</v>
      </c>
      <c r="F6" s="677">
        <v>600</v>
      </c>
      <c r="G6" s="677">
        <v>625.5</v>
      </c>
      <c r="H6" s="677">
        <v>651.51</v>
      </c>
      <c r="I6" s="677">
        <v>678.04</v>
      </c>
      <c r="J6" s="677">
        <v>705.1</v>
      </c>
      <c r="K6" s="677">
        <v>732.7</v>
      </c>
      <c r="L6" s="677">
        <v>760.86</v>
      </c>
      <c r="M6" s="677">
        <v>789.57</v>
      </c>
      <c r="N6" s="677">
        <v>818.87</v>
      </c>
      <c r="O6" s="677">
        <v>848.74</v>
      </c>
      <c r="P6" s="677">
        <v>879.22</v>
      </c>
      <c r="Q6" s="677">
        <v>910.3</v>
      </c>
      <c r="R6" s="677">
        <v>942.01</v>
      </c>
      <c r="S6" s="677">
        <v>974.35</v>
      </c>
      <c r="T6" s="677">
        <v>1007.34</v>
      </c>
      <c r="U6" s="677">
        <v>1040.98</v>
      </c>
      <c r="V6" s="677">
        <v>1075.3</v>
      </c>
      <c r="W6" s="677">
        <v>1110.31</v>
      </c>
      <c r="X6" s="677">
        <v>1146.01</v>
      </c>
      <c r="Y6" s="677">
        <v>1182.43</v>
      </c>
      <c r="Z6" s="677">
        <v>1219.58</v>
      </c>
      <c r="AB6" s="503">
        <v>0</v>
      </c>
    </row>
    <row r="7" spans="2:29">
      <c r="B7" s="294"/>
      <c r="C7" s="294"/>
      <c r="D7" s="294"/>
      <c r="E7" s="416"/>
      <c r="F7" s="411"/>
      <c r="G7" s="411"/>
      <c r="H7" s="411"/>
      <c r="I7" s="411"/>
      <c r="J7" s="411"/>
      <c r="K7" s="411"/>
      <c r="L7" s="411"/>
      <c r="M7" s="411"/>
      <c r="N7" s="411"/>
      <c r="O7" s="411"/>
      <c r="P7" s="411"/>
      <c r="Q7" s="411"/>
      <c r="R7" s="411"/>
      <c r="S7" s="411"/>
      <c r="T7" s="411"/>
      <c r="U7" s="411"/>
      <c r="V7" s="411"/>
      <c r="W7" s="411"/>
      <c r="X7" s="411"/>
      <c r="Y7" s="411"/>
      <c r="Z7" s="411"/>
      <c r="AB7" s="503"/>
    </row>
    <row r="8" spans="2:29">
      <c r="B8" s="294"/>
      <c r="C8" s="294"/>
      <c r="D8" s="294"/>
      <c r="E8" s="416"/>
      <c r="F8" s="411"/>
      <c r="G8" s="411"/>
      <c r="H8" s="411"/>
      <c r="I8" s="411"/>
      <c r="J8" s="411"/>
      <c r="K8" s="411"/>
      <c r="L8" s="411"/>
      <c r="M8" s="411"/>
      <c r="N8" s="411"/>
      <c r="O8" s="411"/>
      <c r="P8" s="411"/>
      <c r="Q8" s="411"/>
      <c r="R8" s="411"/>
      <c r="S8" s="411"/>
      <c r="T8" s="411"/>
      <c r="U8" s="411"/>
      <c r="V8" s="411"/>
      <c r="W8" s="411"/>
      <c r="X8" s="411"/>
      <c r="Y8" s="411"/>
      <c r="Z8" s="411"/>
      <c r="AB8" s="503"/>
    </row>
    <row r="9" spans="2:29">
      <c r="B9" s="294"/>
      <c r="C9" s="294"/>
      <c r="D9" s="294"/>
      <c r="E9" s="416"/>
      <c r="F9" s="411"/>
      <c r="G9" s="411"/>
      <c r="H9" s="411"/>
      <c r="I9" s="411"/>
      <c r="J9" s="411"/>
      <c r="K9" s="411"/>
      <c r="L9" s="411"/>
      <c r="M9" s="411"/>
      <c r="N9" s="411"/>
      <c r="O9" s="411"/>
      <c r="P9" s="411"/>
      <c r="Q9" s="411"/>
      <c r="R9" s="411"/>
      <c r="S9" s="411"/>
      <c r="T9" s="411"/>
      <c r="U9" s="411"/>
      <c r="V9" s="411"/>
      <c r="W9" s="411"/>
      <c r="X9" s="411"/>
      <c r="Y9" s="411"/>
      <c r="Z9" s="411"/>
      <c r="AB9" s="503"/>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sortState ref="B6:AB6">
    <sortCondition ref="AB5:AB6"/>
  </sortState>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3359</v>
      </c>
      <c r="D4" s="625" t="s">
        <v>65</v>
      </c>
      <c r="E4" s="626">
        <v>134</v>
      </c>
      <c r="F4" s="629"/>
      <c r="G4" s="629"/>
      <c r="H4" s="629"/>
      <c r="I4" s="629"/>
      <c r="J4" s="629"/>
      <c r="K4" s="629"/>
      <c r="L4" s="629"/>
      <c r="M4" s="629"/>
      <c r="N4" s="629"/>
      <c r="O4" s="629"/>
      <c r="P4" s="629"/>
      <c r="Q4" s="629"/>
      <c r="R4" s="629"/>
      <c r="S4" s="629"/>
      <c r="T4" s="629"/>
      <c r="U4" s="629"/>
      <c r="V4" s="629"/>
      <c r="W4" s="629"/>
      <c r="X4" s="629"/>
      <c r="Y4" s="629"/>
      <c r="AA4" s="450">
        <v>0</v>
      </c>
      <c r="AB4" s="425"/>
    </row>
    <row r="5" spans="1:28" s="450" customFormat="1">
      <c r="A5" s="387"/>
      <c r="B5" s="412" t="s">
        <v>1994</v>
      </c>
      <c r="C5" s="412" t="s">
        <v>3359</v>
      </c>
      <c r="D5" s="412" t="s">
        <v>65</v>
      </c>
      <c r="E5" s="415">
        <v>134</v>
      </c>
      <c r="F5" s="630" t="e">
        <v>#NUM!</v>
      </c>
      <c r="G5" s="630" t="e">
        <v>#NUM!</v>
      </c>
      <c r="H5" s="630" t="e">
        <v>#NUM!</v>
      </c>
      <c r="I5" s="630" t="e">
        <v>#NUM!</v>
      </c>
      <c r="J5" s="630" t="e">
        <v>#NUM!</v>
      </c>
      <c r="K5" s="630" t="e">
        <v>#NUM!</v>
      </c>
      <c r="L5" s="630" t="e">
        <v>#NUM!</v>
      </c>
      <c r="M5" s="630" t="e">
        <v>#NUM!</v>
      </c>
      <c r="N5" s="630" t="e">
        <v>#NUM!</v>
      </c>
      <c r="O5" s="630" t="e">
        <v>#NUM!</v>
      </c>
      <c r="P5" s="630" t="e">
        <v>#NUM!</v>
      </c>
      <c r="Q5" s="630" t="e">
        <v>#NUM!</v>
      </c>
      <c r="R5" s="630" t="e">
        <v>#NUM!</v>
      </c>
      <c r="S5" s="630" t="e">
        <v>#NUM!</v>
      </c>
      <c r="T5" s="630" t="e">
        <v>#NUM!</v>
      </c>
      <c r="U5" s="630" t="e">
        <v>#NUM!</v>
      </c>
      <c r="V5" s="630" t="e">
        <v>#NUM!</v>
      </c>
      <c r="W5" s="630" t="e">
        <v>#NUM!</v>
      </c>
      <c r="X5" s="630" t="e">
        <v>#NUM!</v>
      </c>
      <c r="Y5" s="630" t="e">
        <v>#NUM!</v>
      </c>
      <c r="Z5" s="387"/>
      <c r="AA5" s="450">
        <v>0</v>
      </c>
    </row>
    <row r="6" spans="1:28" s="450" customFormat="1">
      <c r="A6" s="387"/>
      <c r="B6" s="412" t="s">
        <v>3343</v>
      </c>
      <c r="C6" s="412" t="s">
        <v>3369</v>
      </c>
      <c r="D6" s="412" t="s">
        <v>65</v>
      </c>
      <c r="E6" s="415">
        <v>134</v>
      </c>
      <c r="F6" s="630" t="e">
        <v>#NUM!</v>
      </c>
      <c r="G6" s="630" t="e">
        <v>#NUM!</v>
      </c>
      <c r="H6" s="630" t="e">
        <v>#NUM!</v>
      </c>
      <c r="I6" s="630" t="e">
        <v>#NUM!</v>
      </c>
      <c r="J6" s="630" t="e">
        <v>#NUM!</v>
      </c>
      <c r="K6" s="630" t="e">
        <v>#NUM!</v>
      </c>
      <c r="L6" s="630" t="e">
        <v>#NUM!</v>
      </c>
      <c r="M6" s="630" t="e">
        <v>#NUM!</v>
      </c>
      <c r="N6" s="630" t="e">
        <v>#NUM!</v>
      </c>
      <c r="O6" s="630" t="e">
        <v>#NUM!</v>
      </c>
      <c r="P6" s="630" t="e">
        <v>#NUM!</v>
      </c>
      <c r="Q6" s="630" t="e">
        <v>#NUM!</v>
      </c>
      <c r="R6" s="630" t="e">
        <v>#NUM!</v>
      </c>
      <c r="S6" s="630" t="e">
        <v>#NUM!</v>
      </c>
      <c r="T6" s="630" t="e">
        <v>#NUM!</v>
      </c>
      <c r="U6" s="630" t="e">
        <v>#NUM!</v>
      </c>
      <c r="V6" s="630" t="e">
        <v>#NUM!</v>
      </c>
      <c r="W6" s="630" t="e">
        <v>#NUM!</v>
      </c>
      <c r="X6" s="630" t="e">
        <v>#NUM!</v>
      </c>
      <c r="Y6" s="630" t="e">
        <v>#NUM!</v>
      </c>
      <c r="Z6" s="387"/>
      <c r="AA6" s="450">
        <v>0</v>
      </c>
    </row>
    <row r="7" spans="1:28" s="450" customFormat="1">
      <c r="A7" s="387"/>
      <c r="B7" s="387"/>
      <c r="C7" s="387"/>
      <c r="D7" s="387"/>
      <c r="E7" s="416"/>
      <c r="F7" s="516"/>
      <c r="G7" s="516"/>
      <c r="H7" s="516"/>
      <c r="I7" s="516"/>
      <c r="J7" s="516"/>
      <c r="K7" s="516"/>
      <c r="L7" s="516"/>
      <c r="M7" s="516"/>
      <c r="N7" s="516"/>
      <c r="O7" s="516"/>
      <c r="P7" s="516"/>
      <c r="Q7" s="516"/>
      <c r="R7" s="516"/>
      <c r="S7" s="516"/>
      <c r="T7" s="516"/>
      <c r="U7" s="516"/>
      <c r="V7" s="516"/>
      <c r="W7" s="516"/>
      <c r="X7" s="516"/>
      <c r="Y7" s="516"/>
      <c r="Z7" s="387"/>
    </row>
    <row r="8" spans="1:28">
      <c r="B8" s="294"/>
      <c r="C8" s="294"/>
      <c r="D8" s="294"/>
      <c r="E8" s="416"/>
      <c r="F8" s="516"/>
      <c r="G8" s="516"/>
      <c r="H8" s="516"/>
      <c r="I8" s="516"/>
      <c r="J8" s="516"/>
      <c r="K8" s="516"/>
      <c r="L8" s="516"/>
      <c r="M8" s="516"/>
      <c r="N8" s="516"/>
      <c r="O8" s="516"/>
      <c r="P8" s="516"/>
      <c r="Q8" s="516"/>
      <c r="R8" s="516"/>
      <c r="S8" s="516"/>
      <c r="T8" s="516"/>
      <c r="U8" s="516"/>
      <c r="V8" s="516"/>
      <c r="W8" s="516"/>
      <c r="X8" s="516"/>
      <c r="Y8" s="516"/>
    </row>
    <row r="9" spans="1:28">
      <c r="B9" s="294"/>
      <c r="C9" s="294"/>
      <c r="D9" s="294"/>
      <c r="E9" s="416"/>
      <c r="F9" s="516"/>
      <c r="G9" s="516"/>
      <c r="H9" s="516"/>
      <c r="I9" s="516"/>
      <c r="J9" s="516"/>
      <c r="K9" s="516"/>
      <c r="L9" s="516"/>
      <c r="M9" s="516"/>
      <c r="N9" s="516"/>
      <c r="O9" s="516"/>
      <c r="P9" s="516"/>
      <c r="Q9" s="516"/>
      <c r="R9" s="516"/>
      <c r="S9" s="516"/>
      <c r="T9" s="516"/>
      <c r="U9" s="516"/>
      <c r="V9" s="516"/>
      <c r="W9" s="516"/>
      <c r="X9" s="516"/>
      <c r="Y9" s="516"/>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sortState ref="B6:AA6">
    <sortCondition ref="AA5:AA6"/>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204</vt:i4>
      </vt:variant>
    </vt:vector>
  </HeadingPairs>
  <TitlesOfParts>
    <vt:vector size="237" baseType="lpstr">
      <vt:lpstr>Start</vt:lpstr>
      <vt:lpstr>Introduction</vt:lpstr>
      <vt:lpstr>Examples</vt:lpstr>
      <vt:lpstr>Road Geometry</vt:lpstr>
      <vt:lpstr>Lighting Standards</vt:lpstr>
      <vt:lpstr>Fixtures</vt:lpstr>
      <vt:lpstr>Costs</vt:lpstr>
      <vt:lpstr>Confirmation</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Scratch</vt:lpstr>
      <vt:lpstr>Dashboard</vt:lpstr>
      <vt:lpstr>Input</vt:lpstr>
      <vt:lpstr>Annual Energy</vt:lpstr>
      <vt:lpstr>Illuminance</vt:lpstr>
      <vt:lpstr>Luminance</vt:lpstr>
      <vt:lpstr>Simple Payback</vt:lpstr>
      <vt:lpstr>Net Present Value</vt:lpstr>
      <vt:lpstr>ROI</vt:lpstr>
      <vt:lpstr>'Add IES Files'!_FilterDatabase</vt:lpstr>
      <vt:lpstr>MResults!_FilterDatabase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selectedFixturesPerPole</vt:lpstr>
      <vt:lpstr>selectedLLF</vt:lpstr>
      <vt:lpstr>selectedSeparationAngle</vt:lpstr>
      <vt:lpstr>selectedTilt</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2015-02-16T22:07:36Z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