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xr:revisionPtr revIDLastSave="0" documentId="13_ncr:1_{04602942-96F4-42E8-BD7E-2BEC834EC26D}" xr6:coauthVersionLast="47" xr6:coauthVersionMax="47" xr10:uidLastSave="{00000000-0000-0000-0000-000000000000}"/>
  <bookViews>
    <workbookView xWindow="2910" yWindow="225" windowWidth="21030" windowHeight="14640" activeTab="2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7" i="2" l="1"/>
  <c r="O74" i="2"/>
  <c r="O73" i="2"/>
  <c r="O70" i="2"/>
  <c r="O71" i="2"/>
  <c r="L57" i="2"/>
  <c r="N43" i="1"/>
  <c r="F43" i="1"/>
  <c r="K43" i="1" s="1"/>
  <c r="L43" i="1" s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A78" i="1"/>
  <c r="F84" i="1"/>
  <c r="K84" i="1" s="1"/>
  <c r="L84" i="1" s="1"/>
  <c r="F87" i="1"/>
  <c r="F86" i="1"/>
  <c r="K86" i="1" s="1"/>
  <c r="L86" i="1" s="1"/>
  <c r="F85" i="1"/>
  <c r="F51" i="1"/>
  <c r="K51" i="1" s="1"/>
  <c r="L51" i="1" s="1"/>
  <c r="F10" i="1"/>
  <c r="K10" i="1" s="1"/>
  <c r="L10" i="1" s="1"/>
  <c r="F22" i="1"/>
  <c r="K22" i="1" s="1"/>
  <c r="L22" i="1" s="1"/>
  <c r="F23" i="1"/>
  <c r="F24" i="1"/>
  <c r="K24" i="1" s="1"/>
  <c r="L24" i="1" s="1"/>
  <c r="F27" i="1"/>
  <c r="K27" i="1" s="1"/>
  <c r="L27" i="1" s="1"/>
  <c r="F57" i="2"/>
  <c r="F5" i="1"/>
  <c r="F6" i="1"/>
  <c r="K6" i="1" s="1"/>
  <c r="L6" i="1" s="1"/>
  <c r="F7" i="1"/>
  <c r="F8" i="1"/>
  <c r="K8" i="1" s="1"/>
  <c r="L8" i="1" s="1"/>
  <c r="F9" i="1"/>
  <c r="K9" i="1" s="1"/>
  <c r="L9" i="1" s="1"/>
  <c r="F11" i="1"/>
  <c r="F12" i="1"/>
  <c r="K12" i="1" s="1"/>
  <c r="L12" i="1" s="1"/>
  <c r="F13" i="1"/>
  <c r="K13" i="1" s="1"/>
  <c r="L13" i="1" s="1"/>
  <c r="F14" i="1"/>
  <c r="F15" i="1"/>
  <c r="K15" i="1" s="1"/>
  <c r="L15" i="1" s="1"/>
  <c r="F16" i="1"/>
  <c r="K16" i="1" s="1"/>
  <c r="L16" i="1" s="1"/>
  <c r="F17" i="1"/>
  <c r="K17" i="1" s="1"/>
  <c r="L17" i="1" s="1"/>
  <c r="F18" i="1"/>
  <c r="F19" i="1"/>
  <c r="K19" i="1" s="1"/>
  <c r="L19" i="1" s="1"/>
  <c r="F20" i="1"/>
  <c r="K20" i="1" s="1"/>
  <c r="L20" i="1" s="1"/>
  <c r="F21" i="1"/>
  <c r="K21" i="1" s="1"/>
  <c r="L21" i="1" s="1"/>
  <c r="F25" i="1"/>
  <c r="F26" i="1"/>
  <c r="K26" i="1" s="1"/>
  <c r="L26" i="1" s="1"/>
  <c r="F28" i="1"/>
  <c r="K28" i="1" s="1"/>
  <c r="L28" i="1" s="1"/>
  <c r="F44" i="1"/>
  <c r="K44" i="1" s="1"/>
  <c r="L44" i="1" s="1"/>
  <c r="F45" i="1"/>
  <c r="K45" i="1" s="1"/>
  <c r="L45" i="1" s="1"/>
  <c r="F46" i="1"/>
  <c r="K46" i="1" s="1"/>
  <c r="L46" i="1" s="1"/>
  <c r="F47" i="1"/>
  <c r="F48" i="1"/>
  <c r="K48" i="1" s="1"/>
  <c r="L48" i="1" s="1"/>
  <c r="F49" i="1"/>
  <c r="K49" i="1" s="1"/>
  <c r="L49" i="1" s="1"/>
  <c r="F50" i="1"/>
  <c r="K50" i="1" s="1"/>
  <c r="L50" i="1" s="1"/>
  <c r="F52" i="1"/>
  <c r="K52" i="1" s="1"/>
  <c r="L52" i="1" s="1"/>
  <c r="F53" i="1"/>
  <c r="K53" i="1" s="1"/>
  <c r="L53" i="1" s="1"/>
  <c r="F54" i="1"/>
  <c r="K54" i="1" s="1"/>
  <c r="L54" i="1" s="1"/>
  <c r="F55" i="1"/>
  <c r="K55" i="1" s="1"/>
  <c r="L55" i="1" s="1"/>
  <c r="F56" i="1"/>
  <c r="K56" i="1" s="1"/>
  <c r="L56" i="1" s="1"/>
  <c r="F57" i="1"/>
  <c r="F58" i="1"/>
  <c r="F59" i="1"/>
  <c r="K59" i="1" s="1"/>
  <c r="L59" i="1" s="1"/>
  <c r="F60" i="1"/>
  <c r="K60" i="1" s="1"/>
  <c r="L60" i="1" s="1"/>
  <c r="F61" i="1"/>
  <c r="K61" i="1" s="1"/>
  <c r="L61" i="1" s="1"/>
  <c r="F62" i="1"/>
  <c r="K62" i="1" s="1"/>
  <c r="L62" i="1" s="1"/>
  <c r="F63" i="1"/>
  <c r="K63" i="1" s="1"/>
  <c r="L63" i="1" s="1"/>
  <c r="F64" i="1"/>
  <c r="F65" i="1"/>
  <c r="F66" i="1"/>
  <c r="B92" i="1"/>
  <c r="B93" i="1"/>
  <c r="K70" i="1"/>
  <c r="L70" i="1" s="1"/>
  <c r="F88" i="1"/>
  <c r="K88" i="1" s="1"/>
  <c r="L88" i="1" s="1"/>
  <c r="U57" i="2"/>
  <c r="I57" i="2"/>
  <c r="N30" i="1"/>
  <c r="F70" i="1"/>
  <c r="J19" i="3"/>
  <c r="K75" i="1"/>
  <c r="F89" i="1"/>
  <c r="K89" i="1" s="1"/>
  <c r="L89" i="1" s="1"/>
  <c r="F31" i="1"/>
  <c r="K31" i="1" s="1"/>
  <c r="L31" i="1" s="1"/>
  <c r="B81" i="1"/>
  <c r="D20" i="4"/>
  <c r="G10" i="4"/>
  <c r="G11" i="4" s="1"/>
  <c r="G12" i="4" s="1"/>
  <c r="G6" i="4"/>
  <c r="G3" i="4"/>
  <c r="G4" i="4"/>
  <c r="F39" i="1"/>
  <c r="J11" i="3"/>
  <c r="H19" i="3"/>
  <c r="N59" i="2"/>
  <c r="N44" i="1"/>
  <c r="N5" i="1"/>
  <c r="D10" i="4"/>
  <c r="D8" i="4"/>
  <c r="B3" i="4"/>
  <c r="H11" i="3"/>
  <c r="G70" i="1" l="1"/>
  <c r="G11" i="1"/>
  <c r="G57" i="1"/>
  <c r="G25" i="1"/>
  <c r="G66" i="1"/>
  <c r="G47" i="1"/>
  <c r="G87" i="1"/>
  <c r="G7" i="1"/>
  <c r="G14" i="1"/>
  <c r="G23" i="1"/>
  <c r="G6" i="1"/>
  <c r="G43" i="1"/>
  <c r="G12" i="1"/>
  <c r="G18" i="1"/>
  <c r="G5" i="1"/>
  <c r="G10" i="1"/>
  <c r="G55" i="1"/>
  <c r="K66" i="1"/>
  <c r="L66" i="1" s="1"/>
  <c r="G48" i="1"/>
  <c r="K25" i="1"/>
  <c r="L25" i="1" s="1"/>
  <c r="K11" i="1"/>
  <c r="L11" i="1" s="1"/>
  <c r="G27" i="1"/>
  <c r="G65" i="1"/>
  <c r="G53" i="1"/>
  <c r="G85" i="1"/>
  <c r="G89" i="1"/>
  <c r="G64" i="1"/>
  <c r="G58" i="1"/>
  <c r="G28" i="1"/>
  <c r="G86" i="1"/>
  <c r="K57" i="1"/>
  <c r="L57" i="1" s="1"/>
  <c r="G15" i="1"/>
  <c r="K87" i="1"/>
  <c r="L87" i="1" s="1"/>
  <c r="D106" i="1" s="1"/>
  <c r="G60" i="1"/>
  <c r="G62" i="1"/>
  <c r="K18" i="1"/>
  <c r="L18" i="1" s="1"/>
  <c r="G51" i="1"/>
  <c r="G52" i="1"/>
  <c r="G50" i="1"/>
  <c r="K58" i="1"/>
  <c r="L58" i="1" s="1"/>
  <c r="K65" i="1"/>
  <c r="L65" i="1" s="1"/>
  <c r="G21" i="1"/>
  <c r="G22" i="1"/>
  <c r="K5" i="1"/>
  <c r="L5" i="1" s="1"/>
  <c r="K23" i="1"/>
  <c r="L23" i="1" s="1"/>
  <c r="G16" i="1"/>
  <c r="G26" i="1"/>
  <c r="K14" i="1"/>
  <c r="L14" i="1" s="1"/>
  <c r="G20" i="1"/>
  <c r="C96" i="1"/>
  <c r="B96" i="1" s="1"/>
  <c r="C102" i="1"/>
  <c r="B102" i="1" s="1"/>
  <c r="G49" i="1"/>
  <c r="G56" i="1"/>
  <c r="G88" i="1"/>
  <c r="K7" i="1"/>
  <c r="L7" i="1" s="1"/>
  <c r="K64" i="1"/>
  <c r="L64" i="1" s="1"/>
  <c r="K47" i="1"/>
  <c r="L47" i="1" s="1"/>
  <c r="K85" i="1"/>
  <c r="L85" i="1" s="1"/>
  <c r="G54" i="1"/>
  <c r="G45" i="1"/>
  <c r="G13" i="1"/>
  <c r="G61" i="1"/>
  <c r="G44" i="1"/>
  <c r="G63" i="1"/>
  <c r="G84" i="1"/>
  <c r="G59" i="1"/>
  <c r="G46" i="1"/>
  <c r="G8" i="1"/>
  <c r="G9" i="1"/>
  <c r="G24" i="1"/>
  <c r="G19" i="1"/>
  <c r="G17" i="1"/>
  <c r="C95" i="1" l="1"/>
  <c r="B95" i="1" s="1"/>
  <c r="C103" i="1"/>
  <c r="B103" i="1" s="1"/>
  <c r="C101" i="1"/>
  <c r="B101" i="1" s="1"/>
  <c r="C94" i="1"/>
  <c r="B94" i="1" s="1"/>
  <c r="M64" i="1" s="1"/>
  <c r="P64" i="1" s="1"/>
  <c r="C98" i="1"/>
  <c r="B98" i="1" s="1"/>
  <c r="C99" i="1"/>
  <c r="B99" i="1" s="1"/>
  <c r="C100" i="1"/>
  <c r="B100" i="1" s="1"/>
  <c r="C97" i="1"/>
  <c r="B97" i="1" s="1"/>
  <c r="M85" i="1" l="1"/>
  <c r="M43" i="1"/>
  <c r="P43" i="1" s="1"/>
  <c r="M47" i="1"/>
  <c r="P47" i="1" s="1"/>
  <c r="M58" i="1"/>
  <c r="P58" i="1" s="1"/>
  <c r="M89" i="1"/>
  <c r="P29" i="1"/>
  <c r="M87" i="1"/>
  <c r="M26" i="1"/>
  <c r="M50" i="1"/>
  <c r="P50" i="1" s="1"/>
  <c r="M18" i="1"/>
  <c r="P18" i="1" s="1"/>
  <c r="M53" i="1"/>
  <c r="P53" i="1" s="1"/>
  <c r="M62" i="1"/>
  <c r="P62" i="1" s="1"/>
  <c r="M86" i="1"/>
  <c r="M20" i="1"/>
  <c r="M9" i="1"/>
  <c r="M45" i="1"/>
  <c r="P45" i="1" s="1"/>
  <c r="M70" i="1"/>
  <c r="M8" i="1"/>
  <c r="M65" i="1"/>
  <c r="P65" i="1" s="1"/>
  <c r="M56" i="1"/>
  <c r="P56" i="1" s="1"/>
  <c r="M48" i="1"/>
  <c r="P48" i="1" s="1"/>
  <c r="M15" i="1"/>
  <c r="P15" i="1" s="1"/>
  <c r="M13" i="1"/>
  <c r="M10" i="1"/>
  <c r="M14" i="1"/>
  <c r="P14" i="1" s="1"/>
  <c r="M25" i="1"/>
  <c r="P25" i="1" s="1"/>
  <c r="M27" i="1"/>
  <c r="P27" i="1" s="1"/>
  <c r="M52" i="1"/>
  <c r="P52" i="1" s="1"/>
  <c r="M84" i="1"/>
  <c r="M21" i="1"/>
  <c r="P21" i="1" s="1"/>
  <c r="M24" i="1"/>
  <c r="M63" i="1"/>
  <c r="P63" i="1" s="1"/>
  <c r="M59" i="1"/>
  <c r="P59" i="1" s="1"/>
  <c r="M51" i="1"/>
  <c r="P51" i="1" s="1"/>
  <c r="M6" i="1"/>
  <c r="M66" i="1"/>
  <c r="P66" i="1" s="1"/>
  <c r="M23" i="1"/>
  <c r="P23" i="1" s="1"/>
  <c r="M16" i="1"/>
  <c r="P16" i="1" s="1"/>
  <c r="M54" i="1"/>
  <c r="P54" i="1" s="1"/>
  <c r="M57" i="1"/>
  <c r="P57" i="1" s="1"/>
  <c r="M12" i="1"/>
  <c r="P12" i="1" s="1"/>
  <c r="M44" i="1"/>
  <c r="P44" i="1" s="1"/>
  <c r="M88" i="1"/>
  <c r="M19" i="1"/>
  <c r="M55" i="1"/>
  <c r="P55" i="1" s="1"/>
  <c r="M22" i="1"/>
  <c r="M49" i="1"/>
  <c r="P49" i="1" s="1"/>
  <c r="M11" i="1"/>
  <c r="P11" i="1" s="1"/>
  <c r="M31" i="1"/>
  <c r="M28" i="1"/>
  <c r="M61" i="1"/>
  <c r="P61" i="1" s="1"/>
  <c r="M17" i="1"/>
  <c r="P17" i="1" s="1"/>
  <c r="M60" i="1"/>
  <c r="P60" i="1" s="1"/>
  <c r="M5" i="1"/>
  <c r="M46" i="1"/>
  <c r="P46" i="1" s="1"/>
  <c r="M7" i="1"/>
  <c r="P7" i="1" s="1"/>
  <c r="P10" i="1" l="1"/>
  <c r="P26" i="1"/>
  <c r="P24" i="1"/>
  <c r="P13" i="1"/>
  <c r="P9" i="1"/>
  <c r="P28" i="1"/>
  <c r="E97" i="1"/>
  <c r="E92" i="1"/>
  <c r="E98" i="1"/>
  <c r="E103" i="1"/>
  <c r="E99" i="1"/>
  <c r="E100" i="1"/>
  <c r="E93" i="1"/>
  <c r="E101" i="1"/>
  <c r="E94" i="1"/>
  <c r="E102" i="1"/>
  <c r="E95" i="1"/>
  <c r="E96" i="1"/>
  <c r="P22" i="1"/>
  <c r="P20" i="1"/>
  <c r="P8" i="1"/>
  <c r="P19" i="1"/>
  <c r="P6" i="1"/>
  <c r="G95" i="1" l="1"/>
  <c r="G98" i="1"/>
  <c r="E104" i="1"/>
  <c r="E108" i="1" s="1"/>
  <c r="G99" i="1"/>
  <c r="I103" i="1"/>
  <c r="I95" i="1"/>
  <c r="I102" i="1"/>
  <c r="I94" i="1"/>
  <c r="I100" i="1"/>
  <c r="I96" i="1"/>
  <c r="I101" i="1"/>
  <c r="I92" i="1"/>
  <c r="I93" i="1"/>
  <c r="I97" i="1"/>
  <c r="I99" i="1"/>
  <c r="I98" i="1"/>
  <c r="G96" i="1"/>
  <c r="G97" i="1"/>
  <c r="P5" i="1"/>
  <c r="G101" i="1" l="1"/>
  <c r="I104" i="1"/>
  <c r="J106" i="1" s="1"/>
</calcChain>
</file>

<file path=xl/sharedStrings.xml><?xml version="1.0" encoding="utf-8"?>
<sst xmlns="http://schemas.openxmlformats.org/spreadsheetml/2006/main" count="431" uniqueCount="137">
  <si>
    <t>LABS</t>
  </si>
  <si>
    <t>NAME</t>
  </si>
  <si>
    <t>FIRST</t>
  </si>
  <si>
    <t>EXAMS</t>
  </si>
  <si>
    <t>ASTRONOMY 161</t>
  </si>
  <si>
    <t>GRADES</t>
  </si>
  <si>
    <t>HOUR EXAMS</t>
  </si>
  <si>
    <t>FINAL</t>
  </si>
  <si>
    <t>EXAM</t>
  </si>
  <si>
    <t>TOTAL</t>
  </si>
  <si>
    <t>FIRST EXAM</t>
  </si>
  <si>
    <t>MEDIAN</t>
  </si>
  <si>
    <t>C</t>
  </si>
  <si>
    <t>A</t>
  </si>
  <si>
    <t>B</t>
  </si>
  <si>
    <t>D</t>
  </si>
  <si>
    <t>F</t>
  </si>
  <si>
    <t>ASTRONOMY  161</t>
  </si>
  <si>
    <t>PART.</t>
  </si>
  <si>
    <t>SECOND</t>
  </si>
  <si>
    <t>THIRD</t>
  </si>
  <si>
    <t xml:space="preserve"> </t>
  </si>
  <si>
    <t>krausekrause</t>
  </si>
  <si>
    <t>GRADE</t>
  </si>
  <si>
    <t xml:space="preserve">EXAM </t>
  </si>
  <si>
    <t>B+</t>
  </si>
  <si>
    <t>GPA =</t>
  </si>
  <si>
    <t>A-</t>
  </si>
  <si>
    <t>unit =</t>
  </si>
  <si>
    <t>SECOND EXAM</t>
  </si>
  <si>
    <t>THIRD EXAM</t>
  </si>
  <si>
    <t>TOTALS/7.2</t>
  </si>
  <si>
    <t xml:space="preserve">  </t>
  </si>
  <si>
    <t>NORMAL</t>
  </si>
  <si>
    <t>HW</t>
  </si>
  <si>
    <t>If a student missed an exam</t>
  </si>
  <si>
    <t>Student exam grades</t>
  </si>
  <si>
    <t>Missing exam score is</t>
  </si>
  <si>
    <t>1st</t>
  </si>
  <si>
    <t>2nd</t>
  </si>
  <si>
    <t>3rd</t>
  </si>
  <si>
    <t>final</t>
  </si>
  <si>
    <t>total</t>
  </si>
  <si>
    <t>labs</t>
  </si>
  <si>
    <t>part.</t>
  </si>
  <si>
    <t>total/8.1</t>
  </si>
  <si>
    <t>lowest A</t>
  </si>
  <si>
    <t>lowest B</t>
  </si>
  <si>
    <t>lowest C</t>
  </si>
  <si>
    <t>lowest D</t>
  </si>
  <si>
    <t>median</t>
  </si>
  <si>
    <t>TEST</t>
  </si>
  <si>
    <t>STANDARD</t>
  </si>
  <si>
    <t>minus N</t>
  </si>
  <si>
    <t>N =</t>
  </si>
  <si>
    <t>FX</t>
  </si>
  <si>
    <t>D+</t>
  </si>
  <si>
    <t>C-</t>
  </si>
  <si>
    <t>C+</t>
  </si>
  <si>
    <t>B-</t>
  </si>
  <si>
    <t>to estimate a grade before the final</t>
  </si>
  <si>
    <t>1st  =</t>
  </si>
  <si>
    <t>2nd =</t>
  </si>
  <si>
    <t>3rd =</t>
  </si>
  <si>
    <t>HW =</t>
  </si>
  <si>
    <t>LABS =</t>
  </si>
  <si>
    <t>OVERALL</t>
  </si>
  <si>
    <t>FINAL EXAM</t>
  </si>
  <si>
    <t>TOTAL/8.1</t>
  </si>
  <si>
    <t>Missed Exam (number) =</t>
  </si>
  <si>
    <t>grade given</t>
  </si>
  <si>
    <t>given grades</t>
  </si>
  <si>
    <t>GPA</t>
  </si>
  <si>
    <t>given</t>
  </si>
  <si>
    <t>grades</t>
  </si>
  <si>
    <t>changed?</t>
  </si>
  <si>
    <t>calculated value for missed exam</t>
  </si>
  <si>
    <t>ASTR 161   FALL 2012</t>
  </si>
  <si>
    <t>SECTION 001</t>
  </si>
  <si>
    <t>SECTION 002</t>
  </si>
  <si>
    <t>took 12:00 exam</t>
  </si>
  <si>
    <t>SECTIONS 001 &amp; 002</t>
  </si>
  <si>
    <t>low B/high C</t>
  </si>
  <si>
    <t>high B</t>
  </si>
  <si>
    <t>low C</t>
  </si>
  <si>
    <t>low D</t>
  </si>
  <si>
    <t>Agbesi, Jesse</t>
  </si>
  <si>
    <t>Boddu, Anish</t>
  </si>
  <si>
    <t>Che, Bin</t>
  </si>
  <si>
    <t>Conway, Jadyn</t>
  </si>
  <si>
    <t>Costa, Joy</t>
  </si>
  <si>
    <t>Damasco, Gillianne</t>
  </si>
  <si>
    <t>Dzimeyor, Elisse</t>
  </si>
  <si>
    <t>Eney, Joshua</t>
  </si>
  <si>
    <t>Hinson, Thomas</t>
  </si>
  <si>
    <t>Hoyos, Camila</t>
  </si>
  <si>
    <t>Kline, Justin</t>
  </si>
  <si>
    <t>Lara, Stephany</t>
  </si>
  <si>
    <t>Mari, Elijah Francis</t>
  </si>
  <si>
    <t>Moore, Naya</t>
  </si>
  <si>
    <t>Porter, William</t>
  </si>
  <si>
    <t>Reuter, Morgan</t>
  </si>
  <si>
    <t>Rodriguez, Hugo</t>
  </si>
  <si>
    <t>Rollins, Shanille</t>
  </si>
  <si>
    <t>Sewell, Caelan</t>
  </si>
  <si>
    <t>Tekeste, Elul</t>
  </si>
  <si>
    <t>Tuite, Benhenry</t>
  </si>
  <si>
    <t>Wheeler, Aidan</t>
  </si>
  <si>
    <t>Zheng, Ji An</t>
  </si>
  <si>
    <t>Zorechak, Lily</t>
  </si>
  <si>
    <t>Abdelmagid, Abdalla</t>
  </si>
  <si>
    <t>Ajetunmobi, Olakunle</t>
  </si>
  <si>
    <t>Alston, Brianna</t>
  </si>
  <si>
    <t>Anderson, Kevin</t>
  </si>
  <si>
    <t>Ashiogwu, Ikechukwu</t>
  </si>
  <si>
    <t>Bold, Silas</t>
  </si>
  <si>
    <t>Boone, Andrea</t>
  </si>
  <si>
    <t>Boube, Adam</t>
  </si>
  <si>
    <t>Brooks. Nathaniel</t>
  </si>
  <si>
    <t>Burrows, Myles</t>
  </si>
  <si>
    <t>Dyer, Aliyah</t>
  </si>
  <si>
    <t>Ensminger, William</t>
  </si>
  <si>
    <t>Gobell, Natalie</t>
  </si>
  <si>
    <t>Grobert, Caden</t>
  </si>
  <si>
    <t>Ketterlinus, Nathan</t>
  </si>
  <si>
    <t>Marshall, Cameron</t>
  </si>
  <si>
    <t>Mein, Xavier</t>
  </si>
  <si>
    <t>Mesfin, Mathew</t>
  </si>
  <si>
    <t>Moore, Grace</t>
  </si>
  <si>
    <t>Seifert, Luke</t>
  </si>
  <si>
    <t>Sherman, Emma</t>
  </si>
  <si>
    <t>Shubrooks, Savian</t>
  </si>
  <si>
    <t>White, Tyler</t>
  </si>
  <si>
    <t>Yi, Justin</t>
  </si>
  <si>
    <t>SPRING 2023</t>
  </si>
  <si>
    <t>SPRING, 2023</t>
  </si>
  <si>
    <t>FIrst EXAM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</si>
</sst>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sz val="10"/>
      <name val="Bookman Old Style"/>
      <family val="1"/>
    </font>
    <font>
      <sz val="8"/>
      <name val="Bookman Old Style"/>
      <family val="1"/>
    </font>
    <font>
      <sz val="11"/>
      <color theme="1"/>
      <name val="Bookman Old Style"/>
      <family val="1"/>
    </font>
    <font>
      <sz val="11"/>
      <name val="Bookman Old Style"/>
      <family val="1"/>
    </font>
    <font>
      <sz val="10"/>
      <color theme="1"/>
      <name val="Bookman Old Style"/>
      <family val="1"/>
    </font>
    <font>
      <sz val="12"/>
      <name val="Bookman Old Style"/>
      <family val="1"/>
    </font>
    <font>
      <sz val="12"/>
      <color theme="1"/>
      <name val="Bookman Old Style"/>
      <family val="1"/>
    </font>
    <font>
      <sz val="10"/>
      <color rgb="FFFF0000"/>
      <name val="Bookman Old Style"/>
      <family val="1"/>
    </font>
    <font>
      <sz val="11"/>
      <color rgb="FFFF0000"/>
      <name val="Bookman Old Style"/>
      <family val="1"/>
    </font>
  </fonts>
  <fills count="10">
    <fill>
      <patternFill patternType="none"/>
    </fill>
    <fill>
      <patternFill patternType="gray125"/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3">
    <xf numFmtId="0" fontId="0" fillId="0" borderId="0" xfId="0"/>
    <xf numFmtId="0" fontId="0" fillId="0" borderId="1" xfId="0" applyBorder="1"/>
    <xf numFmtId="0" fontId="0" fillId="0" borderId="0" xfId="0" applyBorder="1"/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0" fillId="0" borderId="2" xfId="0" applyBorder="1"/>
    <xf numFmtId="0" fontId="0" fillId="0" borderId="0" xfId="0" applyBorder="1" applyAlignment="1">
      <alignment horizontal="center"/>
    </xf>
    <xf numFmtId="1" fontId="0" fillId="0" borderId="0" xfId="0" applyNumberFormat="1" applyBorder="1"/>
    <xf numFmtId="0" fontId="0" fillId="0" borderId="0" xfId="0" applyFill="1" applyBorder="1"/>
    <xf numFmtId="0" fontId="4" fillId="0" borderId="0" xfId="0" applyFont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left"/>
    </xf>
    <xf numFmtId="164" fontId="0" fillId="0" borderId="0" xfId="0" applyNumberFormat="1" applyBorder="1"/>
    <xf numFmtId="0" fontId="0" fillId="2" borderId="3" xfId="0" applyFill="1" applyBorder="1"/>
    <xf numFmtId="0" fontId="0" fillId="2" borderId="4" xfId="0" applyFill="1" applyBorder="1" applyAlignment="1">
      <alignment horizontal="center"/>
    </xf>
    <xf numFmtId="0" fontId="0" fillId="2" borderId="5" xfId="0" applyFill="1" applyBorder="1"/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5" fillId="0" borderId="0" xfId="0" applyFont="1"/>
    <xf numFmtId="0" fontId="1" fillId="0" borderId="0" xfId="0" applyFont="1"/>
    <xf numFmtId="0" fontId="1" fillId="2" borderId="0" xfId="0" applyFont="1" applyFill="1"/>
    <xf numFmtId="0" fontId="0" fillId="0" borderId="1" xfId="0" applyBorder="1" applyAlignment="1">
      <alignment horizontal="center"/>
    </xf>
    <xf numFmtId="0" fontId="6" fillId="0" borderId="0" xfId="0" applyFont="1"/>
    <xf numFmtId="0" fontId="6" fillId="0" borderId="0" xfId="0" applyFont="1" applyBorder="1"/>
    <xf numFmtId="0" fontId="6" fillId="0" borderId="0" xfId="0" applyFont="1" applyFill="1" applyBorder="1"/>
    <xf numFmtId="0" fontId="6" fillId="0" borderId="1" xfId="0" applyFont="1" applyBorder="1"/>
    <xf numFmtId="0" fontId="6" fillId="0" borderId="0" xfId="0" applyFont="1" applyBorder="1" applyAlignment="1">
      <alignment horizontal="center"/>
    </xf>
    <xf numFmtId="0" fontId="6" fillId="0" borderId="10" xfId="0" applyFont="1" applyBorder="1"/>
    <xf numFmtId="0" fontId="6" fillId="0" borderId="2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0" xfId="0" applyFont="1" applyBorder="1"/>
    <xf numFmtId="0" fontId="6" fillId="0" borderId="11" xfId="0" applyFont="1" applyBorder="1"/>
    <xf numFmtId="0" fontId="6" fillId="0" borderId="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/>
    <xf numFmtId="1" fontId="6" fillId="0" borderId="0" xfId="0" applyNumberFormat="1" applyFont="1" applyBorder="1"/>
    <xf numFmtId="1" fontId="6" fillId="0" borderId="2" xfId="0" applyNumberFormat="1" applyFont="1" applyBorder="1"/>
    <xf numFmtId="0" fontId="6" fillId="0" borderId="0" xfId="0" applyFont="1" applyBorder="1" applyAlignment="1">
      <alignment horizontal="left"/>
    </xf>
    <xf numFmtId="0" fontId="6" fillId="0" borderId="2" xfId="0" applyFont="1" applyBorder="1"/>
    <xf numFmtId="0" fontId="7" fillId="0" borderId="12" xfId="0" applyFont="1" applyBorder="1" applyAlignment="1">
      <alignment horizontal="center"/>
    </xf>
    <xf numFmtId="165" fontId="6" fillId="0" borderId="0" xfId="0" applyNumberFormat="1" applyFont="1" applyBorder="1"/>
    <xf numFmtId="2" fontId="6" fillId="0" borderId="0" xfId="0" applyNumberFormat="1" applyFont="1" applyBorder="1"/>
    <xf numFmtId="165" fontId="0" fillId="0" borderId="0" xfId="0" applyNumberFormat="1" applyFill="1" applyBorder="1"/>
    <xf numFmtId="1" fontId="0" fillId="0" borderId="14" xfId="0" applyNumberFormat="1" applyBorder="1"/>
    <xf numFmtId="2" fontId="0" fillId="0" borderId="15" xfId="0" applyNumberFormat="1" applyBorder="1"/>
    <xf numFmtId="165" fontId="0" fillId="0" borderId="0" xfId="0" applyNumberFormat="1" applyBorder="1"/>
    <xf numFmtId="0" fontId="3" fillId="0" borderId="0" xfId="0" applyFont="1" applyFill="1" applyBorder="1" applyAlignment="1">
      <alignment horizontal="center"/>
    </xf>
    <xf numFmtId="2" fontId="0" fillId="0" borderId="0" xfId="0" applyNumberFormat="1" applyBorder="1"/>
    <xf numFmtId="0" fontId="7" fillId="0" borderId="16" xfId="0" applyFont="1" applyBorder="1" applyAlignment="1">
      <alignment horizontal="center"/>
    </xf>
    <xf numFmtId="2" fontId="0" fillId="0" borderId="0" xfId="0" applyNumberFormat="1"/>
    <xf numFmtId="0" fontId="1" fillId="3" borderId="0" xfId="0" applyFont="1" applyFill="1"/>
    <xf numFmtId="0" fontId="0" fillId="3" borderId="3" xfId="0" applyFill="1" applyBorder="1"/>
    <xf numFmtId="0" fontId="0" fillId="3" borderId="6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5" xfId="0" applyFill="1" applyBorder="1"/>
    <xf numFmtId="0" fontId="0" fillId="3" borderId="9" xfId="0" applyFill="1" applyBorder="1" applyAlignment="1">
      <alignment horizontal="center"/>
    </xf>
    <xf numFmtId="0" fontId="1" fillId="4" borderId="0" xfId="0" applyFont="1" applyFill="1"/>
    <xf numFmtId="0" fontId="0" fillId="4" borderId="3" xfId="0" applyFill="1" applyBorder="1"/>
    <xf numFmtId="0" fontId="0" fillId="4" borderId="6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5" xfId="0" applyFill="1" applyBorder="1"/>
    <xf numFmtId="0" fontId="0" fillId="4" borderId="9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" fontId="6" fillId="0" borderId="0" xfId="0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2" xfId="0" applyBorder="1" applyAlignment="1">
      <alignment horizontal="right"/>
    </xf>
    <xf numFmtId="0" fontId="1" fillId="0" borderId="0" xfId="0" applyFont="1" applyBorder="1"/>
    <xf numFmtId="0" fontId="6" fillId="0" borderId="2" xfId="0" applyFont="1" applyBorder="1" applyAlignment="1">
      <alignment horizontal="center"/>
    </xf>
    <xf numFmtId="0" fontId="8" fillId="0" borderId="0" xfId="0" applyFont="1"/>
    <xf numFmtId="0" fontId="8" fillId="0" borderId="0" xfId="0" applyFont="1" applyBorder="1"/>
    <xf numFmtId="0" fontId="1" fillId="0" borderId="0" xfId="0" applyFont="1" applyFill="1" applyBorder="1"/>
    <xf numFmtId="9" fontId="0" fillId="0" borderId="0" xfId="0" applyNumberFormat="1"/>
    <xf numFmtId="0" fontId="1" fillId="0" borderId="1" xfId="0" applyFont="1" applyBorder="1"/>
    <xf numFmtId="0" fontId="8" fillId="0" borderId="2" xfId="0" applyFont="1" applyBorder="1" applyAlignment="1">
      <alignment horizontal="center"/>
    </xf>
    <xf numFmtId="1" fontId="6" fillId="0" borderId="0" xfId="0" applyNumberFormat="1" applyFont="1" applyFill="1" applyBorder="1"/>
    <xf numFmtId="1" fontId="6" fillId="0" borderId="0" xfId="0" applyNumberFormat="1" applyFont="1" applyBorder="1" applyAlignment="1">
      <alignment horizontal="right"/>
    </xf>
    <xf numFmtId="0" fontId="10" fillId="0" borderId="0" xfId="0" applyFont="1" applyBorder="1" applyAlignment="1">
      <alignment horizontal="right"/>
    </xf>
    <xf numFmtId="0" fontId="9" fillId="0" borderId="17" xfId="0" applyFont="1" applyBorder="1"/>
    <xf numFmtId="0" fontId="9" fillId="0" borderId="18" xfId="0" applyFont="1" applyBorder="1"/>
    <xf numFmtId="0" fontId="1" fillId="3" borderId="19" xfId="0" applyFont="1" applyFill="1" applyBorder="1"/>
    <xf numFmtId="0" fontId="1" fillId="2" borderId="20" xfId="0" applyFont="1" applyFill="1" applyBorder="1"/>
    <xf numFmtId="0" fontId="1" fillId="4" borderId="20" xfId="0" applyFont="1" applyFill="1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9" fillId="0" borderId="0" xfId="0" applyFont="1" applyBorder="1"/>
    <xf numFmtId="0" fontId="9" fillId="0" borderId="0" xfId="0" applyFont="1" applyBorder="1" applyAlignment="1">
      <alignment horizontal="left"/>
    </xf>
    <xf numFmtId="0" fontId="6" fillId="0" borderId="1" xfId="0" applyFont="1" applyFill="1" applyBorder="1"/>
    <xf numFmtId="0" fontId="11" fillId="0" borderId="0" xfId="0" applyFont="1" applyBorder="1"/>
    <xf numFmtId="0" fontId="11" fillId="0" borderId="0" xfId="0" applyFont="1" applyFill="1" applyBorder="1"/>
    <xf numFmtId="0" fontId="12" fillId="0" borderId="0" xfId="0" applyFont="1" applyBorder="1"/>
    <xf numFmtId="0" fontId="11" fillId="0" borderId="2" xfId="0" applyFont="1" applyBorder="1"/>
    <xf numFmtId="0" fontId="11" fillId="0" borderId="2" xfId="0" applyFont="1" applyFill="1" applyBorder="1"/>
    <xf numFmtId="0" fontId="12" fillId="0" borderId="2" xfId="0" applyFont="1" applyBorder="1"/>
    <xf numFmtId="0" fontId="12" fillId="0" borderId="0" xfId="0" applyFont="1" applyFill="1" applyBorder="1"/>
    <xf numFmtId="0" fontId="1" fillId="0" borderId="21" xfId="0" applyFont="1" applyBorder="1"/>
    <xf numFmtId="0" fontId="8" fillId="0" borderId="22" xfId="0" applyFont="1" applyFill="1" applyBorder="1"/>
    <xf numFmtId="0" fontId="0" fillId="0" borderId="22" xfId="0" applyBorder="1"/>
    <xf numFmtId="0" fontId="6" fillId="0" borderId="22" xfId="0" applyFont="1" applyFill="1" applyBorder="1"/>
    <xf numFmtId="0" fontId="1" fillId="0" borderId="2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8" fillId="0" borderId="0" xfId="0" applyFont="1" applyFill="1" applyBorder="1"/>
    <xf numFmtId="0" fontId="0" fillId="0" borderId="7" xfId="0" applyBorder="1"/>
    <xf numFmtId="0" fontId="1" fillId="0" borderId="4" xfId="0" applyFont="1" applyBorder="1"/>
    <xf numFmtId="0" fontId="1" fillId="5" borderId="4" xfId="0" applyFont="1" applyFill="1" applyBorder="1"/>
    <xf numFmtId="0" fontId="2" fillId="0" borderId="7" xfId="0" applyFont="1" applyBorder="1"/>
    <xf numFmtId="0" fontId="1" fillId="0" borderId="4" xfId="0" applyFont="1" applyFill="1" applyBorder="1"/>
    <xf numFmtId="0" fontId="0" fillId="6" borderId="5" xfId="0" applyFill="1" applyBorder="1"/>
    <xf numFmtId="0" fontId="0" fillId="0" borderId="24" xfId="0" applyBorder="1"/>
    <xf numFmtId="0" fontId="0" fillId="0" borderId="9" xfId="0" applyBorder="1"/>
    <xf numFmtId="0" fontId="1" fillId="0" borderId="0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1" xfId="0" applyFill="1" applyBorder="1"/>
    <xf numFmtId="0" fontId="1" fillId="0" borderId="0" xfId="0" applyFont="1" applyBorder="1" applyAlignment="1">
      <alignment horizontal="right"/>
    </xf>
    <xf numFmtId="0" fontId="0" fillId="0" borderId="6" xfId="0" applyBorder="1" applyAlignment="1">
      <alignment horizontal="center"/>
    </xf>
    <xf numFmtId="0" fontId="0" fillId="7" borderId="0" xfId="0" applyFill="1" applyBorder="1"/>
    <xf numFmtId="0" fontId="1" fillId="8" borderId="19" xfId="0" applyFont="1" applyFill="1" applyBorder="1"/>
    <xf numFmtId="0" fontId="1" fillId="8" borderId="0" xfId="0" applyFont="1" applyFill="1"/>
    <xf numFmtId="0" fontId="0" fillId="8" borderId="3" xfId="0" applyFill="1" applyBorder="1"/>
    <xf numFmtId="0" fontId="0" fillId="8" borderId="6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5" xfId="0" applyFill="1" applyBorder="1"/>
    <xf numFmtId="0" fontId="0" fillId="8" borderId="9" xfId="0" applyFill="1" applyBorder="1" applyAlignment="1">
      <alignment horizontal="center"/>
    </xf>
    <xf numFmtId="0" fontId="9" fillId="0" borderId="25" xfId="0" applyFont="1" applyFill="1" applyBorder="1"/>
    <xf numFmtId="0" fontId="9" fillId="0" borderId="2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" fillId="0" borderId="2" xfId="0" applyFont="1" applyBorder="1"/>
    <xf numFmtId="0" fontId="1" fillId="0" borderId="0" xfId="0" applyFont="1" applyBorder="1" applyAlignment="1">
      <alignment horizontal="center"/>
    </xf>
    <xf numFmtId="0" fontId="9" fillId="0" borderId="0" xfId="0" applyFont="1" applyFill="1" applyBorder="1"/>
    <xf numFmtId="0" fontId="9" fillId="0" borderId="26" xfId="0" applyFont="1" applyFill="1" applyBorder="1"/>
    <xf numFmtId="0" fontId="9" fillId="0" borderId="2" xfId="0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1" fillId="0" borderId="0" xfId="0" applyFont="1" applyBorder="1" applyAlignment="1">
      <alignment horizontal="center"/>
    </xf>
    <xf numFmtId="0" fontId="6" fillId="0" borderId="16" xfId="0" applyFont="1" applyFill="1" applyBorder="1" applyAlignment="1">
      <alignment horizontal="center"/>
    </xf>
    <xf numFmtId="0" fontId="13" fillId="0" borderId="16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165" fontId="6" fillId="0" borderId="0" xfId="0" applyNumberFormat="1" applyFont="1" applyFill="1" applyBorder="1"/>
    <xf numFmtId="165" fontId="0" fillId="0" borderId="0" xfId="0" applyNumberFormat="1"/>
    <xf numFmtId="2" fontId="0" fillId="0" borderId="6" xfId="0" applyNumberFormat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165" fontId="6" fillId="0" borderId="2" xfId="0" applyNumberFormat="1" applyFont="1" applyFill="1" applyBorder="1" applyAlignment="1">
      <alignment horizontal="center"/>
    </xf>
    <xf numFmtId="165" fontId="6" fillId="0" borderId="2" xfId="0" applyNumberFormat="1" applyFont="1" applyBorder="1" applyAlignment="1">
      <alignment horizontal="center"/>
    </xf>
    <xf numFmtId="165" fontId="6" fillId="0" borderId="0" xfId="0" applyNumberFormat="1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6" fillId="0" borderId="26" xfId="0" applyFont="1" applyFill="1" applyBorder="1" applyAlignment="1">
      <alignment horizontal="center"/>
    </xf>
    <xf numFmtId="0" fontId="9" fillId="9" borderId="0" xfId="0" applyFont="1" applyFill="1" applyBorder="1"/>
    <xf numFmtId="0" fontId="0" fillId="9" borderId="0" xfId="0" applyFill="1" applyBorder="1"/>
    <xf numFmtId="0" fontId="1" fillId="0" borderId="0" xfId="0" applyFont="1" applyFill="1" applyBorder="1" applyAlignment="1">
      <alignment horizontal="center"/>
    </xf>
    <xf numFmtId="0" fontId="9" fillId="0" borderId="26" xfId="0" applyFont="1" applyBorder="1"/>
    <xf numFmtId="0" fontId="14" fillId="0" borderId="0" xfId="0" applyFont="1" applyFill="1" applyBorder="1"/>
    <xf numFmtId="0" fontId="1" fillId="0" borderId="2" xfId="0" applyFont="1" applyFill="1" applyBorder="1"/>
    <xf numFmtId="0" fontId="14" fillId="0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9" fillId="0" borderId="27" xfId="0" applyFont="1" applyBorder="1"/>
    <xf numFmtId="0" fontId="9" fillId="0" borderId="0" xfId="0" applyFont="1"/>
    <xf numFmtId="0" fontId="9" fillId="0" borderId="4" xfId="0" applyFont="1" applyBorder="1"/>
    <xf numFmtId="0" fontId="9" fillId="0" borderId="25" xfId="0" applyFont="1" applyBorder="1"/>
    <xf numFmtId="0" fontId="9" fillId="0" borderId="28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44</xdr:row>
      <xdr:rowOff>0</xdr:rowOff>
    </xdr:from>
    <xdr:to>
      <xdr:col>0</xdr:col>
      <xdr:colOff>304800</xdr:colOff>
      <xdr:row>45</xdr:row>
      <xdr:rowOff>133350</xdr:rowOff>
    </xdr:to>
    <xdr:sp macro="" textlink="">
      <xdr:nvSpPr>
        <xdr:cNvPr id="1027" name="AutoShape 3" descr="PT_PIXEL_ENG_1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0" y="7372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05"/>
  <sheetViews>
    <sheetView topLeftCell="A39" zoomScaleNormal="100" workbookViewId="0">
      <selection activeCell="B43" sqref="B43:B66"/>
    </sheetView>
  </sheetViews>
  <sheetFormatPr defaultRowHeight="14.1" customHeight="1" x14ac:dyDescent="0.2"/>
  <cols>
    <col min="1" max="1" width="29.85546875" customWidth="1"/>
    <col min="2" max="2" width="10.42578125" customWidth="1"/>
    <col min="3" max="3" width="9.28515625" customWidth="1"/>
    <col min="4" max="4" width="11.140625" customWidth="1"/>
    <col min="5" max="5" width="10.5703125" customWidth="1"/>
    <col min="6" max="9" width="11" customWidth="1"/>
    <col min="10" max="10" width="9.7109375" customWidth="1"/>
    <col min="11" max="11" width="12.7109375" customWidth="1"/>
    <col min="12" max="12" width="9.5703125" customWidth="1"/>
    <col min="13" max="13" width="8.5703125" customWidth="1"/>
    <col min="14" max="14" width="32.140625" customWidth="1"/>
    <col min="15" max="15" width="7" customWidth="1"/>
    <col min="16" max="16" width="6.140625" customWidth="1"/>
    <col min="17" max="17" width="4.28515625" customWidth="1"/>
    <col min="18" max="18" width="5.7109375" customWidth="1"/>
  </cols>
  <sheetData>
    <row r="1" spans="1:20" ht="14.1" customHeight="1" x14ac:dyDescent="0.3">
      <c r="A1" s="24" t="s">
        <v>4</v>
      </c>
      <c r="B1" s="24"/>
      <c r="C1" s="24"/>
      <c r="D1" s="24"/>
      <c r="E1" s="24"/>
      <c r="F1" s="24" t="s">
        <v>135</v>
      </c>
      <c r="G1" s="24"/>
      <c r="H1" s="24"/>
      <c r="I1" s="24"/>
      <c r="J1" s="24"/>
      <c r="K1" s="24"/>
      <c r="L1" s="24"/>
      <c r="M1" s="24"/>
      <c r="N1" s="24"/>
    </row>
    <row r="2" spans="1:20" ht="14.1" customHeight="1" x14ac:dyDescent="0.3">
      <c r="A2" s="24" t="s">
        <v>78</v>
      </c>
      <c r="B2" s="27" t="s">
        <v>5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31"/>
      <c r="O2" t="s">
        <v>70</v>
      </c>
    </row>
    <row r="3" spans="1:20" ht="14.1" customHeight="1" x14ac:dyDescent="0.3">
      <c r="A3" s="29"/>
      <c r="B3" s="175" t="s">
        <v>6</v>
      </c>
      <c r="C3" s="176"/>
      <c r="D3" s="176"/>
      <c r="E3" s="30" t="s">
        <v>7</v>
      </c>
      <c r="F3" s="30" t="s">
        <v>8</v>
      </c>
      <c r="G3" s="30" t="s">
        <v>8</v>
      </c>
      <c r="H3" s="75"/>
      <c r="I3" s="30"/>
      <c r="J3" s="32" t="s">
        <v>33</v>
      </c>
      <c r="K3" s="32"/>
      <c r="L3" s="32"/>
      <c r="M3" s="33"/>
      <c r="N3" s="28"/>
      <c r="O3" s="4"/>
      <c r="P3" s="6"/>
      <c r="Q3" s="2"/>
    </row>
    <row r="4" spans="1:20" ht="14.1" customHeight="1" thickBot="1" x14ac:dyDescent="0.35">
      <c r="A4" s="34" t="s">
        <v>1</v>
      </c>
      <c r="B4" s="35">
        <v>1</v>
      </c>
      <c r="C4" s="35">
        <v>2</v>
      </c>
      <c r="D4" s="35">
        <v>3</v>
      </c>
      <c r="E4" s="36" t="s">
        <v>8</v>
      </c>
      <c r="F4" s="36" t="s">
        <v>9</v>
      </c>
      <c r="G4" s="36" t="s">
        <v>23</v>
      </c>
      <c r="H4" s="36" t="s">
        <v>34</v>
      </c>
      <c r="I4" s="36" t="s">
        <v>0</v>
      </c>
      <c r="J4" s="36" t="s">
        <v>18</v>
      </c>
      <c r="K4" s="36" t="s">
        <v>9</v>
      </c>
      <c r="L4" s="42" t="s">
        <v>68</v>
      </c>
      <c r="M4" s="51" t="s">
        <v>23</v>
      </c>
      <c r="N4" s="30"/>
      <c r="O4" s="4"/>
      <c r="P4" s="157" t="s">
        <v>75</v>
      </c>
      <c r="Q4" s="2"/>
    </row>
    <row r="5" spans="1:20" ht="14.1" customHeight="1" x14ac:dyDescent="0.3">
      <c r="A5" s="85" t="s">
        <v>86</v>
      </c>
      <c r="B5" s="152">
        <v>22</v>
      </c>
      <c r="C5" s="171"/>
      <c r="D5" s="70"/>
      <c r="E5" s="70"/>
      <c r="F5" s="28">
        <f>SUM(B5:E5)</f>
        <v>22</v>
      </c>
      <c r="G5" s="6" t="str">
        <f t="shared" ref="G5:G28" si="0">IF(F5&gt;$F$87-1,IF(F5&gt;$F$86-1,IF(F5&gt;$F$85-1,IF(F5&gt;$F$84-1,"A","B"),"C"),"D"),"F")</f>
        <v>F</v>
      </c>
      <c r="H5" s="159"/>
      <c r="I5" s="81"/>
      <c r="J5" s="38"/>
      <c r="K5" s="39">
        <f>F5+H5+I5*2</f>
        <v>22</v>
      </c>
      <c r="L5" s="43">
        <f>K5/8.1</f>
        <v>2.7160493827160495</v>
      </c>
      <c r="M5" s="41" t="str">
        <f>LOOKUP(L5,$B$92:$B$103,$D$92:$D$103)</f>
        <v>FX</v>
      </c>
      <c r="N5" s="92" t="str">
        <f>A5</f>
        <v>Agbesi, Jesse</v>
      </c>
      <c r="O5" s="69"/>
      <c r="P5" s="2" t="str">
        <f>IF(M5=O5,"NO","YES")</f>
        <v>YES</v>
      </c>
      <c r="Q5" s="2"/>
      <c r="R5" s="44"/>
      <c r="T5" s="26"/>
    </row>
    <row r="6" spans="1:20" ht="14.1" customHeight="1" x14ac:dyDescent="0.3">
      <c r="A6" s="178" t="s">
        <v>87</v>
      </c>
      <c r="B6" s="142">
        <v>30</v>
      </c>
      <c r="C6" s="153"/>
      <c r="D6" s="70"/>
      <c r="E6" s="70"/>
      <c r="F6" s="28">
        <f t="shared" ref="F6:F7" si="1">SUM(B6:E6)</f>
        <v>30</v>
      </c>
      <c r="G6" s="6" t="str">
        <f t="shared" si="0"/>
        <v>F</v>
      </c>
      <c r="H6" s="146"/>
      <c r="I6" s="81"/>
      <c r="J6" s="38"/>
      <c r="K6" s="39">
        <f t="shared" ref="K6:K31" si="2">F6+H6+I6*2</f>
        <v>30</v>
      </c>
      <c r="L6" s="43">
        <f t="shared" ref="L6:L31" si="3">K6/8.1</f>
        <v>3.7037037037037037</v>
      </c>
      <c r="M6" s="41" t="str">
        <f t="shared" ref="M6:M31" si="4">LOOKUP(L6,$B$92:$B$103,$D$92:$D$103)</f>
        <v>FX</v>
      </c>
      <c r="N6" s="92" t="str">
        <f t="shared" ref="N6:N28" si="5">A6</f>
        <v>Boddu, Anish</v>
      </c>
      <c r="O6" s="69"/>
      <c r="P6" s="2" t="str">
        <f t="shared" ref="P6:P29" si="6">IF(M6=O6,"NO","YES")</f>
        <v>YES</v>
      </c>
      <c r="Q6" s="2"/>
      <c r="R6" s="44"/>
      <c r="T6" s="26"/>
    </row>
    <row r="7" spans="1:20" ht="14.1" customHeight="1" x14ac:dyDescent="0.3">
      <c r="A7" s="179" t="s">
        <v>88</v>
      </c>
      <c r="B7" s="154">
        <v>65</v>
      </c>
      <c r="C7" s="153"/>
      <c r="D7" s="70"/>
      <c r="E7" s="70"/>
      <c r="F7" s="28">
        <f t="shared" si="1"/>
        <v>65</v>
      </c>
      <c r="G7" s="6" t="str">
        <f t="shared" si="0"/>
        <v>F</v>
      </c>
      <c r="H7" s="146"/>
      <c r="I7" s="81"/>
      <c r="J7" s="38"/>
      <c r="K7" s="39">
        <f t="shared" si="2"/>
        <v>65</v>
      </c>
      <c r="L7" s="43">
        <f t="shared" si="3"/>
        <v>8.0246913580246915</v>
      </c>
      <c r="M7" s="41" t="str">
        <f t="shared" si="4"/>
        <v>FX</v>
      </c>
      <c r="N7" s="92" t="str">
        <f t="shared" si="5"/>
        <v>Che, Bin</v>
      </c>
      <c r="O7" s="167"/>
      <c r="P7" s="2" t="str">
        <f t="shared" si="6"/>
        <v>YES</v>
      </c>
      <c r="Q7" s="2"/>
      <c r="R7" s="44"/>
      <c r="T7" s="26"/>
    </row>
    <row r="8" spans="1:20" ht="14.1" customHeight="1" x14ac:dyDescent="0.3">
      <c r="A8" s="86" t="s">
        <v>89</v>
      </c>
      <c r="B8" s="154">
        <v>30</v>
      </c>
      <c r="C8" s="153"/>
      <c r="D8" s="70"/>
      <c r="E8" s="70"/>
      <c r="F8" s="28">
        <f t="shared" ref="F8:F28" si="7">SUM(B8:E8)</f>
        <v>30</v>
      </c>
      <c r="G8" s="6" t="str">
        <f t="shared" si="0"/>
        <v>F</v>
      </c>
      <c r="H8" s="146"/>
      <c r="I8" s="81"/>
      <c r="J8" s="38"/>
      <c r="K8" s="39">
        <f t="shared" si="2"/>
        <v>30</v>
      </c>
      <c r="L8" s="43">
        <f t="shared" si="3"/>
        <v>3.7037037037037037</v>
      </c>
      <c r="M8" s="41" t="str">
        <f t="shared" si="4"/>
        <v>FX</v>
      </c>
      <c r="N8" s="92" t="str">
        <f t="shared" si="5"/>
        <v>Conway, Jadyn</v>
      </c>
      <c r="O8" s="69"/>
      <c r="P8" s="2" t="str">
        <f t="shared" si="6"/>
        <v>YES</v>
      </c>
      <c r="Q8" s="2"/>
      <c r="R8" s="44"/>
      <c r="T8" s="26"/>
    </row>
    <row r="9" spans="1:20" ht="14.1" customHeight="1" x14ac:dyDescent="0.3">
      <c r="A9" s="86" t="s">
        <v>90</v>
      </c>
      <c r="B9" s="142">
        <v>58</v>
      </c>
      <c r="C9" s="153"/>
      <c r="D9" s="173"/>
      <c r="E9" s="70"/>
      <c r="F9" s="28">
        <f t="shared" si="7"/>
        <v>58</v>
      </c>
      <c r="G9" s="6" t="str">
        <f t="shared" si="0"/>
        <v>F</v>
      </c>
      <c r="H9" s="146"/>
      <c r="I9" s="81"/>
      <c r="J9" s="38"/>
      <c r="K9" s="39">
        <f t="shared" si="2"/>
        <v>58</v>
      </c>
      <c r="L9" s="43">
        <f t="shared" si="3"/>
        <v>7.1604938271604945</v>
      </c>
      <c r="M9" s="41" t="str">
        <f t="shared" si="4"/>
        <v>FX</v>
      </c>
      <c r="N9" s="92" t="str">
        <f t="shared" si="5"/>
        <v>Costa, Joy</v>
      </c>
      <c r="O9" s="69"/>
      <c r="P9" s="2" t="str">
        <f t="shared" si="6"/>
        <v>YES</v>
      </c>
      <c r="Q9" s="2"/>
      <c r="R9" s="44"/>
      <c r="T9" s="26"/>
    </row>
    <row r="10" spans="1:20" ht="14.1" customHeight="1" x14ac:dyDescent="0.3">
      <c r="A10" s="86" t="s">
        <v>91</v>
      </c>
      <c r="B10" s="154"/>
      <c r="C10" s="153"/>
      <c r="D10" s="70"/>
      <c r="E10" s="70"/>
      <c r="F10" s="28">
        <f t="shared" si="7"/>
        <v>0</v>
      </c>
      <c r="G10" s="6" t="str">
        <f t="shared" si="0"/>
        <v>F</v>
      </c>
      <c r="H10" s="146"/>
      <c r="I10" s="81"/>
      <c r="J10" s="38"/>
      <c r="K10" s="39">
        <f t="shared" si="2"/>
        <v>0</v>
      </c>
      <c r="L10" s="43">
        <f t="shared" si="3"/>
        <v>0</v>
      </c>
      <c r="M10" s="41" t="str">
        <f t="shared" si="4"/>
        <v>FX</v>
      </c>
      <c r="N10" s="92" t="str">
        <f t="shared" si="5"/>
        <v>Damasco, Gillianne</v>
      </c>
      <c r="O10" s="69"/>
      <c r="P10" s="2" t="str">
        <f t="shared" si="6"/>
        <v>YES</v>
      </c>
      <c r="Q10" s="2"/>
      <c r="R10" s="44"/>
      <c r="T10" s="26"/>
    </row>
    <row r="11" spans="1:20" ht="14.1" customHeight="1" x14ac:dyDescent="0.3">
      <c r="A11" s="86" t="s">
        <v>92</v>
      </c>
      <c r="B11" s="154">
        <v>66</v>
      </c>
      <c r="C11" s="153"/>
      <c r="D11" s="70"/>
      <c r="E11" s="70"/>
      <c r="F11" s="28">
        <f t="shared" si="7"/>
        <v>66</v>
      </c>
      <c r="G11" s="6" t="str">
        <f t="shared" si="0"/>
        <v>F</v>
      </c>
      <c r="H11" s="146"/>
      <c r="I11" s="81"/>
      <c r="J11" s="38"/>
      <c r="K11" s="39">
        <f t="shared" si="2"/>
        <v>66</v>
      </c>
      <c r="L11" s="43">
        <f t="shared" si="3"/>
        <v>8.1481481481481488</v>
      </c>
      <c r="M11" s="41" t="str">
        <f t="shared" si="4"/>
        <v>FX</v>
      </c>
      <c r="N11" s="92" t="str">
        <f t="shared" si="5"/>
        <v>Dzimeyor, Elisse</v>
      </c>
      <c r="O11" s="167"/>
      <c r="P11" s="2" t="str">
        <f t="shared" si="6"/>
        <v>YES</v>
      </c>
      <c r="Q11" s="2"/>
      <c r="R11" s="44"/>
      <c r="T11" s="26"/>
    </row>
    <row r="12" spans="1:20" ht="14.1" customHeight="1" x14ac:dyDescent="0.3">
      <c r="A12" s="86" t="s">
        <v>93</v>
      </c>
      <c r="B12" s="154">
        <v>75</v>
      </c>
      <c r="C12" s="153"/>
      <c r="D12" s="70"/>
      <c r="E12" s="70"/>
      <c r="F12" s="28">
        <f t="shared" si="7"/>
        <v>75</v>
      </c>
      <c r="G12" s="6" t="str">
        <f t="shared" si="0"/>
        <v>F</v>
      </c>
      <c r="H12" s="146"/>
      <c r="I12" s="81"/>
      <c r="J12" s="38"/>
      <c r="K12" s="39">
        <f t="shared" si="2"/>
        <v>75</v>
      </c>
      <c r="L12" s="43">
        <f t="shared" si="3"/>
        <v>9.2592592592592595</v>
      </c>
      <c r="M12" s="41" t="str">
        <f t="shared" si="4"/>
        <v>FX</v>
      </c>
      <c r="N12" s="92" t="str">
        <f t="shared" si="5"/>
        <v>Eney, Joshua</v>
      </c>
      <c r="O12" s="167"/>
      <c r="P12" s="2" t="str">
        <f t="shared" si="6"/>
        <v>YES</v>
      </c>
      <c r="Q12" s="2"/>
      <c r="R12" s="44"/>
      <c r="T12" s="26"/>
    </row>
    <row r="13" spans="1:20" ht="14.1" customHeight="1" x14ac:dyDescent="0.3">
      <c r="A13" s="86" t="s">
        <v>94</v>
      </c>
      <c r="B13" s="142">
        <v>53</v>
      </c>
      <c r="C13" s="153"/>
      <c r="D13" s="70"/>
      <c r="E13" s="70"/>
      <c r="F13" s="28">
        <f t="shared" si="7"/>
        <v>53</v>
      </c>
      <c r="G13" s="6" t="str">
        <f t="shared" si="0"/>
        <v>F</v>
      </c>
      <c r="H13" s="146"/>
      <c r="I13" s="81"/>
      <c r="J13" s="38"/>
      <c r="K13" s="39">
        <f t="shared" si="2"/>
        <v>53</v>
      </c>
      <c r="L13" s="43">
        <f t="shared" si="3"/>
        <v>6.5432098765432105</v>
      </c>
      <c r="M13" s="41" t="str">
        <f t="shared" si="4"/>
        <v>FX</v>
      </c>
      <c r="N13" s="92" t="str">
        <f t="shared" si="5"/>
        <v>Hinson, Thomas</v>
      </c>
      <c r="O13" s="69"/>
      <c r="P13" s="2" t="str">
        <f t="shared" si="6"/>
        <v>YES</v>
      </c>
      <c r="Q13" s="2"/>
      <c r="R13" s="44"/>
      <c r="T13" s="26"/>
    </row>
    <row r="14" spans="1:20" ht="14.1" customHeight="1" x14ac:dyDescent="0.3">
      <c r="A14" s="180" t="s">
        <v>95</v>
      </c>
      <c r="B14" s="154">
        <v>40</v>
      </c>
      <c r="C14" s="153"/>
      <c r="D14" s="70"/>
      <c r="E14" s="70"/>
      <c r="F14" s="28">
        <f t="shared" si="7"/>
        <v>40</v>
      </c>
      <c r="G14" s="6" t="str">
        <f t="shared" si="0"/>
        <v>F</v>
      </c>
      <c r="H14" s="146"/>
      <c r="I14" s="81"/>
      <c r="J14" s="38"/>
      <c r="K14" s="39">
        <f t="shared" si="2"/>
        <v>40</v>
      </c>
      <c r="L14" s="43">
        <f t="shared" si="3"/>
        <v>4.9382716049382722</v>
      </c>
      <c r="M14" s="41" t="str">
        <f t="shared" si="4"/>
        <v>FX</v>
      </c>
      <c r="N14" s="92" t="str">
        <f t="shared" si="5"/>
        <v>Hoyos, Camila</v>
      </c>
      <c r="O14" s="167"/>
      <c r="P14" s="2" t="str">
        <f t="shared" si="6"/>
        <v>YES</v>
      </c>
      <c r="Q14" s="2"/>
      <c r="R14" s="44"/>
      <c r="T14" s="26"/>
    </row>
    <row r="15" spans="1:20" ht="14.1" customHeight="1" x14ac:dyDescent="0.3">
      <c r="A15" s="86" t="s">
        <v>96</v>
      </c>
      <c r="B15" s="154">
        <v>78</v>
      </c>
      <c r="C15" s="153"/>
      <c r="D15" s="70"/>
      <c r="E15" s="70"/>
      <c r="F15" s="28">
        <f t="shared" si="7"/>
        <v>78</v>
      </c>
      <c r="G15" s="6" t="str">
        <f t="shared" si="0"/>
        <v>F</v>
      </c>
      <c r="H15" s="146"/>
      <c r="I15" s="81"/>
      <c r="J15" s="38"/>
      <c r="K15" s="39">
        <f t="shared" si="2"/>
        <v>78</v>
      </c>
      <c r="L15" s="43">
        <f t="shared" si="3"/>
        <v>9.6296296296296298</v>
      </c>
      <c r="M15" s="41" t="str">
        <f t="shared" si="4"/>
        <v>FX</v>
      </c>
      <c r="N15" s="92" t="str">
        <f t="shared" si="5"/>
        <v>Kline, Justin</v>
      </c>
      <c r="O15" s="167"/>
      <c r="P15" s="2" t="str">
        <f t="shared" si="6"/>
        <v>YES</v>
      </c>
      <c r="Q15" s="2"/>
      <c r="R15" s="44"/>
      <c r="T15" s="26"/>
    </row>
    <row r="16" spans="1:20" ht="14.1" customHeight="1" x14ac:dyDescent="0.3">
      <c r="A16" s="86" t="s">
        <v>97</v>
      </c>
      <c r="B16" s="154">
        <v>31</v>
      </c>
      <c r="C16" s="153"/>
      <c r="D16" s="70"/>
      <c r="E16" s="70"/>
      <c r="F16" s="28">
        <f t="shared" si="7"/>
        <v>31</v>
      </c>
      <c r="G16" s="6" t="str">
        <f t="shared" si="0"/>
        <v>F</v>
      </c>
      <c r="H16" s="146"/>
      <c r="I16" s="81"/>
      <c r="J16" s="38"/>
      <c r="K16" s="39">
        <f t="shared" si="2"/>
        <v>31</v>
      </c>
      <c r="L16" s="43">
        <f t="shared" si="3"/>
        <v>3.8271604938271606</v>
      </c>
      <c r="M16" s="41" t="str">
        <f t="shared" si="4"/>
        <v>FX</v>
      </c>
      <c r="N16" s="92" t="str">
        <f t="shared" si="5"/>
        <v>Lara, Stephany</v>
      </c>
      <c r="O16" s="167"/>
      <c r="P16" s="2" t="str">
        <f t="shared" si="6"/>
        <v>YES</v>
      </c>
      <c r="Q16" s="2"/>
      <c r="R16" s="44"/>
      <c r="T16" s="26"/>
    </row>
    <row r="17" spans="1:20" ht="14.1" customHeight="1" x14ac:dyDescent="0.3">
      <c r="A17" s="86" t="s">
        <v>98</v>
      </c>
      <c r="B17" s="154">
        <v>49</v>
      </c>
      <c r="C17" s="153"/>
      <c r="D17" s="70"/>
      <c r="E17" s="70"/>
      <c r="F17" s="28">
        <f t="shared" si="7"/>
        <v>49</v>
      </c>
      <c r="G17" s="6" t="str">
        <f t="shared" si="0"/>
        <v>F</v>
      </c>
      <c r="H17" s="146"/>
      <c r="I17" s="81"/>
      <c r="J17" s="38"/>
      <c r="K17" s="39">
        <f t="shared" si="2"/>
        <v>49</v>
      </c>
      <c r="L17" s="43">
        <f t="shared" si="3"/>
        <v>6.0493827160493829</v>
      </c>
      <c r="M17" s="41" t="str">
        <f t="shared" si="4"/>
        <v>FX</v>
      </c>
      <c r="N17" s="92" t="str">
        <f t="shared" si="5"/>
        <v>Mari, Elijah Francis</v>
      </c>
      <c r="O17" s="167"/>
      <c r="P17" s="2" t="str">
        <f t="shared" si="6"/>
        <v>YES</v>
      </c>
      <c r="Q17" s="2"/>
      <c r="R17" s="44"/>
      <c r="T17" s="26"/>
    </row>
    <row r="18" spans="1:20" ht="14.1" customHeight="1" x14ac:dyDescent="0.3">
      <c r="A18" s="86" t="s">
        <v>99</v>
      </c>
      <c r="B18" s="154">
        <v>46</v>
      </c>
      <c r="C18" s="153"/>
      <c r="D18" s="70"/>
      <c r="E18" s="70"/>
      <c r="F18" s="28">
        <f t="shared" si="7"/>
        <v>46</v>
      </c>
      <c r="G18" s="6" t="str">
        <f t="shared" si="0"/>
        <v>F</v>
      </c>
      <c r="H18" s="146"/>
      <c r="I18" s="81"/>
      <c r="J18" s="38"/>
      <c r="K18" s="39">
        <f t="shared" si="2"/>
        <v>46</v>
      </c>
      <c r="L18" s="43">
        <f t="shared" si="3"/>
        <v>5.6790123456790127</v>
      </c>
      <c r="M18" s="41" t="str">
        <f t="shared" si="4"/>
        <v>FX</v>
      </c>
      <c r="N18" s="92" t="str">
        <f t="shared" si="5"/>
        <v>Moore, Naya</v>
      </c>
      <c r="O18" s="167"/>
      <c r="P18" s="2" t="str">
        <f t="shared" si="6"/>
        <v>YES</v>
      </c>
      <c r="Q18" s="2"/>
      <c r="R18" s="44"/>
      <c r="T18" s="26"/>
    </row>
    <row r="19" spans="1:20" ht="14.1" customHeight="1" x14ac:dyDescent="0.3">
      <c r="A19" s="86" t="s">
        <v>100</v>
      </c>
      <c r="B19" s="154">
        <v>38</v>
      </c>
      <c r="C19" s="153"/>
      <c r="D19" s="70"/>
      <c r="E19" s="70"/>
      <c r="F19" s="28">
        <f t="shared" si="7"/>
        <v>38</v>
      </c>
      <c r="G19" s="6" t="str">
        <f t="shared" si="0"/>
        <v>F</v>
      </c>
      <c r="H19" s="146"/>
      <c r="I19" s="81"/>
      <c r="J19" s="38"/>
      <c r="K19" s="39">
        <f t="shared" si="2"/>
        <v>38</v>
      </c>
      <c r="L19" s="43">
        <f t="shared" si="3"/>
        <v>4.6913580246913584</v>
      </c>
      <c r="M19" s="41" t="str">
        <f t="shared" si="4"/>
        <v>FX</v>
      </c>
      <c r="N19" s="92" t="str">
        <f t="shared" si="5"/>
        <v>Porter, William</v>
      </c>
      <c r="O19" s="69"/>
      <c r="P19" s="2" t="str">
        <f t="shared" si="6"/>
        <v>YES</v>
      </c>
      <c r="Q19" s="2"/>
      <c r="R19" s="44"/>
      <c r="T19" s="26"/>
    </row>
    <row r="20" spans="1:20" ht="14.1" customHeight="1" x14ac:dyDescent="0.3">
      <c r="A20" s="86" t="s">
        <v>101</v>
      </c>
      <c r="B20" s="154">
        <v>63</v>
      </c>
      <c r="C20" s="153"/>
      <c r="D20" s="70"/>
      <c r="E20" s="70"/>
      <c r="F20" s="28">
        <f t="shared" si="7"/>
        <v>63</v>
      </c>
      <c r="G20" s="6" t="str">
        <f t="shared" si="0"/>
        <v>F</v>
      </c>
      <c r="H20" s="146"/>
      <c r="I20" s="81"/>
      <c r="J20" s="38"/>
      <c r="K20" s="39">
        <f t="shared" si="2"/>
        <v>63</v>
      </c>
      <c r="L20" s="43">
        <f t="shared" si="3"/>
        <v>7.7777777777777777</v>
      </c>
      <c r="M20" s="41" t="str">
        <f t="shared" si="4"/>
        <v>FX</v>
      </c>
      <c r="N20" s="92" t="str">
        <f t="shared" si="5"/>
        <v>Reuter, Morgan</v>
      </c>
      <c r="O20" s="69"/>
      <c r="P20" s="2" t="str">
        <f t="shared" si="6"/>
        <v>YES</v>
      </c>
      <c r="Q20" s="2"/>
      <c r="R20" s="44"/>
      <c r="T20" s="26"/>
    </row>
    <row r="21" spans="1:20" ht="14.1" customHeight="1" x14ac:dyDescent="0.3">
      <c r="A21" s="86" t="s">
        <v>102</v>
      </c>
      <c r="B21" s="154">
        <v>56</v>
      </c>
      <c r="C21" s="153"/>
      <c r="D21" s="70"/>
      <c r="E21" s="70"/>
      <c r="F21" s="28">
        <f t="shared" si="7"/>
        <v>56</v>
      </c>
      <c r="G21" s="6" t="str">
        <f t="shared" si="0"/>
        <v>F</v>
      </c>
      <c r="H21" s="146"/>
      <c r="I21" s="81"/>
      <c r="J21" s="38"/>
      <c r="K21" s="39">
        <f t="shared" si="2"/>
        <v>56</v>
      </c>
      <c r="L21" s="43">
        <f t="shared" si="3"/>
        <v>6.9135802469135808</v>
      </c>
      <c r="M21" s="41" t="str">
        <f t="shared" si="4"/>
        <v>FX</v>
      </c>
      <c r="N21" s="92" t="str">
        <f t="shared" si="5"/>
        <v>Rodriguez, Hugo</v>
      </c>
      <c r="O21" s="167"/>
      <c r="P21" s="2" t="str">
        <f t="shared" si="6"/>
        <v>YES</v>
      </c>
      <c r="Q21" s="2"/>
      <c r="R21" s="44"/>
      <c r="T21" s="26"/>
    </row>
    <row r="22" spans="1:20" ht="14.1" customHeight="1" x14ac:dyDescent="0.3">
      <c r="A22" s="181" t="s">
        <v>103</v>
      </c>
      <c r="B22" s="154">
        <v>46</v>
      </c>
      <c r="C22" s="153"/>
      <c r="D22" s="70"/>
      <c r="E22" s="70"/>
      <c r="F22" s="28">
        <f t="shared" si="7"/>
        <v>46</v>
      </c>
      <c r="G22" s="6" t="str">
        <f t="shared" si="0"/>
        <v>F</v>
      </c>
      <c r="H22" s="146"/>
      <c r="I22" s="81"/>
      <c r="J22" s="38"/>
      <c r="K22" s="39">
        <f t="shared" si="2"/>
        <v>46</v>
      </c>
      <c r="L22" s="43">
        <f t="shared" si="3"/>
        <v>5.6790123456790127</v>
      </c>
      <c r="M22" s="41" t="str">
        <f t="shared" si="4"/>
        <v>FX</v>
      </c>
      <c r="N22" s="92" t="str">
        <f t="shared" si="5"/>
        <v>Rollins, Shanille</v>
      </c>
      <c r="O22" s="69"/>
      <c r="P22" s="2" t="str">
        <f t="shared" si="6"/>
        <v>YES</v>
      </c>
      <c r="Q22" s="2"/>
      <c r="R22" s="44"/>
      <c r="T22" s="26"/>
    </row>
    <row r="23" spans="1:20" ht="14.1" customHeight="1" x14ac:dyDescent="0.3">
      <c r="A23" s="179" t="s">
        <v>104</v>
      </c>
      <c r="B23" s="154">
        <v>56</v>
      </c>
      <c r="C23" s="153"/>
      <c r="D23" s="70"/>
      <c r="E23" s="70"/>
      <c r="F23" s="28">
        <f t="shared" si="7"/>
        <v>56</v>
      </c>
      <c r="G23" s="6" t="str">
        <f t="shared" si="0"/>
        <v>F</v>
      </c>
      <c r="H23" s="146"/>
      <c r="I23" s="81"/>
      <c r="J23" s="38"/>
      <c r="K23" s="39">
        <f t="shared" si="2"/>
        <v>56</v>
      </c>
      <c r="L23" s="43">
        <f t="shared" si="3"/>
        <v>6.9135802469135808</v>
      </c>
      <c r="M23" s="41" t="str">
        <f t="shared" si="4"/>
        <v>FX</v>
      </c>
      <c r="N23" s="92" t="str">
        <f t="shared" si="5"/>
        <v>Sewell, Caelan</v>
      </c>
      <c r="O23" s="167"/>
      <c r="P23" s="2" t="str">
        <f t="shared" si="6"/>
        <v>YES</v>
      </c>
      <c r="Q23" s="2"/>
      <c r="R23" s="44"/>
      <c r="T23" s="25"/>
    </row>
    <row r="24" spans="1:20" ht="14.1" customHeight="1" x14ac:dyDescent="0.3">
      <c r="A24" s="86" t="s">
        <v>105</v>
      </c>
      <c r="B24" s="154"/>
      <c r="C24" s="153"/>
      <c r="D24" s="70"/>
      <c r="E24" s="70"/>
      <c r="F24" s="28">
        <f t="shared" si="7"/>
        <v>0</v>
      </c>
      <c r="G24" s="6" t="str">
        <f t="shared" si="0"/>
        <v>F</v>
      </c>
      <c r="H24" s="146"/>
      <c r="I24" s="81"/>
      <c r="J24" s="38"/>
      <c r="K24" s="39">
        <f t="shared" si="2"/>
        <v>0</v>
      </c>
      <c r="L24" s="43">
        <f t="shared" si="3"/>
        <v>0</v>
      </c>
      <c r="M24" s="41" t="str">
        <f t="shared" si="4"/>
        <v>FX</v>
      </c>
      <c r="N24" s="92" t="str">
        <f t="shared" si="5"/>
        <v>Tekeste, Elul</v>
      </c>
      <c r="O24" s="69"/>
      <c r="P24" s="2" t="str">
        <f t="shared" si="6"/>
        <v>YES</v>
      </c>
      <c r="Q24" s="2"/>
      <c r="R24" s="44"/>
      <c r="T24" s="26"/>
    </row>
    <row r="25" spans="1:20" ht="14.1" customHeight="1" x14ac:dyDescent="0.3">
      <c r="A25" s="86" t="s">
        <v>106</v>
      </c>
      <c r="B25" s="154">
        <v>53</v>
      </c>
      <c r="C25" s="153"/>
      <c r="D25" s="70"/>
      <c r="E25" s="70"/>
      <c r="F25" s="28">
        <f t="shared" si="7"/>
        <v>53</v>
      </c>
      <c r="G25" s="6" t="str">
        <f t="shared" si="0"/>
        <v>F</v>
      </c>
      <c r="H25" s="146"/>
      <c r="I25" s="81"/>
      <c r="J25" s="38"/>
      <c r="K25" s="39">
        <f t="shared" si="2"/>
        <v>53</v>
      </c>
      <c r="L25" s="43">
        <f t="shared" si="3"/>
        <v>6.5432098765432105</v>
      </c>
      <c r="M25" s="41" t="str">
        <f t="shared" si="4"/>
        <v>FX</v>
      </c>
      <c r="N25" s="92" t="str">
        <f t="shared" si="5"/>
        <v>Tuite, Benhenry</v>
      </c>
      <c r="O25" s="167"/>
      <c r="P25" s="2" t="str">
        <f t="shared" si="6"/>
        <v>YES</v>
      </c>
      <c r="Q25" s="2"/>
      <c r="R25" s="44"/>
      <c r="T25" s="25"/>
    </row>
    <row r="26" spans="1:20" ht="14.1" customHeight="1" x14ac:dyDescent="0.3">
      <c r="A26" s="86" t="s">
        <v>107</v>
      </c>
      <c r="B26" s="154">
        <v>36</v>
      </c>
      <c r="C26" s="153"/>
      <c r="D26" s="70"/>
      <c r="E26" s="70"/>
      <c r="F26" s="28">
        <f t="shared" si="7"/>
        <v>36</v>
      </c>
      <c r="G26" s="6" t="str">
        <f t="shared" si="0"/>
        <v>F</v>
      </c>
      <c r="H26" s="146"/>
      <c r="I26" s="81"/>
      <c r="J26" s="38"/>
      <c r="K26" s="39">
        <f t="shared" si="2"/>
        <v>36</v>
      </c>
      <c r="L26" s="43">
        <f t="shared" si="3"/>
        <v>4.4444444444444446</v>
      </c>
      <c r="M26" s="41" t="str">
        <f t="shared" si="4"/>
        <v>FX</v>
      </c>
      <c r="N26" s="92" t="str">
        <f t="shared" si="5"/>
        <v>Wheeler, Aidan</v>
      </c>
      <c r="O26" s="69"/>
      <c r="P26" s="2" t="str">
        <f t="shared" si="6"/>
        <v>YES</v>
      </c>
      <c r="Q26" s="2"/>
      <c r="R26" s="44"/>
      <c r="T26" s="26"/>
    </row>
    <row r="27" spans="1:20" ht="14.1" customHeight="1" x14ac:dyDescent="0.3">
      <c r="A27" s="182" t="s">
        <v>108</v>
      </c>
      <c r="B27" s="154">
        <v>65</v>
      </c>
      <c r="C27" s="153"/>
      <c r="D27" s="70"/>
      <c r="E27" s="70"/>
      <c r="F27" s="28">
        <f t="shared" si="7"/>
        <v>65</v>
      </c>
      <c r="G27" s="6" t="str">
        <f t="shared" si="0"/>
        <v>F</v>
      </c>
      <c r="H27" s="146"/>
      <c r="I27" s="81"/>
      <c r="J27" s="38"/>
      <c r="K27" s="39">
        <f t="shared" si="2"/>
        <v>65</v>
      </c>
      <c r="L27" s="43">
        <f t="shared" si="3"/>
        <v>8.0246913580246915</v>
      </c>
      <c r="M27" s="41" t="str">
        <f t="shared" si="4"/>
        <v>FX</v>
      </c>
      <c r="N27" s="92" t="str">
        <f t="shared" si="5"/>
        <v>Zheng, Ji An</v>
      </c>
      <c r="O27" s="167"/>
      <c r="P27" s="2" t="str">
        <f t="shared" si="6"/>
        <v>YES</v>
      </c>
      <c r="Q27" s="2"/>
      <c r="R27" s="44"/>
      <c r="T27" s="26"/>
    </row>
    <row r="28" spans="1:20" ht="14.1" customHeight="1" x14ac:dyDescent="0.3">
      <c r="A28" s="168" t="s">
        <v>109</v>
      </c>
      <c r="B28" s="154">
        <v>33</v>
      </c>
      <c r="C28" s="153"/>
      <c r="D28" s="70"/>
      <c r="E28" s="70"/>
      <c r="F28" s="28">
        <f t="shared" si="7"/>
        <v>33</v>
      </c>
      <c r="G28" s="6" t="str">
        <f t="shared" si="0"/>
        <v>F</v>
      </c>
      <c r="H28" s="146"/>
      <c r="I28" s="136"/>
      <c r="J28" s="38"/>
      <c r="K28" s="39">
        <f t="shared" si="2"/>
        <v>33</v>
      </c>
      <c r="L28" s="43">
        <f t="shared" si="3"/>
        <v>4.0740740740740744</v>
      </c>
      <c r="M28" s="41" t="str">
        <f t="shared" si="4"/>
        <v>FX</v>
      </c>
      <c r="N28" s="92" t="str">
        <f t="shared" si="5"/>
        <v>Zorechak, Lily</v>
      </c>
      <c r="O28" s="69"/>
      <c r="P28" s="2" t="str">
        <f t="shared" si="6"/>
        <v>YES</v>
      </c>
      <c r="Q28" s="2"/>
      <c r="R28" s="44"/>
      <c r="T28" s="26"/>
    </row>
    <row r="29" spans="1:20" ht="14.1" customHeight="1" x14ac:dyDescent="0.3">
      <c r="B29" s="154"/>
      <c r="C29" s="153"/>
      <c r="D29" s="70"/>
      <c r="E29" s="70"/>
      <c r="F29" s="28"/>
      <c r="G29" s="6"/>
      <c r="H29" s="146"/>
      <c r="I29" s="136"/>
      <c r="J29" s="38"/>
      <c r="K29" s="39"/>
      <c r="L29" s="43"/>
      <c r="M29" s="41"/>
      <c r="N29" s="25"/>
      <c r="O29" s="167"/>
      <c r="P29" s="2" t="str">
        <f t="shared" si="6"/>
        <v>NO</v>
      </c>
      <c r="Q29" s="2"/>
      <c r="R29" s="44"/>
      <c r="T29" s="26"/>
    </row>
    <row r="30" spans="1:20" ht="14.1" customHeight="1" x14ac:dyDescent="0.3">
      <c r="A30" s="135"/>
      <c r="B30" s="155"/>
      <c r="C30" s="153"/>
      <c r="D30" s="156"/>
      <c r="E30" s="70"/>
      <c r="F30" s="28"/>
      <c r="G30" s="6"/>
      <c r="H30" s="146"/>
      <c r="I30" s="136"/>
      <c r="J30" s="38"/>
      <c r="K30" s="39"/>
      <c r="L30" s="43"/>
      <c r="M30" s="41"/>
      <c r="N30" s="25">
        <f t="shared" ref="N30" si="8">A30</f>
        <v>0</v>
      </c>
      <c r="O30" s="69"/>
      <c r="P30" s="2"/>
      <c r="Q30" s="2"/>
      <c r="R30" s="44"/>
      <c r="T30" s="26"/>
    </row>
    <row r="31" spans="1:20" ht="14.1" customHeight="1" x14ac:dyDescent="0.3">
      <c r="A31" s="140"/>
      <c r="B31" s="90">
        <v>100</v>
      </c>
      <c r="C31">
        <v>100</v>
      </c>
      <c r="D31" s="8">
        <v>100</v>
      </c>
      <c r="E31" s="8">
        <v>160</v>
      </c>
      <c r="F31" s="25">
        <f>SUM(B31:E31)</f>
        <v>460</v>
      </c>
      <c r="G31" s="6"/>
      <c r="H31" s="8">
        <v>150</v>
      </c>
      <c r="I31" s="148">
        <v>100</v>
      </c>
      <c r="J31" s="7"/>
      <c r="K31" s="39">
        <f t="shared" si="2"/>
        <v>810</v>
      </c>
      <c r="L31" s="43">
        <f t="shared" si="3"/>
        <v>100</v>
      </c>
      <c r="M31" s="41" t="str">
        <f t="shared" si="4"/>
        <v>A</v>
      </c>
      <c r="N31" s="25"/>
      <c r="O31" s="69"/>
      <c r="P31" s="2"/>
      <c r="Q31" s="2"/>
      <c r="R31" s="44"/>
      <c r="T31" s="26"/>
    </row>
    <row r="32" spans="1:20" ht="14.1" customHeight="1" x14ac:dyDescent="0.3">
      <c r="A32" s="140"/>
      <c r="B32" s="2"/>
      <c r="D32" s="8"/>
      <c r="E32" s="8"/>
      <c r="F32" s="25"/>
      <c r="G32" s="6"/>
      <c r="H32" s="8"/>
      <c r="I32" s="6"/>
      <c r="J32" s="7"/>
      <c r="K32" s="38"/>
      <c r="L32" s="43"/>
      <c r="M32" s="25"/>
      <c r="N32" s="25"/>
      <c r="O32" s="69"/>
      <c r="P32" s="2"/>
      <c r="Q32" s="2"/>
      <c r="R32" s="44"/>
      <c r="T32" s="26"/>
    </row>
    <row r="33" spans="1:20" ht="14.1" customHeight="1" x14ac:dyDescent="0.3">
      <c r="A33" s="165" t="s">
        <v>76</v>
      </c>
      <c r="B33" s="166"/>
      <c r="D33" s="8"/>
      <c r="E33" s="8"/>
      <c r="F33" s="25"/>
      <c r="G33" s="6"/>
      <c r="H33" s="8"/>
      <c r="I33" s="6"/>
      <c r="J33" s="7"/>
      <c r="K33" s="38"/>
      <c r="L33" s="43"/>
      <c r="M33" s="25"/>
      <c r="N33" s="25"/>
      <c r="O33" s="69"/>
      <c r="P33" s="2"/>
      <c r="Q33" s="2"/>
      <c r="R33" s="44"/>
      <c r="T33" s="26"/>
    </row>
    <row r="34" spans="1:20" ht="14.1" customHeight="1" x14ac:dyDescent="0.3">
      <c r="A34" s="140"/>
      <c r="B34" s="2"/>
      <c r="D34" s="8"/>
      <c r="E34" s="8"/>
      <c r="F34" s="25"/>
      <c r="G34" s="6"/>
      <c r="H34" s="8"/>
      <c r="I34" s="6"/>
      <c r="J34" s="7"/>
      <c r="K34" s="38"/>
      <c r="L34" s="43"/>
      <c r="M34" s="25"/>
      <c r="N34" s="25"/>
      <c r="O34" s="69"/>
      <c r="P34" s="2"/>
      <c r="Q34" s="2"/>
      <c r="R34" s="44"/>
      <c r="T34" s="26"/>
    </row>
    <row r="35" spans="1:20" ht="14.1" customHeight="1" x14ac:dyDescent="0.3">
      <c r="A35" s="140"/>
      <c r="B35" s="2"/>
      <c r="D35" s="8"/>
      <c r="E35" s="8"/>
      <c r="F35" s="25"/>
      <c r="G35" s="6"/>
      <c r="H35" s="8"/>
      <c r="I35" s="6"/>
      <c r="J35" s="7"/>
      <c r="K35" s="38"/>
      <c r="L35" s="43"/>
      <c r="M35" s="25"/>
      <c r="N35" s="25"/>
      <c r="O35" s="69"/>
      <c r="P35" s="2"/>
      <c r="Q35" s="2"/>
      <c r="R35" s="44"/>
      <c r="T35" s="26"/>
    </row>
    <row r="36" spans="1:20" ht="14.1" customHeight="1" x14ac:dyDescent="0.3">
      <c r="A36" s="140"/>
      <c r="B36" s="2"/>
      <c r="D36" s="8"/>
      <c r="E36" s="8"/>
      <c r="F36" s="25"/>
      <c r="G36" s="6"/>
      <c r="H36" s="8"/>
      <c r="I36" s="6"/>
      <c r="J36" s="7"/>
      <c r="K36" s="38"/>
      <c r="L36" s="43"/>
      <c r="M36" s="25"/>
      <c r="N36" s="25"/>
      <c r="O36" s="69"/>
      <c r="P36" s="2"/>
      <c r="Q36" s="2"/>
      <c r="R36" s="44"/>
      <c r="T36" s="26"/>
    </row>
    <row r="37" spans="1:20" ht="14.1" customHeight="1" x14ac:dyDescent="0.3">
      <c r="A37" s="169" t="s">
        <v>80</v>
      </c>
      <c r="B37" s="2"/>
      <c r="D37" s="8"/>
      <c r="E37" s="8"/>
      <c r="F37" s="25"/>
      <c r="G37" s="6"/>
      <c r="H37" s="8"/>
      <c r="I37" s="6"/>
      <c r="J37" s="7"/>
      <c r="K37" s="38"/>
      <c r="L37" s="43"/>
      <c r="M37" s="25"/>
      <c r="N37" s="25"/>
      <c r="O37" s="69"/>
      <c r="P37" s="2"/>
      <c r="Q37" s="2"/>
      <c r="R37" s="44"/>
      <c r="T37" s="26"/>
    </row>
    <row r="38" spans="1:20" ht="14.1" customHeight="1" x14ac:dyDescent="0.3">
      <c r="B38" s="4"/>
      <c r="C38" s="4"/>
      <c r="D38" s="4"/>
      <c r="E38" s="4"/>
      <c r="F38" s="2"/>
      <c r="G38" s="2"/>
      <c r="H38" s="2"/>
      <c r="I38" s="2"/>
      <c r="J38" s="3"/>
      <c r="K38" s="4"/>
      <c r="L38" s="4" t="s">
        <v>21</v>
      </c>
      <c r="M38" s="4"/>
      <c r="N38" s="2"/>
      <c r="O38" s="8"/>
      <c r="P38" s="2"/>
      <c r="R38" s="44"/>
      <c r="T38" s="26"/>
    </row>
    <row r="39" spans="1:20" ht="14.1" customHeight="1" x14ac:dyDescent="0.3">
      <c r="A39" s="24" t="s">
        <v>4</v>
      </c>
      <c r="B39" s="24"/>
      <c r="C39" s="24"/>
      <c r="D39" s="24"/>
      <c r="E39" s="24"/>
      <c r="F39" s="24" t="str">
        <f>F1</f>
        <v>SPRING, 2023</v>
      </c>
      <c r="G39" s="24"/>
      <c r="H39" s="24"/>
      <c r="I39" s="24"/>
      <c r="J39" s="24"/>
      <c r="K39" s="24"/>
      <c r="L39" s="25"/>
      <c r="M39" s="25"/>
      <c r="N39" s="25"/>
      <c r="O39" s="26" t="s">
        <v>73</v>
      </c>
      <c r="P39" s="2"/>
      <c r="R39" s="44"/>
      <c r="T39" s="26"/>
    </row>
    <row r="40" spans="1:20" ht="14.1" customHeight="1" x14ac:dyDescent="0.3">
      <c r="A40" s="24" t="s">
        <v>79</v>
      </c>
      <c r="B40" s="27" t="s">
        <v>5</v>
      </c>
      <c r="C40" s="24"/>
      <c r="D40" s="24"/>
      <c r="E40" s="24"/>
      <c r="F40" s="24"/>
      <c r="G40" s="24"/>
      <c r="H40" s="24"/>
      <c r="I40" s="24"/>
      <c r="J40" s="24"/>
      <c r="K40" s="24"/>
      <c r="L40" s="25"/>
      <c r="M40" s="25"/>
      <c r="N40" s="28"/>
      <c r="O40" s="26" t="s">
        <v>74</v>
      </c>
      <c r="P40" s="2"/>
      <c r="R40" s="44"/>
      <c r="T40" s="26"/>
    </row>
    <row r="41" spans="1:20" ht="14.1" customHeight="1" x14ac:dyDescent="0.3">
      <c r="A41" s="29"/>
      <c r="B41" s="175" t="s">
        <v>6</v>
      </c>
      <c r="C41" s="176"/>
      <c r="D41" s="176"/>
      <c r="E41" s="30" t="s">
        <v>7</v>
      </c>
      <c r="F41" s="30" t="s">
        <v>8</v>
      </c>
      <c r="G41" s="30" t="s">
        <v>24</v>
      </c>
      <c r="H41" s="75"/>
      <c r="I41" s="30"/>
      <c r="J41" s="32" t="s">
        <v>33</v>
      </c>
      <c r="K41" s="32"/>
      <c r="L41" s="32"/>
      <c r="M41" s="33"/>
      <c r="N41" s="28"/>
      <c r="O41" s="26"/>
      <c r="P41" s="6"/>
      <c r="R41" s="44"/>
      <c r="T41" s="26"/>
    </row>
    <row r="42" spans="1:20" ht="14.1" customHeight="1" thickBot="1" x14ac:dyDescent="0.35">
      <c r="A42" s="34" t="s">
        <v>1</v>
      </c>
      <c r="B42" s="36">
        <v>1</v>
      </c>
      <c r="C42" s="35">
        <v>2</v>
      </c>
      <c r="D42" s="35">
        <v>3</v>
      </c>
      <c r="E42" s="36" t="s">
        <v>8</v>
      </c>
      <c r="F42" s="36" t="s">
        <v>9</v>
      </c>
      <c r="G42" s="36" t="s">
        <v>23</v>
      </c>
      <c r="H42" s="36" t="s">
        <v>34</v>
      </c>
      <c r="I42" s="36" t="s">
        <v>0</v>
      </c>
      <c r="J42" s="36" t="s">
        <v>18</v>
      </c>
      <c r="K42" s="36" t="s">
        <v>9</v>
      </c>
      <c r="L42" s="42" t="s">
        <v>68</v>
      </c>
      <c r="M42" s="42" t="s">
        <v>23</v>
      </c>
      <c r="N42" s="24"/>
      <c r="O42" s="26"/>
      <c r="P42" s="158" t="s">
        <v>75</v>
      </c>
      <c r="R42" s="44"/>
      <c r="T42" s="26"/>
    </row>
    <row r="43" spans="1:20" ht="14.1" customHeight="1" x14ac:dyDescent="0.3">
      <c r="A43" s="85" t="s">
        <v>110</v>
      </c>
      <c r="B43" s="136">
        <v>72</v>
      </c>
      <c r="C43" s="28"/>
      <c r="D43" s="28"/>
      <c r="E43" s="28"/>
      <c r="F43" s="28">
        <f>SUM(B43:E43)</f>
        <v>72</v>
      </c>
      <c r="G43" s="6" t="str">
        <f t="shared" ref="G43:G66" si="9">IF(F43&gt;$F$87-1,IF(F43&gt;$F$86-1,IF(F43&gt;$F$85-1,IF(F43&gt;$F$84-1,"A","B"),"C"),"D"),"F")</f>
        <v>F</v>
      </c>
      <c r="H43" s="36"/>
      <c r="I43" s="144"/>
      <c r="J43" s="28"/>
      <c r="K43" s="39">
        <f>F43+H43+I43*2</f>
        <v>72</v>
      </c>
      <c r="L43" s="43">
        <f>K43/8.1</f>
        <v>8.8888888888888893</v>
      </c>
      <c r="M43" s="37" t="str">
        <f>LOOKUP(L43,$B$92:$B$103,$D$92:$D$103)</f>
        <v>FX</v>
      </c>
      <c r="N43" s="93" t="str">
        <f t="shared" ref="N43:N66" si="10">A43</f>
        <v>Abdelmagid, Abdalla</v>
      </c>
      <c r="O43" s="26"/>
      <c r="P43" s="2" t="str">
        <f>IF(O43=M43,"NO","YES")</f>
        <v>YES</v>
      </c>
      <c r="R43" s="44"/>
      <c r="T43" s="26"/>
    </row>
    <row r="44" spans="1:20" ht="14.1" customHeight="1" x14ac:dyDescent="0.3">
      <c r="A44" s="178" t="s">
        <v>111</v>
      </c>
      <c r="B44" s="136">
        <v>82</v>
      </c>
      <c r="C44" s="143"/>
      <c r="D44" s="28"/>
      <c r="E44" s="70"/>
      <c r="F44" s="28">
        <f>SUM(B44:E44)</f>
        <v>82</v>
      </c>
      <c r="G44" s="6" t="str">
        <f t="shared" si="9"/>
        <v>F</v>
      </c>
      <c r="H44" s="146"/>
      <c r="I44" s="43"/>
      <c r="J44" s="38"/>
      <c r="K44" s="39">
        <f>F44+H44+I44*2</f>
        <v>82</v>
      </c>
      <c r="L44" s="43">
        <f>K44/8.1</f>
        <v>10.123456790123457</v>
      </c>
      <c r="M44" s="37" t="str">
        <f>LOOKUP(L44,$B$92:$B$103,$D$92:$D$103)</f>
        <v>FX</v>
      </c>
      <c r="N44" s="93" t="str">
        <f t="shared" si="10"/>
        <v>Ajetunmobi, Olakunle</v>
      </c>
      <c r="O44" s="70"/>
      <c r="P44" s="2" t="str">
        <f>IF(O44=M44,"NO","YES")</f>
        <v>YES</v>
      </c>
      <c r="R44" s="44"/>
      <c r="T44" s="26"/>
    </row>
    <row r="45" spans="1:20" ht="14.1" customHeight="1" x14ac:dyDescent="0.3">
      <c r="A45" s="86" t="s">
        <v>112</v>
      </c>
      <c r="B45" s="136">
        <v>38</v>
      </c>
      <c r="C45" s="172"/>
      <c r="D45" s="174"/>
      <c r="E45" s="70"/>
      <c r="F45" s="28">
        <f t="shared" ref="F45:F66" si="11">SUM(B45:E45)</f>
        <v>38</v>
      </c>
      <c r="G45" s="6" t="str">
        <f t="shared" si="9"/>
        <v>F</v>
      </c>
      <c r="H45" s="146"/>
      <c r="I45" s="43"/>
      <c r="J45" s="38"/>
      <c r="K45" s="39">
        <f t="shared" ref="K45:K70" si="12">F45+H45+I45*2</f>
        <v>38</v>
      </c>
      <c r="L45" s="43">
        <f t="shared" ref="L45:L70" si="13">K45/8.1</f>
        <v>4.6913580246913584</v>
      </c>
      <c r="M45" s="37" t="str">
        <f t="shared" ref="M45:M70" si="14">LOOKUP(L45,$B$92:$B$103,$D$92:$D$103)</f>
        <v>FX</v>
      </c>
      <c r="N45" s="93" t="str">
        <f t="shared" si="10"/>
        <v>Alston, Brianna</v>
      </c>
      <c r="O45" s="70"/>
      <c r="P45" s="2" t="str">
        <f t="shared" ref="P45:P66" si="15">IF(O45=M45,"NO","YES")</f>
        <v>YES</v>
      </c>
      <c r="R45" s="44"/>
      <c r="T45" s="26"/>
    </row>
    <row r="46" spans="1:20" ht="14.1" customHeight="1" x14ac:dyDescent="0.3">
      <c r="A46" s="86" t="s">
        <v>113</v>
      </c>
      <c r="B46" s="136">
        <v>74</v>
      </c>
      <c r="C46" s="137"/>
      <c r="D46" s="70"/>
      <c r="E46" s="70"/>
      <c r="F46" s="28">
        <f t="shared" si="11"/>
        <v>74</v>
      </c>
      <c r="G46" s="6" t="str">
        <f t="shared" si="9"/>
        <v>F</v>
      </c>
      <c r="H46" s="146"/>
      <c r="I46" s="43"/>
      <c r="J46" s="38"/>
      <c r="K46" s="39">
        <f t="shared" si="12"/>
        <v>74</v>
      </c>
      <c r="L46" s="43">
        <f t="shared" si="13"/>
        <v>9.1358024691358022</v>
      </c>
      <c r="M46" s="37" t="str">
        <f t="shared" si="14"/>
        <v>FX</v>
      </c>
      <c r="N46" s="93" t="str">
        <f t="shared" si="10"/>
        <v>Anderson, Kevin</v>
      </c>
      <c r="O46" s="70"/>
      <c r="P46" s="2" t="str">
        <f t="shared" si="15"/>
        <v>YES</v>
      </c>
      <c r="R46" s="44"/>
      <c r="T46" s="26"/>
    </row>
    <row r="47" spans="1:20" ht="14.1" customHeight="1" x14ac:dyDescent="0.3">
      <c r="A47" s="86" t="s">
        <v>114</v>
      </c>
      <c r="B47" s="136">
        <v>86</v>
      </c>
      <c r="C47" s="137"/>
      <c r="D47" s="70"/>
      <c r="E47" s="70"/>
      <c r="F47" s="28">
        <f t="shared" si="11"/>
        <v>86</v>
      </c>
      <c r="G47" s="6" t="str">
        <f t="shared" si="9"/>
        <v>F</v>
      </c>
      <c r="H47" s="146"/>
      <c r="I47" s="43"/>
      <c r="J47" s="38"/>
      <c r="K47" s="39">
        <f t="shared" si="12"/>
        <v>86</v>
      </c>
      <c r="L47" s="43">
        <f t="shared" si="13"/>
        <v>10.617283950617285</v>
      </c>
      <c r="M47" s="37" t="str">
        <f t="shared" si="14"/>
        <v>FX</v>
      </c>
      <c r="N47" s="93" t="str">
        <f t="shared" si="10"/>
        <v>Ashiogwu, Ikechukwu</v>
      </c>
      <c r="O47" s="70"/>
      <c r="P47" s="2" t="str">
        <f t="shared" si="15"/>
        <v>YES</v>
      </c>
      <c r="R47" s="44"/>
      <c r="T47" s="26"/>
    </row>
    <row r="48" spans="1:20" ht="14.1" customHeight="1" x14ac:dyDescent="0.3">
      <c r="A48" s="86" t="s">
        <v>115</v>
      </c>
      <c r="B48" s="136"/>
      <c r="C48" s="137"/>
      <c r="D48" s="70"/>
      <c r="E48" s="70"/>
      <c r="F48" s="28">
        <f t="shared" si="11"/>
        <v>0</v>
      </c>
      <c r="G48" s="6" t="str">
        <f t="shared" si="9"/>
        <v>F</v>
      </c>
      <c r="H48" s="146"/>
      <c r="I48" s="43"/>
      <c r="J48" s="38"/>
      <c r="K48" s="39">
        <f t="shared" si="12"/>
        <v>0</v>
      </c>
      <c r="L48" s="43">
        <f t="shared" si="13"/>
        <v>0</v>
      </c>
      <c r="M48" s="37" t="str">
        <f t="shared" si="14"/>
        <v>FX</v>
      </c>
      <c r="N48" s="93" t="str">
        <f t="shared" si="10"/>
        <v>Bold, Silas</v>
      </c>
      <c r="O48" s="70"/>
      <c r="P48" s="2" t="str">
        <f t="shared" si="15"/>
        <v>YES</v>
      </c>
      <c r="R48" s="44"/>
      <c r="T48" s="26"/>
    </row>
    <row r="49" spans="1:20" ht="14.1" customHeight="1" x14ac:dyDescent="0.3">
      <c r="A49" s="86" t="s">
        <v>116</v>
      </c>
      <c r="B49" s="136">
        <v>76</v>
      </c>
      <c r="C49" s="137"/>
      <c r="D49" s="70"/>
      <c r="E49" s="70"/>
      <c r="F49" s="28">
        <f t="shared" si="11"/>
        <v>76</v>
      </c>
      <c r="G49" s="6" t="str">
        <f t="shared" si="9"/>
        <v>F</v>
      </c>
      <c r="H49" s="146"/>
      <c r="I49" s="43"/>
      <c r="J49" s="38"/>
      <c r="K49" s="39">
        <f t="shared" si="12"/>
        <v>76</v>
      </c>
      <c r="L49" s="43">
        <f t="shared" si="13"/>
        <v>9.3827160493827169</v>
      </c>
      <c r="M49" s="37" t="str">
        <f t="shared" si="14"/>
        <v>FX</v>
      </c>
      <c r="N49" s="93" t="str">
        <f t="shared" si="10"/>
        <v>Boone, Andrea</v>
      </c>
      <c r="O49" s="70"/>
      <c r="P49" s="2" t="str">
        <f t="shared" si="15"/>
        <v>YES</v>
      </c>
      <c r="R49" s="44"/>
      <c r="T49" s="26"/>
    </row>
    <row r="50" spans="1:20" ht="14.1" customHeight="1" x14ac:dyDescent="0.3">
      <c r="A50" s="180" t="s">
        <v>117</v>
      </c>
      <c r="B50" s="136">
        <v>34</v>
      </c>
      <c r="C50" s="137"/>
      <c r="D50" s="70"/>
      <c r="E50" s="70"/>
      <c r="F50" s="28">
        <f t="shared" si="11"/>
        <v>34</v>
      </c>
      <c r="G50" s="6" t="str">
        <f t="shared" si="9"/>
        <v>F</v>
      </c>
      <c r="H50" s="146"/>
      <c r="I50" s="43"/>
      <c r="J50" s="38"/>
      <c r="K50" s="39">
        <f t="shared" si="12"/>
        <v>34</v>
      </c>
      <c r="L50" s="43">
        <f t="shared" si="13"/>
        <v>4.1975308641975309</v>
      </c>
      <c r="M50" s="37" t="str">
        <f t="shared" si="14"/>
        <v>FX</v>
      </c>
      <c r="N50" s="93" t="str">
        <f t="shared" si="10"/>
        <v>Boube, Adam</v>
      </c>
      <c r="O50" s="70"/>
      <c r="P50" s="2" t="str">
        <f t="shared" si="15"/>
        <v>YES</v>
      </c>
      <c r="R50" s="44"/>
      <c r="T50" s="26"/>
    </row>
    <row r="51" spans="1:20" ht="14.1" customHeight="1" x14ac:dyDescent="0.3">
      <c r="A51" s="86" t="s">
        <v>118</v>
      </c>
      <c r="B51" s="136">
        <v>73</v>
      </c>
      <c r="C51" s="137"/>
      <c r="D51" s="70"/>
      <c r="E51" s="70"/>
      <c r="F51" s="28">
        <f t="shared" si="11"/>
        <v>73</v>
      </c>
      <c r="G51" s="6" t="str">
        <f t="shared" si="9"/>
        <v>F</v>
      </c>
      <c r="H51" s="146"/>
      <c r="I51" s="43"/>
      <c r="J51" s="38"/>
      <c r="K51" s="39">
        <f t="shared" si="12"/>
        <v>73</v>
      </c>
      <c r="L51" s="43">
        <f t="shared" si="13"/>
        <v>9.0123456790123466</v>
      </c>
      <c r="M51" s="37" t="str">
        <f t="shared" si="14"/>
        <v>FX</v>
      </c>
      <c r="N51" s="93" t="str">
        <f t="shared" si="10"/>
        <v>Brooks. Nathaniel</v>
      </c>
      <c r="O51" s="70"/>
      <c r="P51" s="2" t="str">
        <f t="shared" si="15"/>
        <v>YES</v>
      </c>
      <c r="R51" s="44"/>
      <c r="T51" s="26"/>
    </row>
    <row r="52" spans="1:20" ht="14.1" customHeight="1" x14ac:dyDescent="0.3">
      <c r="A52" s="86" t="s">
        <v>119</v>
      </c>
      <c r="B52" s="136">
        <v>39</v>
      </c>
      <c r="C52" s="137"/>
      <c r="D52" s="28"/>
      <c r="E52" s="70"/>
      <c r="F52" s="28">
        <f t="shared" si="11"/>
        <v>39</v>
      </c>
      <c r="G52" s="6" t="str">
        <f t="shared" si="9"/>
        <v>F</v>
      </c>
      <c r="H52" s="146"/>
      <c r="I52" s="43"/>
      <c r="J52" s="38"/>
      <c r="K52" s="39">
        <f t="shared" si="12"/>
        <v>39</v>
      </c>
      <c r="L52" s="43">
        <f t="shared" si="13"/>
        <v>4.8148148148148149</v>
      </c>
      <c r="M52" s="37" t="str">
        <f t="shared" si="14"/>
        <v>FX</v>
      </c>
      <c r="N52" s="93" t="str">
        <f t="shared" si="10"/>
        <v>Burrows, Myles</v>
      </c>
      <c r="O52" s="70"/>
      <c r="P52" s="2" t="str">
        <f t="shared" si="15"/>
        <v>YES</v>
      </c>
      <c r="R52" s="44"/>
    </row>
    <row r="53" spans="1:20" ht="14.1" customHeight="1" x14ac:dyDescent="0.3">
      <c r="A53" s="86" t="s">
        <v>120</v>
      </c>
      <c r="B53" s="136">
        <v>27</v>
      </c>
      <c r="C53" s="137"/>
      <c r="D53" s="70"/>
      <c r="E53" s="70"/>
      <c r="F53" s="28">
        <f t="shared" si="11"/>
        <v>27</v>
      </c>
      <c r="G53" s="6" t="str">
        <f t="shared" si="9"/>
        <v>F</v>
      </c>
      <c r="H53" s="146"/>
      <c r="I53" s="43"/>
      <c r="J53" s="38"/>
      <c r="K53" s="39">
        <f t="shared" si="12"/>
        <v>27</v>
      </c>
      <c r="L53" s="43">
        <f t="shared" si="13"/>
        <v>3.3333333333333335</v>
      </c>
      <c r="M53" s="37" t="str">
        <f t="shared" si="14"/>
        <v>FX</v>
      </c>
      <c r="N53" s="93" t="str">
        <f t="shared" si="10"/>
        <v>Dyer, Aliyah</v>
      </c>
      <c r="O53" s="70"/>
      <c r="P53" s="2" t="str">
        <f t="shared" si="15"/>
        <v>YES</v>
      </c>
      <c r="R53" s="44"/>
    </row>
    <row r="54" spans="1:20" ht="14.1" customHeight="1" x14ac:dyDescent="0.3">
      <c r="A54" s="86" t="s">
        <v>121</v>
      </c>
      <c r="B54" s="136">
        <v>80</v>
      </c>
      <c r="C54" s="137"/>
      <c r="D54" s="70"/>
      <c r="E54" s="70"/>
      <c r="F54" s="28">
        <f t="shared" si="11"/>
        <v>80</v>
      </c>
      <c r="G54" s="6" t="str">
        <f t="shared" si="9"/>
        <v>F</v>
      </c>
      <c r="H54" s="146"/>
      <c r="I54" s="43"/>
      <c r="J54" s="38"/>
      <c r="K54" s="39">
        <f t="shared" si="12"/>
        <v>80</v>
      </c>
      <c r="L54" s="43">
        <f t="shared" si="13"/>
        <v>9.8765432098765444</v>
      </c>
      <c r="M54" s="37" t="str">
        <f t="shared" si="14"/>
        <v>FX</v>
      </c>
      <c r="N54" s="93" t="str">
        <f t="shared" si="10"/>
        <v>Ensminger, William</v>
      </c>
      <c r="O54" s="70"/>
      <c r="P54" s="2" t="str">
        <f t="shared" si="15"/>
        <v>YES</v>
      </c>
      <c r="R54" s="44"/>
    </row>
    <row r="55" spans="1:20" ht="14.1" customHeight="1" x14ac:dyDescent="0.3">
      <c r="A55" s="86" t="s">
        <v>122</v>
      </c>
      <c r="B55" s="136">
        <v>63</v>
      </c>
      <c r="C55" s="137"/>
      <c r="D55" s="70"/>
      <c r="E55" s="70"/>
      <c r="F55" s="28">
        <f t="shared" si="11"/>
        <v>63</v>
      </c>
      <c r="G55" s="6" t="str">
        <f t="shared" si="9"/>
        <v>F</v>
      </c>
      <c r="H55" s="146"/>
      <c r="I55" s="43"/>
      <c r="J55" s="38"/>
      <c r="K55" s="39">
        <f t="shared" si="12"/>
        <v>63</v>
      </c>
      <c r="L55" s="43">
        <f t="shared" si="13"/>
        <v>7.7777777777777777</v>
      </c>
      <c r="M55" s="37" t="str">
        <f t="shared" si="14"/>
        <v>FX</v>
      </c>
      <c r="N55" s="93" t="str">
        <f t="shared" si="10"/>
        <v>Gobell, Natalie</v>
      </c>
      <c r="O55" s="70"/>
      <c r="P55" s="2" t="str">
        <f t="shared" si="15"/>
        <v>YES</v>
      </c>
    </row>
    <row r="56" spans="1:20" ht="14.1" customHeight="1" x14ac:dyDescent="0.3">
      <c r="A56" s="86" t="s">
        <v>123</v>
      </c>
      <c r="B56" s="136">
        <v>66</v>
      </c>
      <c r="C56" s="137"/>
      <c r="D56" s="70"/>
      <c r="E56" s="70"/>
      <c r="F56" s="28">
        <f t="shared" si="11"/>
        <v>66</v>
      </c>
      <c r="G56" s="6" t="str">
        <f t="shared" si="9"/>
        <v>F</v>
      </c>
      <c r="H56" s="146"/>
      <c r="I56" s="43"/>
      <c r="J56" s="38"/>
      <c r="K56" s="39">
        <f t="shared" si="12"/>
        <v>66</v>
      </c>
      <c r="L56" s="43">
        <f t="shared" si="13"/>
        <v>8.1481481481481488</v>
      </c>
      <c r="M56" s="37" t="str">
        <f t="shared" si="14"/>
        <v>FX</v>
      </c>
      <c r="N56" s="93" t="str">
        <f t="shared" si="10"/>
        <v>Grobert, Caden</v>
      </c>
      <c r="O56" s="70"/>
      <c r="P56" s="2" t="str">
        <f t="shared" si="15"/>
        <v>YES</v>
      </c>
    </row>
    <row r="57" spans="1:20" ht="14.1" customHeight="1" x14ac:dyDescent="0.3">
      <c r="A57" s="86" t="s">
        <v>124</v>
      </c>
      <c r="B57" s="136">
        <v>91</v>
      </c>
      <c r="C57" s="137"/>
      <c r="D57" s="28"/>
      <c r="E57" s="70"/>
      <c r="F57" s="28">
        <f t="shared" si="11"/>
        <v>91</v>
      </c>
      <c r="G57" s="6" t="str">
        <f t="shared" si="9"/>
        <v>F</v>
      </c>
      <c r="H57" s="146"/>
      <c r="I57" s="43"/>
      <c r="J57" s="38"/>
      <c r="K57" s="39">
        <f t="shared" si="12"/>
        <v>91</v>
      </c>
      <c r="L57" s="43">
        <f t="shared" si="13"/>
        <v>11.234567901234568</v>
      </c>
      <c r="M57" s="37" t="str">
        <f t="shared" si="14"/>
        <v>FX</v>
      </c>
      <c r="N57" s="93" t="str">
        <f t="shared" si="10"/>
        <v>Ketterlinus, Nathan</v>
      </c>
      <c r="O57" s="70"/>
      <c r="P57" s="2" t="str">
        <f t="shared" si="15"/>
        <v>YES</v>
      </c>
    </row>
    <row r="58" spans="1:20" ht="14.1" customHeight="1" x14ac:dyDescent="0.3">
      <c r="A58" s="86" t="s">
        <v>125</v>
      </c>
      <c r="B58" s="136">
        <v>27</v>
      </c>
      <c r="C58" s="137"/>
      <c r="D58" s="28"/>
      <c r="E58" s="70"/>
      <c r="F58" s="28">
        <f t="shared" si="11"/>
        <v>27</v>
      </c>
      <c r="G58" s="6" t="str">
        <f t="shared" si="9"/>
        <v>F</v>
      </c>
      <c r="H58" s="146"/>
      <c r="I58" s="43"/>
      <c r="J58" s="38"/>
      <c r="K58" s="39">
        <f t="shared" si="12"/>
        <v>27</v>
      </c>
      <c r="L58" s="43">
        <f t="shared" si="13"/>
        <v>3.3333333333333335</v>
      </c>
      <c r="M58" s="37" t="str">
        <f t="shared" si="14"/>
        <v>FX</v>
      </c>
      <c r="N58" s="93" t="str">
        <f t="shared" si="10"/>
        <v>Marshall, Cameron</v>
      </c>
      <c r="O58" s="70"/>
      <c r="P58" s="2" t="str">
        <f t="shared" si="15"/>
        <v>YES</v>
      </c>
      <c r="R58" s="52"/>
    </row>
    <row r="59" spans="1:20" ht="14.1" customHeight="1" x14ac:dyDescent="0.3">
      <c r="A59" s="180" t="s">
        <v>126</v>
      </c>
      <c r="B59" s="136">
        <v>83</v>
      </c>
      <c r="C59" s="137"/>
      <c r="D59" s="70"/>
      <c r="E59" s="70"/>
      <c r="F59" s="28">
        <f t="shared" si="11"/>
        <v>83</v>
      </c>
      <c r="G59" s="6" t="str">
        <f t="shared" si="9"/>
        <v>F</v>
      </c>
      <c r="H59" s="146"/>
      <c r="I59" s="43"/>
      <c r="J59" s="38"/>
      <c r="K59" s="39">
        <f t="shared" si="12"/>
        <v>83</v>
      </c>
      <c r="L59" s="43">
        <f t="shared" si="13"/>
        <v>10.246913580246915</v>
      </c>
      <c r="M59" s="37" t="str">
        <f t="shared" si="14"/>
        <v>FX</v>
      </c>
      <c r="N59" s="93" t="str">
        <f t="shared" si="10"/>
        <v>Mein, Xavier</v>
      </c>
      <c r="O59" s="70"/>
      <c r="P59" s="2" t="str">
        <f t="shared" si="15"/>
        <v>YES</v>
      </c>
    </row>
    <row r="60" spans="1:20" ht="14.1" customHeight="1" x14ac:dyDescent="0.3">
      <c r="A60" s="86" t="s">
        <v>127</v>
      </c>
      <c r="B60" s="136">
        <v>72</v>
      </c>
      <c r="C60" s="137"/>
      <c r="D60" s="70"/>
      <c r="E60" s="70"/>
      <c r="F60" s="28">
        <f t="shared" si="11"/>
        <v>72</v>
      </c>
      <c r="G60" s="6" t="str">
        <f t="shared" si="9"/>
        <v>F</v>
      </c>
      <c r="H60" s="146"/>
      <c r="I60" s="149"/>
      <c r="J60" s="38"/>
      <c r="K60" s="39">
        <f t="shared" si="12"/>
        <v>72</v>
      </c>
      <c r="L60" s="43">
        <f t="shared" si="13"/>
        <v>8.8888888888888893</v>
      </c>
      <c r="M60" s="37" t="str">
        <f t="shared" si="14"/>
        <v>FX</v>
      </c>
      <c r="N60" s="93" t="str">
        <f t="shared" si="10"/>
        <v>Mesfin, Mathew</v>
      </c>
      <c r="O60" s="70"/>
      <c r="P60" s="2" t="str">
        <f t="shared" si="15"/>
        <v>YES</v>
      </c>
    </row>
    <row r="61" spans="1:20" ht="14.1" customHeight="1" x14ac:dyDescent="0.3">
      <c r="A61" s="86" t="s">
        <v>128</v>
      </c>
      <c r="B61" s="136">
        <v>73</v>
      </c>
      <c r="C61" s="137"/>
      <c r="D61" s="28"/>
      <c r="E61" s="70"/>
      <c r="F61" s="28">
        <f t="shared" si="11"/>
        <v>73</v>
      </c>
      <c r="G61" s="6" t="str">
        <f t="shared" si="9"/>
        <v>F</v>
      </c>
      <c r="H61" s="146"/>
      <c r="I61" s="149"/>
      <c r="J61" s="38"/>
      <c r="K61" s="39">
        <f t="shared" si="12"/>
        <v>73</v>
      </c>
      <c r="L61" s="43">
        <f t="shared" si="13"/>
        <v>9.0123456790123466</v>
      </c>
      <c r="M61" s="37" t="str">
        <f t="shared" si="14"/>
        <v>FX</v>
      </c>
      <c r="N61" s="93" t="str">
        <f t="shared" si="10"/>
        <v>Moore, Grace</v>
      </c>
      <c r="O61" s="70"/>
      <c r="P61" s="2" t="str">
        <f t="shared" si="15"/>
        <v>YES</v>
      </c>
    </row>
    <row r="62" spans="1:20" ht="14.1" customHeight="1" x14ac:dyDescent="0.3">
      <c r="A62" s="180" t="s">
        <v>129</v>
      </c>
      <c r="B62" s="136">
        <v>64</v>
      </c>
      <c r="C62" s="137"/>
      <c r="D62" s="70"/>
      <c r="E62" s="70"/>
      <c r="F62" s="28">
        <f t="shared" si="11"/>
        <v>64</v>
      </c>
      <c r="G62" s="6" t="str">
        <f t="shared" si="9"/>
        <v>F</v>
      </c>
      <c r="H62" s="146"/>
      <c r="I62" s="43"/>
      <c r="J62" s="38"/>
      <c r="K62" s="39">
        <f t="shared" si="12"/>
        <v>64</v>
      </c>
      <c r="L62" s="43">
        <f t="shared" si="13"/>
        <v>7.901234567901235</v>
      </c>
      <c r="M62" s="37" t="str">
        <f t="shared" si="14"/>
        <v>FX</v>
      </c>
      <c r="N62" s="93" t="str">
        <f t="shared" si="10"/>
        <v>Seifert, Luke</v>
      </c>
      <c r="O62" s="70"/>
      <c r="P62" s="2" t="str">
        <f t="shared" si="15"/>
        <v>YES</v>
      </c>
    </row>
    <row r="63" spans="1:20" ht="14.1" customHeight="1" x14ac:dyDescent="0.3">
      <c r="A63" s="86" t="s">
        <v>130</v>
      </c>
      <c r="B63" s="136">
        <v>36</v>
      </c>
      <c r="C63" s="137"/>
      <c r="D63" s="70"/>
      <c r="E63" s="70"/>
      <c r="F63" s="28">
        <f t="shared" si="11"/>
        <v>36</v>
      </c>
      <c r="G63" s="6" t="str">
        <f t="shared" si="9"/>
        <v>F</v>
      </c>
      <c r="H63" s="146"/>
      <c r="I63" s="43"/>
      <c r="J63" s="38"/>
      <c r="K63" s="39">
        <f t="shared" si="12"/>
        <v>36</v>
      </c>
      <c r="L63" s="43">
        <f t="shared" si="13"/>
        <v>4.4444444444444446</v>
      </c>
      <c r="M63" s="37" t="str">
        <f t="shared" si="14"/>
        <v>FX</v>
      </c>
      <c r="N63" s="93" t="str">
        <f t="shared" si="10"/>
        <v>Sherman, Emma</v>
      </c>
      <c r="O63" s="70"/>
      <c r="P63" s="2" t="str">
        <f t="shared" si="15"/>
        <v>YES</v>
      </c>
    </row>
    <row r="64" spans="1:20" ht="14.1" customHeight="1" x14ac:dyDescent="0.3">
      <c r="A64" s="86" t="s">
        <v>131</v>
      </c>
      <c r="B64" s="136">
        <v>55</v>
      </c>
      <c r="C64" s="137"/>
      <c r="D64" s="70"/>
      <c r="E64" s="70"/>
      <c r="F64" s="28">
        <f t="shared" si="11"/>
        <v>55</v>
      </c>
      <c r="G64" s="6" t="str">
        <f t="shared" si="9"/>
        <v>F</v>
      </c>
      <c r="H64" s="146"/>
      <c r="I64" s="43"/>
      <c r="J64" s="38"/>
      <c r="K64" s="39">
        <f t="shared" si="12"/>
        <v>55</v>
      </c>
      <c r="L64" s="43">
        <f t="shared" si="13"/>
        <v>6.7901234567901234</v>
      </c>
      <c r="M64" s="37" t="str">
        <f t="shared" si="14"/>
        <v>FX</v>
      </c>
      <c r="N64" s="93" t="str">
        <f t="shared" si="10"/>
        <v>Shubrooks, Savian</v>
      </c>
      <c r="O64" s="70"/>
      <c r="P64" s="2" t="str">
        <f t="shared" si="15"/>
        <v>YES</v>
      </c>
    </row>
    <row r="65" spans="1:18" ht="14.1" customHeight="1" x14ac:dyDescent="0.3">
      <c r="A65" s="86" t="s">
        <v>132</v>
      </c>
      <c r="B65" s="136">
        <v>52</v>
      </c>
      <c r="C65" s="137"/>
      <c r="D65" s="70"/>
      <c r="E65" s="28"/>
      <c r="F65" s="28">
        <f t="shared" si="11"/>
        <v>52</v>
      </c>
      <c r="G65" s="6" t="str">
        <f t="shared" si="9"/>
        <v>F</v>
      </c>
      <c r="H65" s="146"/>
      <c r="I65" s="43"/>
      <c r="J65" s="38"/>
      <c r="K65" s="39">
        <f t="shared" si="12"/>
        <v>52</v>
      </c>
      <c r="L65" s="43">
        <f t="shared" si="13"/>
        <v>6.4197530864197532</v>
      </c>
      <c r="M65" s="37" t="str">
        <f t="shared" si="14"/>
        <v>FX</v>
      </c>
      <c r="N65" s="93" t="str">
        <f t="shared" si="10"/>
        <v>White, Tyler</v>
      </c>
      <c r="O65" s="70"/>
      <c r="P65" s="2" t="str">
        <f t="shared" si="15"/>
        <v>YES</v>
      </c>
    </row>
    <row r="66" spans="1:18" ht="14.1" customHeight="1" x14ac:dyDescent="0.3">
      <c r="A66" s="86" t="s">
        <v>133</v>
      </c>
      <c r="B66" s="136">
        <v>57</v>
      </c>
      <c r="C66" s="137"/>
      <c r="D66" s="28"/>
      <c r="E66" s="70"/>
      <c r="F66" s="28">
        <f t="shared" si="11"/>
        <v>57</v>
      </c>
      <c r="G66" s="6" t="str">
        <f t="shared" si="9"/>
        <v>F</v>
      </c>
      <c r="H66" s="146"/>
      <c r="I66" s="43"/>
      <c r="J66" s="38"/>
      <c r="K66" s="39">
        <f t="shared" si="12"/>
        <v>57</v>
      </c>
      <c r="L66" s="43">
        <f t="shared" si="13"/>
        <v>7.0370370370370372</v>
      </c>
      <c r="M66" s="37" t="str">
        <f t="shared" si="14"/>
        <v>FX</v>
      </c>
      <c r="N66" s="93" t="str">
        <f t="shared" si="10"/>
        <v>Yi, Justin</v>
      </c>
      <c r="O66" s="70"/>
      <c r="P66" s="2" t="str">
        <f t="shared" si="15"/>
        <v>YES</v>
      </c>
    </row>
    <row r="67" spans="1:18" ht="14.1" customHeight="1" x14ac:dyDescent="0.3">
      <c r="B67" s="81"/>
      <c r="C67" s="137"/>
      <c r="D67" s="70"/>
      <c r="E67" s="28"/>
      <c r="F67" s="70"/>
      <c r="G67" s="6"/>
      <c r="H67" s="146"/>
      <c r="I67" s="43"/>
      <c r="J67" s="38"/>
      <c r="K67" s="39"/>
      <c r="L67" s="43"/>
      <c r="M67" s="37"/>
      <c r="N67" s="93"/>
      <c r="O67" s="71"/>
      <c r="P67" s="2"/>
    </row>
    <row r="68" spans="1:18" ht="14.1" customHeight="1" x14ac:dyDescent="0.3">
      <c r="A68" s="86"/>
      <c r="B68" s="81"/>
      <c r="C68" s="70"/>
      <c r="D68" s="70"/>
      <c r="E68" s="28"/>
      <c r="F68" s="70"/>
      <c r="G68" s="6"/>
      <c r="H68" s="146"/>
      <c r="I68" s="43"/>
      <c r="J68" s="7"/>
      <c r="K68" s="39"/>
      <c r="L68" s="43"/>
      <c r="M68" s="37"/>
      <c r="N68" s="93"/>
      <c r="O68" s="72"/>
      <c r="P68" s="2"/>
    </row>
    <row r="69" spans="1:18" ht="14.1" customHeight="1" x14ac:dyDescent="0.3">
      <c r="A69" s="141"/>
      <c r="B69" s="90"/>
      <c r="C69" s="70"/>
      <c r="D69" s="70"/>
      <c r="E69" s="70"/>
      <c r="F69" s="70"/>
      <c r="G69" s="6"/>
      <c r="H69" s="146"/>
      <c r="I69" s="150"/>
      <c r="K69" s="39"/>
      <c r="L69" s="43"/>
      <c r="M69" s="37"/>
      <c r="N69" s="93"/>
      <c r="O69" s="72"/>
      <c r="P69" s="2"/>
    </row>
    <row r="70" spans="1:18" ht="14.1" customHeight="1" x14ac:dyDescent="0.3">
      <c r="A70" s="26"/>
      <c r="B70" s="73">
        <v>100</v>
      </c>
      <c r="C70" s="26">
        <v>100</v>
      </c>
      <c r="D70" s="70">
        <v>100</v>
      </c>
      <c r="E70" s="70">
        <v>160</v>
      </c>
      <c r="F70" s="26">
        <f t="shared" ref="F70" si="16">SUM(B70:E70)</f>
        <v>460</v>
      </c>
      <c r="G70" s="6" t="str">
        <f>IF(F69&gt;$F$88-1,IF(F69&gt;$F$87-1,IF(F69&gt;$F$86-1,IF(F69&gt;$F$85-1,"A","B"),"C"),"D"),"F")</f>
        <v>F</v>
      </c>
      <c r="H70" s="26">
        <v>150</v>
      </c>
      <c r="I70" s="82">
        <v>100</v>
      </c>
      <c r="J70" s="7"/>
      <c r="K70" s="39">
        <f t="shared" si="12"/>
        <v>810</v>
      </c>
      <c r="L70" s="43">
        <f t="shared" si="13"/>
        <v>100</v>
      </c>
      <c r="M70" s="37" t="str">
        <f t="shared" si="14"/>
        <v>A</v>
      </c>
      <c r="N70" s="40"/>
      <c r="O70" s="7"/>
      <c r="P70" s="2"/>
    </row>
    <row r="71" spans="1:18" ht="14.1" customHeight="1" x14ac:dyDescent="0.2">
      <c r="A71" s="2"/>
      <c r="H71" s="8"/>
      <c r="I71" s="2"/>
      <c r="J71" s="7"/>
      <c r="K71" s="7"/>
      <c r="L71" s="2"/>
      <c r="M71" s="2"/>
      <c r="N71" s="2"/>
      <c r="O71" s="7"/>
      <c r="P71" s="2"/>
      <c r="Q71" s="2"/>
      <c r="R71" s="2"/>
    </row>
    <row r="72" spans="1:18" ht="14.1" customHeight="1" thickBot="1" x14ac:dyDescent="0.35">
      <c r="A72" s="2"/>
      <c r="B72" s="2"/>
      <c r="F72" s="2"/>
      <c r="G72" s="2"/>
      <c r="H72" s="2"/>
      <c r="I72" s="2"/>
      <c r="J72" s="7"/>
      <c r="K72" s="7"/>
      <c r="L72" s="2"/>
      <c r="M72" s="25"/>
      <c r="N72" s="2"/>
      <c r="O72" s="7"/>
      <c r="P72" s="2"/>
      <c r="Q72" s="2"/>
      <c r="R72" s="2"/>
    </row>
    <row r="73" spans="1:18" ht="14.1" customHeight="1" x14ac:dyDescent="0.3">
      <c r="A73" s="102" t="s">
        <v>35</v>
      </c>
      <c r="B73" s="103">
        <v>1</v>
      </c>
      <c r="C73" s="104">
        <v>2</v>
      </c>
      <c r="D73" s="105">
        <v>3</v>
      </c>
      <c r="E73" s="106" t="s">
        <v>16</v>
      </c>
      <c r="F73" s="2"/>
      <c r="G73" s="2" t="s">
        <v>60</v>
      </c>
      <c r="H73" s="2"/>
      <c r="I73" s="2"/>
      <c r="J73" s="7"/>
      <c r="K73" s="7"/>
      <c r="L73" s="2"/>
      <c r="M73" s="25"/>
      <c r="N73" s="2"/>
      <c r="O73" s="7"/>
      <c r="P73" s="2"/>
      <c r="Q73" s="2"/>
      <c r="R73" s="2"/>
    </row>
    <row r="74" spans="1:18" ht="14.1" customHeight="1" x14ac:dyDescent="0.3">
      <c r="A74" s="107" t="s">
        <v>36</v>
      </c>
      <c r="B74" s="108">
        <v>83</v>
      </c>
      <c r="C74" s="2">
        <v>68</v>
      </c>
      <c r="D74" s="2"/>
      <c r="E74" s="109">
        <v>104</v>
      </c>
      <c r="F74" s="2"/>
      <c r="G74" s="2"/>
      <c r="H74" s="2"/>
      <c r="I74" s="2"/>
      <c r="J74" s="2"/>
      <c r="K74" s="2"/>
      <c r="L74" s="2"/>
      <c r="M74" s="25"/>
      <c r="N74" s="2"/>
      <c r="O74" s="2"/>
      <c r="P74" s="2"/>
      <c r="Q74" s="2"/>
      <c r="R74" s="2"/>
    </row>
    <row r="75" spans="1:18" ht="14.1" customHeight="1" x14ac:dyDescent="0.3">
      <c r="A75" s="110" t="s">
        <v>69</v>
      </c>
      <c r="B75" s="2"/>
      <c r="C75" s="2"/>
      <c r="D75" s="2"/>
      <c r="E75" s="109"/>
      <c r="F75" s="2"/>
      <c r="G75" s="2" t="s">
        <v>61</v>
      </c>
      <c r="H75" s="2">
        <v>47</v>
      </c>
      <c r="I75" s="2"/>
      <c r="J75" s="2" t="s">
        <v>66</v>
      </c>
      <c r="K75" s="2">
        <f>H75+H76+H77</f>
        <v>169</v>
      </c>
      <c r="L75" s="2" t="s">
        <v>56</v>
      </c>
      <c r="M75" s="25"/>
      <c r="N75" s="2"/>
      <c r="O75" s="7"/>
      <c r="P75" s="2"/>
      <c r="Q75" s="2"/>
      <c r="R75" s="2"/>
    </row>
    <row r="76" spans="1:18" ht="14.1" customHeight="1" x14ac:dyDescent="0.3">
      <c r="A76" s="111">
        <v>3</v>
      </c>
      <c r="B76" s="4"/>
      <c r="C76" s="4"/>
      <c r="D76" s="4"/>
      <c r="E76" s="112"/>
      <c r="F76" s="2"/>
      <c r="G76" s="2" t="s">
        <v>62</v>
      </c>
      <c r="H76" s="2">
        <v>64</v>
      </c>
      <c r="I76" s="2"/>
      <c r="J76" s="3" t="s">
        <v>3</v>
      </c>
      <c r="K76" s="4"/>
      <c r="L76" s="4"/>
      <c r="M76" s="25"/>
      <c r="N76" s="2"/>
      <c r="O76" s="7"/>
      <c r="P76" s="2"/>
      <c r="Q76" s="2"/>
      <c r="R76" s="2"/>
    </row>
    <row r="77" spans="1:18" ht="14.1" customHeight="1" x14ac:dyDescent="0.3">
      <c r="A77" s="113" t="s">
        <v>37</v>
      </c>
      <c r="B77" s="2"/>
      <c r="C77" s="2"/>
      <c r="D77" s="2"/>
      <c r="E77" s="109"/>
      <c r="F77" s="2"/>
      <c r="G77" s="8" t="s">
        <v>63</v>
      </c>
      <c r="H77" s="2">
        <v>58</v>
      </c>
      <c r="I77" s="2"/>
      <c r="J77" s="2"/>
      <c r="K77" s="2"/>
      <c r="L77" s="2"/>
      <c r="M77" s="25"/>
      <c r="N77" s="2"/>
      <c r="O77" s="7"/>
      <c r="P77" s="2"/>
      <c r="Q77" s="2"/>
      <c r="R77" s="2"/>
    </row>
    <row r="78" spans="1:18" ht="14.1" customHeight="1" thickBot="1" x14ac:dyDescent="0.35">
      <c r="A78" s="114">
        <f>IF(A76=1,(B88+(C74-C88+D74-D88+(E74-E88)/1.6)/3),IF(A76=2,(C88+(B74-B88+D74-D88+(E74-E88)/1.6)/3),(D88+(B74-B88+C74-C88+(E74-E88)/1.6)/3)))</f>
        <v>75</v>
      </c>
      <c r="B78" s="115"/>
      <c r="C78" s="115"/>
      <c r="D78" s="115"/>
      <c r="E78" s="116"/>
      <c r="F78" s="2"/>
      <c r="G78" s="8" t="s">
        <v>64</v>
      </c>
      <c r="H78" s="8">
        <v>87.5</v>
      </c>
      <c r="I78" s="2" t="s">
        <v>25</v>
      </c>
      <c r="J78" s="2"/>
      <c r="K78" s="2"/>
      <c r="L78" s="2"/>
      <c r="M78" s="25"/>
      <c r="N78" s="6"/>
      <c r="O78" s="7"/>
      <c r="P78" s="2"/>
      <c r="Q78" s="2"/>
      <c r="R78" s="2"/>
    </row>
    <row r="79" spans="1:18" ht="14.1" customHeight="1" x14ac:dyDescent="0.3">
      <c r="G79" s="8" t="s">
        <v>65</v>
      </c>
      <c r="H79" s="8">
        <v>95.2</v>
      </c>
      <c r="I79" t="s">
        <v>13</v>
      </c>
      <c r="M79" s="25"/>
      <c r="N79" s="117"/>
      <c r="O79" s="7"/>
      <c r="P79" s="2"/>
      <c r="Q79" s="2"/>
      <c r="R79" s="2"/>
    </row>
    <row r="80" spans="1:18" ht="14.1" customHeight="1" x14ac:dyDescent="0.3">
      <c r="G80" s="2"/>
      <c r="H80" s="2"/>
      <c r="M80" s="25"/>
      <c r="N80" s="117"/>
      <c r="O80" s="7"/>
      <c r="P80" s="2"/>
      <c r="Q80" s="2"/>
      <c r="R80" s="2"/>
    </row>
    <row r="81" spans="1:18" ht="14.1" customHeight="1" x14ac:dyDescent="0.3">
      <c r="A81" s="2" t="s">
        <v>4</v>
      </c>
      <c r="B81" s="177">
        <f>F40</f>
        <v>0</v>
      </c>
      <c r="C81" s="177"/>
      <c r="D81" s="177"/>
      <c r="E81" s="117"/>
      <c r="F81" s="117"/>
      <c r="G81" s="2"/>
      <c r="H81" s="2"/>
      <c r="I81" s="117"/>
      <c r="J81" s="3"/>
      <c r="K81" s="3"/>
      <c r="L81" s="3"/>
      <c r="M81" s="25"/>
      <c r="N81" s="2"/>
      <c r="O81" s="7"/>
      <c r="P81" s="2"/>
      <c r="Q81" s="2"/>
      <c r="R81" s="2"/>
    </row>
    <row r="82" spans="1:18" ht="14.1" customHeight="1" x14ac:dyDescent="0.3">
      <c r="A82" s="2"/>
      <c r="B82" s="117"/>
      <c r="C82" s="117"/>
      <c r="D82" s="117"/>
      <c r="E82" s="117"/>
      <c r="F82" s="117"/>
      <c r="G82" s="2" t="s">
        <v>8</v>
      </c>
      <c r="H82" s="2"/>
      <c r="I82" s="117"/>
      <c r="J82" s="117"/>
      <c r="K82" s="117"/>
      <c r="L82" s="3"/>
      <c r="M82" s="25"/>
      <c r="N82" s="2"/>
      <c r="O82" s="7"/>
      <c r="P82" s="2"/>
    </row>
    <row r="83" spans="1:18" ht="14.1" customHeight="1" x14ac:dyDescent="0.3">
      <c r="A83" s="2"/>
      <c r="B83" s="23" t="s">
        <v>38</v>
      </c>
      <c r="C83" s="23" t="s">
        <v>39</v>
      </c>
      <c r="D83" s="23" t="s">
        <v>40</v>
      </c>
      <c r="E83" s="118" t="s">
        <v>41</v>
      </c>
      <c r="F83" s="118" t="s">
        <v>42</v>
      </c>
      <c r="G83" s="1" t="s">
        <v>23</v>
      </c>
      <c r="H83" s="119" t="s">
        <v>34</v>
      </c>
      <c r="I83" s="118" t="s">
        <v>43</v>
      </c>
      <c r="J83" s="120" t="s">
        <v>44</v>
      </c>
      <c r="K83" s="120" t="s">
        <v>42</v>
      </c>
      <c r="L83" s="80" t="s">
        <v>45</v>
      </c>
      <c r="M83" s="41" t="s">
        <v>23</v>
      </c>
      <c r="N83" s="2"/>
      <c r="O83" s="7"/>
      <c r="P83" s="2"/>
    </row>
    <row r="84" spans="1:18" ht="14.1" customHeight="1" x14ac:dyDescent="0.3">
      <c r="A84" s="10" t="s">
        <v>46</v>
      </c>
      <c r="B84" s="2">
        <v>70</v>
      </c>
      <c r="C84" s="2">
        <v>70</v>
      </c>
      <c r="D84" s="2">
        <v>75</v>
      </c>
      <c r="E84" s="8">
        <v>118</v>
      </c>
      <c r="F84" s="2">
        <f t="shared" ref="F84:F89" si="17">SUM(B84:E84)</f>
        <v>333</v>
      </c>
      <c r="G84" s="2" t="str">
        <f>IF(F84&gt;$F$87-1,IF(F84&gt;$F$86-1,IF(F84&gt;$F$85-1,IF(F84&gt;$F$84-1,"A","B"),"C"),"D"),"F")</f>
        <v>A</v>
      </c>
      <c r="H84" s="8">
        <v>135</v>
      </c>
      <c r="I84" s="8">
        <v>90</v>
      </c>
      <c r="J84" s="50"/>
      <c r="K84" s="7">
        <f>F84+H84+I84*2</f>
        <v>648</v>
      </c>
      <c r="L84" s="48">
        <f>K84/8.1</f>
        <v>80</v>
      </c>
      <c r="M84" s="37" t="str">
        <f>LOOKUP(L84,$B$92:$B$103,$D$92:$D$103)</f>
        <v>A-</v>
      </c>
      <c r="N84" s="2"/>
      <c r="O84" s="7"/>
      <c r="P84" s="6"/>
    </row>
    <row r="85" spans="1:18" ht="14.1" customHeight="1" x14ac:dyDescent="0.3">
      <c r="A85" s="10" t="s">
        <v>47</v>
      </c>
      <c r="B85" s="8">
        <v>59</v>
      </c>
      <c r="C85" s="2">
        <v>61</v>
      </c>
      <c r="D85" s="8">
        <v>65</v>
      </c>
      <c r="E85" s="8">
        <v>105</v>
      </c>
      <c r="F85" s="2">
        <f t="shared" si="17"/>
        <v>290</v>
      </c>
      <c r="G85" s="2" t="str">
        <f t="shared" ref="G85:G89" si="18">IF(F85&gt;$F$87-1,IF(F85&gt;$F$86-1,IF(F85&gt;$F$85-1,IF(F85&gt;$F$84-1,"A","B"),"C"),"D"),"F")</f>
        <v>B</v>
      </c>
      <c r="H85" s="8">
        <v>120</v>
      </c>
      <c r="I85" s="8">
        <v>80</v>
      </c>
      <c r="J85" s="50"/>
      <c r="K85" s="7">
        <f t="shared" ref="K85:K89" si="19">F85+H85+I85*2</f>
        <v>570</v>
      </c>
      <c r="L85" s="48">
        <f t="shared" ref="L85:L89" si="20">K85/8.1</f>
        <v>70.370370370370367</v>
      </c>
      <c r="M85" s="37" t="str">
        <f t="shared" ref="M85:M89" si="21">LOOKUP(L85,$B$92:$B$103,$D$92:$D$103)</f>
        <v>B-</v>
      </c>
      <c r="N85" s="2"/>
      <c r="O85" s="7"/>
      <c r="P85" s="6"/>
    </row>
    <row r="86" spans="1:18" ht="14.1" customHeight="1" x14ac:dyDescent="0.3">
      <c r="A86" s="121" t="s">
        <v>48</v>
      </c>
      <c r="B86" s="2">
        <v>45</v>
      </c>
      <c r="C86" s="8">
        <v>52</v>
      </c>
      <c r="D86" s="8">
        <v>53</v>
      </c>
      <c r="E86" s="8">
        <v>87</v>
      </c>
      <c r="F86" s="2">
        <f t="shared" si="17"/>
        <v>237</v>
      </c>
      <c r="G86" s="2" t="str">
        <f t="shared" si="18"/>
        <v>C</v>
      </c>
      <c r="H86" s="8">
        <v>105</v>
      </c>
      <c r="I86" s="8">
        <v>70</v>
      </c>
      <c r="J86" s="50"/>
      <c r="K86" s="7">
        <f t="shared" si="19"/>
        <v>482</v>
      </c>
      <c r="L86" s="48">
        <f t="shared" si="20"/>
        <v>59.506172839506178</v>
      </c>
      <c r="M86" s="37" t="str">
        <f t="shared" si="21"/>
        <v>C-</v>
      </c>
      <c r="N86" s="2"/>
      <c r="O86" s="7"/>
      <c r="P86" s="2"/>
    </row>
    <row r="87" spans="1:18" ht="14.1" customHeight="1" x14ac:dyDescent="0.3">
      <c r="A87" s="121" t="s">
        <v>49</v>
      </c>
      <c r="B87" s="8">
        <v>34</v>
      </c>
      <c r="C87" s="8">
        <v>41</v>
      </c>
      <c r="D87" s="8">
        <v>42</v>
      </c>
      <c r="E87" s="8">
        <v>76</v>
      </c>
      <c r="F87" s="2">
        <f t="shared" si="17"/>
        <v>193</v>
      </c>
      <c r="G87" s="2" t="str">
        <f t="shared" si="18"/>
        <v>D</v>
      </c>
      <c r="H87" s="8">
        <v>90</v>
      </c>
      <c r="I87" s="8">
        <v>60</v>
      </c>
      <c r="J87" s="50"/>
      <c r="K87" s="7">
        <f t="shared" si="19"/>
        <v>403</v>
      </c>
      <c r="L87" s="48">
        <f t="shared" si="20"/>
        <v>49.753086419753089</v>
      </c>
      <c r="M87" s="37" t="str">
        <f t="shared" si="21"/>
        <v>D</v>
      </c>
      <c r="N87" s="2"/>
      <c r="O87" s="7"/>
      <c r="P87" s="2"/>
    </row>
    <row r="88" spans="1:18" ht="14.1" customHeight="1" x14ac:dyDescent="0.3">
      <c r="A88" s="121" t="s">
        <v>50</v>
      </c>
      <c r="B88" s="8">
        <v>49</v>
      </c>
      <c r="C88" s="8">
        <v>53</v>
      </c>
      <c r="D88" s="8">
        <v>57</v>
      </c>
      <c r="E88" s="8">
        <v>96</v>
      </c>
      <c r="F88" s="2">
        <f t="shared" si="17"/>
        <v>255</v>
      </c>
      <c r="G88" s="2" t="str">
        <f t="shared" si="18"/>
        <v>C</v>
      </c>
      <c r="H88" s="8">
        <v>118.25</v>
      </c>
      <c r="I88" s="8">
        <v>81.234999999999999</v>
      </c>
      <c r="J88" s="50"/>
      <c r="K88" s="7">
        <f t="shared" si="19"/>
        <v>535.72</v>
      </c>
      <c r="L88" s="48">
        <f t="shared" si="20"/>
        <v>66.138271604938282</v>
      </c>
      <c r="M88" s="37" t="str">
        <f t="shared" si="21"/>
        <v>C</v>
      </c>
      <c r="N88" s="2"/>
      <c r="O88" s="7"/>
      <c r="P88" s="2"/>
    </row>
    <row r="89" spans="1:18" ht="14.1" customHeight="1" x14ac:dyDescent="0.3">
      <c r="A89" s="121" t="s">
        <v>51</v>
      </c>
      <c r="B89" s="8">
        <v>100</v>
      </c>
      <c r="C89" s="8">
        <v>100</v>
      </c>
      <c r="D89" s="8">
        <v>100</v>
      </c>
      <c r="E89" s="8">
        <v>160</v>
      </c>
      <c r="F89" s="8">
        <f t="shared" si="17"/>
        <v>460</v>
      </c>
      <c r="G89" s="2" t="str">
        <f t="shared" si="18"/>
        <v>A</v>
      </c>
      <c r="H89" s="8">
        <v>150</v>
      </c>
      <c r="I89" s="8">
        <v>100</v>
      </c>
      <c r="J89" s="7"/>
      <c r="K89" s="7">
        <f t="shared" si="19"/>
        <v>810</v>
      </c>
      <c r="L89" s="48">
        <f t="shared" si="20"/>
        <v>100</v>
      </c>
      <c r="M89" s="37" t="str">
        <f t="shared" si="21"/>
        <v>A</v>
      </c>
      <c r="N89" s="2"/>
      <c r="O89" s="7"/>
      <c r="P89" s="2"/>
    </row>
    <row r="90" spans="1:18" ht="14.1" customHeight="1" x14ac:dyDescent="0.2">
      <c r="A90" s="2"/>
      <c r="B90" s="2" t="s">
        <v>52</v>
      </c>
      <c r="C90" s="8"/>
      <c r="D90" s="2"/>
      <c r="E90" s="8"/>
      <c r="F90" s="2"/>
      <c r="G90" s="2"/>
      <c r="H90" s="8"/>
      <c r="I90" s="2"/>
      <c r="J90" s="7"/>
      <c r="K90" s="7"/>
      <c r="L90" s="2"/>
      <c r="M90" s="2"/>
      <c r="N90" s="2"/>
      <c r="O90" s="7"/>
      <c r="P90" s="2"/>
    </row>
    <row r="91" spans="1:18" ht="14.1" customHeight="1" x14ac:dyDescent="0.2">
      <c r="A91" s="2"/>
      <c r="B91" s="122" t="s">
        <v>53</v>
      </c>
      <c r="C91" s="122" t="s">
        <v>52</v>
      </c>
      <c r="D91" s="122"/>
      <c r="E91" s="8"/>
      <c r="F91" s="2"/>
      <c r="G91" s="2"/>
      <c r="H91" s="8"/>
      <c r="I91" s="2" t="s">
        <v>71</v>
      </c>
      <c r="J91" s="7"/>
      <c r="K91" s="7"/>
      <c r="L91" s="2"/>
      <c r="M91" s="2"/>
      <c r="N91" s="2"/>
      <c r="O91" s="7"/>
      <c r="P91" s="2"/>
    </row>
    <row r="92" spans="1:18" ht="14.1" customHeight="1" thickBot="1" x14ac:dyDescent="0.25">
      <c r="A92" s="2" t="s">
        <v>54</v>
      </c>
      <c r="B92" s="2">
        <f>C92-$A$93</f>
        <v>0</v>
      </c>
      <c r="C92" s="123">
        <v>0</v>
      </c>
      <c r="D92" s="2" t="s">
        <v>55</v>
      </c>
      <c r="E92" s="117">
        <f>(COUNTIF($M$5:$M$30,D92)+COUNTIF($M$44:$M$69,D92))</f>
        <v>47</v>
      </c>
      <c r="F92" s="3"/>
      <c r="G92" s="3"/>
      <c r="H92" s="8"/>
      <c r="I92" s="2">
        <f>COUNTIF($O$5:$O$30,D92)+COUNTIF($O$44:$O$69,D92)</f>
        <v>0</v>
      </c>
      <c r="J92" s="2" t="s">
        <v>55</v>
      </c>
      <c r="K92" s="7"/>
      <c r="L92" s="2"/>
      <c r="M92" s="2"/>
      <c r="N92" s="2"/>
      <c r="O92" s="7"/>
      <c r="P92" s="2"/>
    </row>
    <row r="93" spans="1:18" ht="14.1" customHeight="1" thickBot="1" x14ac:dyDescent="0.25">
      <c r="A93" s="124">
        <v>0</v>
      </c>
      <c r="B93" s="2">
        <f t="shared" ref="B93:B103" si="22">C93-$A$93</f>
        <v>30</v>
      </c>
      <c r="C93" s="123">
        <v>30</v>
      </c>
      <c r="D93" s="2" t="s">
        <v>16</v>
      </c>
      <c r="E93" s="145">
        <f t="shared" ref="E93:E103" si="23">(COUNTIF($M$5:$M$30,D93)+COUNTIF($M$44:$M$69,D93))</f>
        <v>0</v>
      </c>
      <c r="F93" s="117"/>
      <c r="G93" s="117"/>
      <c r="H93" s="2"/>
      <c r="I93" s="2">
        <f t="shared" ref="I93:I103" si="24">COUNTIF($O$5:$O$30,D93)+COUNTIF($O$44:$O$69,D93)</f>
        <v>0</v>
      </c>
      <c r="J93" s="2" t="s">
        <v>16</v>
      </c>
      <c r="K93" s="7"/>
      <c r="L93" s="2"/>
      <c r="M93" s="2"/>
      <c r="N93" s="2"/>
      <c r="O93" s="7"/>
      <c r="P93" s="2"/>
    </row>
    <row r="94" spans="1:18" ht="14.1" customHeight="1" x14ac:dyDescent="0.2">
      <c r="A94" s="2"/>
      <c r="B94" s="2">
        <f t="shared" si="22"/>
        <v>49.753086419753089</v>
      </c>
      <c r="C94" s="45">
        <f>L87</f>
        <v>49.753086419753089</v>
      </c>
      <c r="D94" s="2" t="s">
        <v>15</v>
      </c>
      <c r="E94" s="145">
        <f t="shared" si="23"/>
        <v>0</v>
      </c>
      <c r="F94" s="7"/>
      <c r="G94" s="7"/>
      <c r="H94" s="8"/>
      <c r="I94" s="2">
        <f t="shared" si="24"/>
        <v>0</v>
      </c>
      <c r="J94" s="2" t="s">
        <v>15</v>
      </c>
      <c r="K94" s="7"/>
      <c r="L94" s="2"/>
      <c r="M94" s="2"/>
      <c r="N94" s="2"/>
      <c r="O94" s="7"/>
      <c r="P94" s="2"/>
    </row>
    <row r="95" spans="1:18" ht="14.1" customHeight="1" x14ac:dyDescent="0.2">
      <c r="A95" s="2"/>
      <c r="B95" s="2">
        <f t="shared" si="22"/>
        <v>56.481481481481488</v>
      </c>
      <c r="C95" s="45">
        <f>L86-3*D106</f>
        <v>56.481481481481488</v>
      </c>
      <c r="D95" s="8" t="s">
        <v>56</v>
      </c>
      <c r="E95" s="145">
        <f t="shared" si="23"/>
        <v>0</v>
      </c>
      <c r="F95" s="7" t="s">
        <v>13</v>
      </c>
      <c r="G95" s="7">
        <f>SUM(E102:E103)</f>
        <v>0</v>
      </c>
      <c r="H95" s="2"/>
      <c r="I95" s="2">
        <f t="shared" si="24"/>
        <v>0</v>
      </c>
      <c r="J95" s="8" t="s">
        <v>56</v>
      </c>
      <c r="K95" s="7"/>
      <c r="L95" s="2"/>
      <c r="M95" s="2"/>
      <c r="N95" s="2"/>
      <c r="O95" s="2"/>
      <c r="P95" s="2"/>
    </row>
    <row r="96" spans="1:18" ht="14.1" customHeight="1" x14ac:dyDescent="0.2">
      <c r="A96" s="2"/>
      <c r="B96" s="2">
        <f t="shared" si="22"/>
        <v>59.506172839506178</v>
      </c>
      <c r="C96" s="45">
        <f>L86</f>
        <v>59.506172839506178</v>
      </c>
      <c r="D96" s="125" t="s">
        <v>57</v>
      </c>
      <c r="E96" s="145">
        <f t="shared" si="23"/>
        <v>0</v>
      </c>
      <c r="F96" s="7" t="s">
        <v>14</v>
      </c>
      <c r="G96" s="7">
        <f>SUM(E99:E101)</f>
        <v>0</v>
      </c>
      <c r="H96" s="2"/>
      <c r="I96" s="2">
        <f t="shared" si="24"/>
        <v>0</v>
      </c>
      <c r="J96" s="125" t="s">
        <v>57</v>
      </c>
      <c r="K96" s="7"/>
      <c r="L96" s="2"/>
      <c r="M96" s="2"/>
      <c r="N96" s="2"/>
      <c r="O96" s="7"/>
      <c r="P96" s="2"/>
    </row>
    <row r="97" spans="1:16" ht="14.1" customHeight="1" x14ac:dyDescent="0.2">
      <c r="A97" s="2"/>
      <c r="B97" s="2">
        <f t="shared" si="22"/>
        <v>62.530864197530867</v>
      </c>
      <c r="C97" s="45">
        <f>L86+3*D106</f>
        <v>62.530864197530867</v>
      </c>
      <c r="D97" s="8" t="s">
        <v>12</v>
      </c>
      <c r="E97" s="145">
        <f t="shared" si="23"/>
        <v>0</v>
      </c>
      <c r="F97" s="7" t="s">
        <v>12</v>
      </c>
      <c r="G97" s="7">
        <f>SUM(E96:E98)</f>
        <v>0</v>
      </c>
      <c r="H97" s="2"/>
      <c r="I97" s="2">
        <f t="shared" si="24"/>
        <v>0</v>
      </c>
      <c r="J97" s="8" t="s">
        <v>12</v>
      </c>
      <c r="K97" s="7"/>
      <c r="L97" s="2"/>
      <c r="M97" s="2"/>
      <c r="N97" s="2"/>
      <c r="O97" s="7"/>
      <c r="P97" s="2"/>
    </row>
    <row r="98" spans="1:16" ht="14.1" customHeight="1" x14ac:dyDescent="0.2">
      <c r="A98" s="2"/>
      <c r="B98" s="2">
        <f t="shared" si="22"/>
        <v>67.34567901234567</v>
      </c>
      <c r="C98" s="45">
        <f>L85-3*D106</f>
        <v>67.34567901234567</v>
      </c>
      <c r="D98" s="8" t="s">
        <v>58</v>
      </c>
      <c r="E98" s="145">
        <f t="shared" si="23"/>
        <v>0</v>
      </c>
      <c r="F98" s="7" t="s">
        <v>15</v>
      </c>
      <c r="G98" s="7">
        <f>SUM(E94:E95)</f>
        <v>0</v>
      </c>
      <c r="H98" s="2"/>
      <c r="I98" s="2">
        <f t="shared" si="24"/>
        <v>0</v>
      </c>
      <c r="J98" s="8" t="s">
        <v>58</v>
      </c>
      <c r="K98" s="7"/>
      <c r="L98" s="2"/>
      <c r="M98" s="2"/>
      <c r="N98" s="2"/>
      <c r="O98" s="2"/>
      <c r="P98" s="2"/>
    </row>
    <row r="99" spans="1:16" ht="14.1" customHeight="1" x14ac:dyDescent="0.2">
      <c r="A99" s="2"/>
      <c r="B99" s="2">
        <f t="shared" si="22"/>
        <v>70.370370370370367</v>
      </c>
      <c r="C99" s="45">
        <f>L85</f>
        <v>70.370370370370367</v>
      </c>
      <c r="D99" s="8" t="s">
        <v>59</v>
      </c>
      <c r="E99" s="145">
        <f t="shared" si="23"/>
        <v>0</v>
      </c>
      <c r="F99" s="7" t="s">
        <v>16</v>
      </c>
      <c r="G99" s="7">
        <f>E93</f>
        <v>0</v>
      </c>
      <c r="H99" s="2"/>
      <c r="I99" s="2">
        <f t="shared" si="24"/>
        <v>0</v>
      </c>
      <c r="J99" s="8" t="s">
        <v>59</v>
      </c>
      <c r="K99" s="7"/>
      <c r="L99" s="2"/>
      <c r="M99" s="2"/>
      <c r="N99" s="2"/>
      <c r="O99" s="2"/>
      <c r="P99" s="2"/>
    </row>
    <row r="100" spans="1:16" ht="14.1" customHeight="1" thickBot="1" x14ac:dyDescent="0.25">
      <c r="A100" s="2"/>
      <c r="B100" s="2">
        <f t="shared" si="22"/>
        <v>73.395061728395063</v>
      </c>
      <c r="C100" s="45">
        <f>L85+3*D106</f>
        <v>73.395061728395063</v>
      </c>
      <c r="D100" s="8" t="s">
        <v>14</v>
      </c>
      <c r="E100" s="145">
        <f t="shared" si="23"/>
        <v>0</v>
      </c>
      <c r="F100" s="7"/>
      <c r="G100" s="7"/>
      <c r="H100" s="8"/>
      <c r="I100" s="2">
        <f t="shared" si="24"/>
        <v>0</v>
      </c>
      <c r="J100" s="8" t="s">
        <v>14</v>
      </c>
      <c r="K100" s="7"/>
      <c r="L100" s="2"/>
      <c r="M100" s="2"/>
      <c r="N100" s="2"/>
      <c r="O100" s="2"/>
      <c r="P100" s="2"/>
    </row>
    <row r="101" spans="1:16" ht="14.1" customHeight="1" thickBot="1" x14ac:dyDescent="0.25">
      <c r="A101" s="2"/>
      <c r="B101" s="2">
        <f t="shared" si="22"/>
        <v>76.975308641975303</v>
      </c>
      <c r="C101" s="45">
        <f>L84-3*D106</f>
        <v>76.975308641975303</v>
      </c>
      <c r="D101" s="8" t="s">
        <v>25</v>
      </c>
      <c r="E101" s="145">
        <f t="shared" si="23"/>
        <v>0</v>
      </c>
      <c r="F101" s="46" t="s">
        <v>26</v>
      </c>
      <c r="G101" s="47">
        <f>(E103*4+E102*3.67+E101*3.33+E100*3+E99*2.67+E98*2.33+E97*2+E96*1.67+E95*1.33+E94)/(E104-E92)</f>
        <v>0</v>
      </c>
      <c r="H101" s="2"/>
      <c r="I101" s="2">
        <f t="shared" si="24"/>
        <v>0</v>
      </c>
      <c r="J101" s="8" t="s">
        <v>25</v>
      </c>
      <c r="K101" s="7"/>
      <c r="L101" s="2"/>
      <c r="M101" s="2"/>
      <c r="N101" s="2"/>
      <c r="O101" s="2"/>
      <c r="P101" s="2"/>
    </row>
    <row r="102" spans="1:16" ht="14.1" customHeight="1" x14ac:dyDescent="0.2">
      <c r="A102" s="2"/>
      <c r="B102" s="2">
        <f t="shared" si="22"/>
        <v>80</v>
      </c>
      <c r="C102" s="48">
        <f>L84</f>
        <v>80</v>
      </c>
      <c r="D102" s="8" t="s">
        <v>27</v>
      </c>
      <c r="E102" s="145">
        <f t="shared" si="23"/>
        <v>0</v>
      </c>
      <c r="F102" s="7"/>
      <c r="G102" s="7"/>
      <c r="H102" s="8"/>
      <c r="I102" s="2">
        <f t="shared" si="24"/>
        <v>0</v>
      </c>
      <c r="J102" s="8" t="s">
        <v>27</v>
      </c>
      <c r="K102" s="7"/>
      <c r="L102" s="2"/>
      <c r="M102" s="2"/>
      <c r="N102" s="2"/>
      <c r="O102" s="2"/>
      <c r="P102" s="2"/>
    </row>
    <row r="103" spans="1:16" ht="14.1" customHeight="1" x14ac:dyDescent="0.2">
      <c r="A103" s="2"/>
      <c r="B103" s="2">
        <f t="shared" si="22"/>
        <v>83.024691358024697</v>
      </c>
      <c r="C103" s="45">
        <f>L84+3*D106</f>
        <v>83.024691358024697</v>
      </c>
      <c r="D103" s="8" t="s">
        <v>13</v>
      </c>
      <c r="E103" s="119">
        <f t="shared" si="23"/>
        <v>0</v>
      </c>
      <c r="F103" s="7"/>
      <c r="G103" s="7"/>
      <c r="H103" s="2"/>
      <c r="I103" s="1">
        <f t="shared" si="24"/>
        <v>0</v>
      </c>
      <c r="J103" s="8" t="s">
        <v>13</v>
      </c>
      <c r="K103" s="7"/>
      <c r="L103" s="2"/>
      <c r="M103" s="2"/>
      <c r="N103" s="2"/>
      <c r="O103" s="2"/>
      <c r="P103" s="2"/>
    </row>
    <row r="104" spans="1:16" ht="14.1" customHeight="1" x14ac:dyDescent="0.2">
      <c r="A104" s="2"/>
      <c r="B104" s="2"/>
      <c r="C104" s="8"/>
      <c r="D104" s="2"/>
      <c r="E104" s="139">
        <f>SUM(E93:E103)</f>
        <v>0</v>
      </c>
      <c r="F104" s="7"/>
      <c r="G104" s="7"/>
      <c r="H104" s="2"/>
      <c r="I104" s="8">
        <f>SUM(I92:I103)</f>
        <v>0</v>
      </c>
      <c r="J104" s="7"/>
      <c r="K104" s="7"/>
      <c r="L104" s="2"/>
      <c r="M104" s="2"/>
      <c r="N104" s="2"/>
      <c r="O104" s="2"/>
      <c r="P104" s="2"/>
    </row>
    <row r="105" spans="1:16" ht="14.1" customHeight="1" thickBot="1" x14ac:dyDescent="0.25">
      <c r="A105" s="2"/>
      <c r="B105" s="2"/>
      <c r="C105" s="8"/>
      <c r="D105" s="2"/>
      <c r="E105" s="2"/>
      <c r="F105" s="7"/>
      <c r="G105" s="7"/>
      <c r="H105" s="2"/>
      <c r="I105" s="2"/>
      <c r="J105" s="7"/>
      <c r="K105" s="7"/>
      <c r="L105" s="2"/>
      <c r="M105" s="2"/>
      <c r="N105" s="2"/>
      <c r="O105" s="2"/>
      <c r="P105" s="2"/>
    </row>
    <row r="106" spans="1:16" ht="14.1" customHeight="1" thickBot="1" x14ac:dyDescent="0.25">
      <c r="A106" s="2"/>
      <c r="B106" s="2"/>
      <c r="C106" s="8" t="s">
        <v>28</v>
      </c>
      <c r="D106" s="50">
        <f>(L84-L87)/30</f>
        <v>1.0082304526748971</v>
      </c>
      <c r="E106" s="2"/>
      <c r="F106" s="7"/>
      <c r="G106" s="7"/>
      <c r="H106" s="2"/>
      <c r="I106" s="2"/>
      <c r="J106" s="151" t="e">
        <f>(I103*4+I102*3.67+I101*3.33+I100*3+I99*2.67+I98*2.33+I97*2+I96*1.67+I95*1.33+I94)/(I104-I92)</f>
        <v>#DIV/0!</v>
      </c>
      <c r="K106" s="72" t="s">
        <v>72</v>
      </c>
      <c r="L106" s="2"/>
      <c r="M106" s="2"/>
      <c r="N106" s="2"/>
      <c r="O106" s="2"/>
      <c r="P106" s="2"/>
    </row>
    <row r="107" spans="1:16" ht="14.1" customHeight="1" x14ac:dyDescent="0.2">
      <c r="A107" s="2"/>
      <c r="B107" s="2"/>
      <c r="C107" s="2"/>
      <c r="D107" s="2"/>
      <c r="E107" s="2"/>
      <c r="F107" s="7"/>
      <c r="G107" s="7"/>
      <c r="H107" s="8"/>
      <c r="I107" s="2"/>
      <c r="J107" s="7"/>
      <c r="K107" s="7"/>
      <c r="L107" s="2"/>
      <c r="M107" s="2"/>
      <c r="N107" s="2"/>
      <c r="O107" s="2"/>
      <c r="P107" s="2"/>
    </row>
    <row r="108" spans="1:16" ht="14.1" customHeight="1" x14ac:dyDescent="0.2">
      <c r="A108" s="2"/>
      <c r="B108" s="2"/>
      <c r="C108" s="8"/>
      <c r="D108" s="2"/>
      <c r="E108" s="49">
        <f>SUM(E71:E107)</f>
        <v>793</v>
      </c>
      <c r="F108" s="7"/>
      <c r="G108" s="7"/>
      <c r="H108" s="2"/>
      <c r="I108" s="2"/>
      <c r="J108" s="7"/>
      <c r="K108" s="7"/>
      <c r="L108" s="2"/>
      <c r="M108" s="2"/>
      <c r="N108" s="2"/>
      <c r="O108" s="2"/>
      <c r="P108" s="2"/>
    </row>
    <row r="109" spans="1:16" ht="14.1" customHeight="1" x14ac:dyDescent="0.2">
      <c r="A109" s="2"/>
      <c r="B109" s="2"/>
      <c r="C109" s="8"/>
      <c r="D109" s="2"/>
      <c r="E109" s="2"/>
      <c r="F109" s="7"/>
      <c r="G109" s="7"/>
      <c r="H109" s="2"/>
      <c r="I109" s="2"/>
      <c r="J109" s="7"/>
      <c r="K109" s="7"/>
      <c r="L109" s="2"/>
      <c r="M109" s="2"/>
      <c r="N109" s="2"/>
      <c r="O109" s="2"/>
      <c r="P109" s="2"/>
    </row>
    <row r="110" spans="1:16" ht="14.1" customHeight="1" x14ac:dyDescent="0.2">
      <c r="A110" s="2"/>
      <c r="B110" s="2"/>
      <c r="C110" s="8"/>
      <c r="D110" s="50"/>
      <c r="E110" s="2"/>
      <c r="F110" s="7"/>
      <c r="G110" s="7"/>
      <c r="H110" s="2"/>
      <c r="I110" s="2"/>
      <c r="J110" s="7"/>
      <c r="K110" s="7"/>
      <c r="L110" s="2"/>
      <c r="M110" s="2"/>
      <c r="N110" s="2"/>
      <c r="O110" s="2"/>
      <c r="P110" s="2"/>
    </row>
    <row r="111" spans="1:16" ht="14.1" customHeight="1" x14ac:dyDescent="0.2">
      <c r="A111" s="2"/>
      <c r="B111" s="2"/>
      <c r="C111" s="2"/>
      <c r="D111" s="2"/>
      <c r="E111" s="8"/>
      <c r="F111" s="2"/>
      <c r="G111" s="2"/>
      <c r="H111" s="2"/>
      <c r="I111" s="2"/>
      <c r="J111" s="7"/>
      <c r="K111" s="7"/>
      <c r="L111" s="2"/>
      <c r="M111" s="2"/>
      <c r="N111" s="2"/>
      <c r="O111" s="2"/>
      <c r="P111" s="2"/>
    </row>
    <row r="112" spans="1:16" ht="14.1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7"/>
      <c r="K112" s="7"/>
      <c r="L112" s="2"/>
      <c r="M112" s="2"/>
      <c r="N112" s="2"/>
      <c r="O112" s="2"/>
      <c r="P112" s="2"/>
    </row>
    <row r="113" spans="1:16" ht="14.1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7"/>
      <c r="K113" s="7"/>
      <c r="L113" s="2"/>
      <c r="M113" s="2"/>
      <c r="N113" s="2"/>
      <c r="O113" s="2"/>
      <c r="P113" s="2"/>
    </row>
    <row r="114" spans="1:16" ht="14.1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7"/>
      <c r="K114" s="7"/>
      <c r="L114" s="2"/>
      <c r="M114" s="2"/>
      <c r="N114" s="2"/>
      <c r="O114" s="2"/>
      <c r="P114" s="2"/>
    </row>
    <row r="115" spans="1:16" ht="14.1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7"/>
      <c r="K115" s="7"/>
      <c r="L115" s="2"/>
      <c r="M115" s="2"/>
      <c r="N115" s="2"/>
      <c r="O115" s="2"/>
      <c r="P115" s="2"/>
    </row>
    <row r="116" spans="1:16" ht="14.1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7"/>
      <c r="K116" s="7"/>
      <c r="L116" s="2"/>
      <c r="M116" s="2"/>
      <c r="N116" s="2"/>
      <c r="O116" s="2"/>
      <c r="P116" s="2"/>
    </row>
    <row r="117" spans="1:16" ht="14.1" customHeight="1" x14ac:dyDescent="0.2">
      <c r="A117" s="2"/>
      <c r="B117" s="4"/>
      <c r="C117" s="4"/>
      <c r="D117" s="4"/>
      <c r="E117" s="4"/>
      <c r="F117" s="2"/>
      <c r="G117" s="2"/>
      <c r="H117" s="2"/>
      <c r="I117" s="2"/>
      <c r="J117" s="3"/>
      <c r="K117" s="4"/>
      <c r="L117" s="4"/>
      <c r="M117" s="4"/>
      <c r="N117" s="2"/>
      <c r="O117" s="2"/>
      <c r="P117" s="2"/>
    </row>
    <row r="118" spans="1:16" ht="14.1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6" ht="14.1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6" ht="14.1" customHeight="1" x14ac:dyDescent="0.2">
      <c r="A120" s="2"/>
      <c r="B120" s="2"/>
      <c r="C120" s="2"/>
      <c r="D120" s="2"/>
      <c r="E120" s="2"/>
      <c r="F120" s="8"/>
      <c r="G120" s="8"/>
      <c r="H120" s="8"/>
      <c r="I120" s="8"/>
      <c r="J120" s="2"/>
      <c r="K120" s="8"/>
      <c r="L120" s="2"/>
      <c r="M120" s="2"/>
      <c r="N120" s="2"/>
      <c r="O120" s="2"/>
    </row>
    <row r="121" spans="1:16" ht="14.1" customHeight="1" x14ac:dyDescent="0.2">
      <c r="A121" s="2"/>
      <c r="B121" s="2"/>
      <c r="C121" s="2"/>
      <c r="D121" s="2"/>
      <c r="E121" s="2"/>
      <c r="F121" s="8"/>
      <c r="G121" s="8"/>
      <c r="H121" s="8"/>
      <c r="I121" s="8"/>
      <c r="J121" s="2"/>
      <c r="K121" s="8"/>
      <c r="L121" s="2"/>
      <c r="M121" s="2"/>
    </row>
    <row r="122" spans="1:16" ht="14.1" customHeight="1" x14ac:dyDescent="0.2">
      <c r="A122" s="2"/>
      <c r="B122" s="8"/>
      <c r="C122" s="2"/>
      <c r="D122" s="8"/>
      <c r="E122" s="2"/>
      <c r="F122" s="8"/>
      <c r="G122" s="8"/>
      <c r="H122" s="8"/>
      <c r="I122" s="8"/>
      <c r="J122" s="2"/>
      <c r="K122" s="8"/>
      <c r="L122" s="2"/>
      <c r="M122" s="2"/>
    </row>
    <row r="123" spans="1:16" ht="14.1" customHeight="1" x14ac:dyDescent="0.2">
      <c r="A123" s="2"/>
      <c r="B123" s="8"/>
      <c r="C123" s="2"/>
      <c r="D123" s="8"/>
      <c r="E123" s="2"/>
      <c r="F123" s="2"/>
      <c r="G123" s="2"/>
      <c r="H123" s="2"/>
      <c r="I123" s="2"/>
      <c r="J123" s="2"/>
      <c r="K123" s="8"/>
      <c r="L123" s="2"/>
      <c r="M123" s="2"/>
    </row>
    <row r="124" spans="1:16" ht="14.1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8"/>
      <c r="L124" s="2"/>
      <c r="M124" s="2"/>
    </row>
    <row r="125" spans="1:16" ht="14.1" customHeight="1" x14ac:dyDescent="0.2">
      <c r="A125" s="2"/>
      <c r="B125" s="2"/>
      <c r="C125" s="2"/>
      <c r="D125" s="2"/>
      <c r="E125" s="2"/>
      <c r="F125" s="8"/>
      <c r="G125" s="8"/>
      <c r="H125" s="8"/>
      <c r="I125" s="8"/>
      <c r="J125" s="2"/>
      <c r="K125" s="8"/>
      <c r="L125" s="2"/>
      <c r="M125" s="2"/>
    </row>
    <row r="126" spans="1:16" ht="14.1" customHeight="1" x14ac:dyDescent="0.2">
      <c r="A126" s="2"/>
      <c r="B126" s="8"/>
      <c r="C126" s="2"/>
      <c r="D126" s="2"/>
      <c r="E126" s="2"/>
      <c r="F126" s="2"/>
      <c r="G126" s="2"/>
      <c r="H126" s="2"/>
      <c r="I126" s="2"/>
      <c r="J126" s="2"/>
      <c r="K126" s="8"/>
      <c r="L126" s="2"/>
      <c r="M126" s="2"/>
    </row>
    <row r="127" spans="1:16" ht="14.1" customHeight="1" x14ac:dyDescent="0.2">
      <c r="A127" s="2"/>
      <c r="B127" s="2"/>
      <c r="C127" s="2"/>
      <c r="D127" s="2"/>
      <c r="E127" s="2"/>
      <c r="F127" s="8"/>
      <c r="G127" s="8"/>
      <c r="H127" s="8"/>
      <c r="I127" s="8"/>
      <c r="J127" s="2"/>
      <c r="K127" s="8"/>
      <c r="L127" s="2"/>
      <c r="M127" s="2"/>
    </row>
    <row r="128" spans="1:16" ht="14.1" customHeight="1" x14ac:dyDescent="0.2">
      <c r="A128" s="2"/>
      <c r="B128" s="2"/>
      <c r="C128" s="2"/>
      <c r="D128" s="2"/>
      <c r="E128" s="2"/>
      <c r="F128" s="8"/>
      <c r="G128" s="8"/>
      <c r="H128" s="8"/>
      <c r="I128" s="8"/>
      <c r="J128" s="2"/>
      <c r="K128" s="8"/>
      <c r="L128" s="2"/>
      <c r="M128" s="2"/>
    </row>
    <row r="129" spans="1:13" ht="14.1" customHeight="1" x14ac:dyDescent="0.2">
      <c r="A129" s="2"/>
      <c r="B129" s="8"/>
      <c r="C129" s="2"/>
      <c r="D129" s="2"/>
      <c r="E129" s="2"/>
      <c r="F129" s="8"/>
      <c r="G129" s="8"/>
      <c r="H129" s="8"/>
      <c r="I129" s="8"/>
      <c r="J129" s="2"/>
      <c r="K129" s="8"/>
      <c r="L129" s="2"/>
      <c r="M129" s="2"/>
    </row>
    <row r="130" spans="1:13" ht="14.1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8"/>
      <c r="L130" s="2"/>
      <c r="M130" s="2"/>
    </row>
    <row r="131" spans="1:13" ht="14.1" customHeight="1" x14ac:dyDescent="0.2">
      <c r="A131" s="2"/>
      <c r="B131" s="8"/>
      <c r="C131" s="2"/>
      <c r="D131" s="2"/>
      <c r="E131" s="2"/>
      <c r="F131" s="8"/>
      <c r="G131" s="8"/>
      <c r="H131" s="8"/>
      <c r="I131" s="8"/>
      <c r="J131" s="2"/>
      <c r="K131" s="8"/>
      <c r="L131" s="2"/>
      <c r="M131" s="2"/>
    </row>
    <row r="132" spans="1:13" ht="14.1" customHeight="1" x14ac:dyDescent="0.2">
      <c r="A132" s="2"/>
      <c r="B132" s="8"/>
      <c r="C132" s="2"/>
      <c r="D132" s="8"/>
      <c r="E132" s="2"/>
      <c r="F132" s="8"/>
      <c r="G132" s="8"/>
      <c r="H132" s="8"/>
      <c r="I132" s="8"/>
      <c r="J132" s="2"/>
      <c r="K132" s="8"/>
      <c r="L132" s="2"/>
      <c r="M132" s="2"/>
    </row>
    <row r="133" spans="1:13" ht="14.1" customHeight="1" x14ac:dyDescent="0.2">
      <c r="A133" s="2"/>
      <c r="B133" s="2"/>
      <c r="C133" s="2"/>
      <c r="D133" s="8"/>
      <c r="E133" s="2"/>
      <c r="F133" s="2"/>
      <c r="G133" s="2"/>
      <c r="H133" s="2"/>
      <c r="I133" s="2"/>
      <c r="J133" s="2"/>
      <c r="K133" s="8"/>
      <c r="L133" s="2"/>
      <c r="M133" s="2"/>
    </row>
    <row r="134" spans="1:13" ht="14.1" customHeight="1" x14ac:dyDescent="0.2">
      <c r="A134" s="2"/>
      <c r="B134" s="2"/>
      <c r="C134" s="2"/>
      <c r="D134" s="8"/>
      <c r="E134" s="2"/>
      <c r="F134" s="2"/>
      <c r="G134" s="2"/>
      <c r="H134" s="2"/>
      <c r="I134" s="2"/>
      <c r="J134" s="2"/>
      <c r="K134" s="8"/>
      <c r="L134" s="2"/>
      <c r="M134" s="2"/>
    </row>
    <row r="135" spans="1:13" ht="14.1" customHeight="1" x14ac:dyDescent="0.2">
      <c r="A135" s="2"/>
      <c r="B135" s="8"/>
      <c r="C135" s="2"/>
      <c r="D135" s="2"/>
      <c r="E135" s="2"/>
      <c r="F135" s="8"/>
      <c r="G135" s="8"/>
      <c r="H135" s="8"/>
      <c r="I135" s="8"/>
      <c r="J135" s="2"/>
      <c r="K135" s="8"/>
      <c r="L135" s="2"/>
      <c r="M135" s="2"/>
    </row>
    <row r="136" spans="1:13" ht="14.1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8"/>
      <c r="L136" s="2"/>
      <c r="M136" s="2"/>
    </row>
    <row r="137" spans="1:13" ht="14.1" customHeight="1" x14ac:dyDescent="0.2">
      <c r="A137" s="2"/>
      <c r="B137" s="8"/>
      <c r="C137" s="2"/>
      <c r="D137" s="2"/>
      <c r="E137" s="2"/>
      <c r="F137" s="8"/>
      <c r="G137" s="8"/>
      <c r="H137" s="8"/>
      <c r="I137" s="8"/>
      <c r="J137" s="2"/>
      <c r="K137" s="8"/>
      <c r="L137" s="2"/>
      <c r="M137" s="2"/>
    </row>
    <row r="138" spans="1:13" ht="14.1" customHeight="1" x14ac:dyDescent="0.2">
      <c r="A138" s="2"/>
      <c r="B138" s="2"/>
      <c r="C138" s="2"/>
      <c r="D138" s="2"/>
      <c r="E138" s="2"/>
      <c r="F138" s="8"/>
      <c r="G138" s="8"/>
      <c r="H138" s="8"/>
      <c r="I138" s="8"/>
      <c r="J138" s="2"/>
      <c r="K138" s="8"/>
      <c r="L138" s="2"/>
      <c r="M138" s="2"/>
    </row>
    <row r="139" spans="1:13" ht="14.1" customHeight="1" x14ac:dyDescent="0.2">
      <c r="A139" s="2"/>
      <c r="B139" s="8"/>
      <c r="C139" s="2"/>
      <c r="D139" s="8"/>
      <c r="E139" s="2"/>
      <c r="F139" s="8"/>
      <c r="G139" s="8"/>
      <c r="H139" s="8"/>
      <c r="I139" s="8"/>
      <c r="J139" s="2"/>
      <c r="K139" s="8"/>
      <c r="L139" s="2"/>
      <c r="M139" s="2"/>
    </row>
    <row r="140" spans="1:13" ht="14.1" customHeight="1" x14ac:dyDescent="0.2">
      <c r="A140" s="2"/>
      <c r="B140" s="8"/>
      <c r="C140" s="2"/>
      <c r="D140" s="8"/>
      <c r="E140" s="2"/>
      <c r="F140" s="8"/>
      <c r="G140" s="8"/>
      <c r="H140" s="8"/>
      <c r="I140" s="8"/>
      <c r="J140" s="2"/>
      <c r="K140" s="2"/>
      <c r="L140" s="2"/>
      <c r="M140" s="2"/>
    </row>
    <row r="141" spans="1:13" ht="14.1" customHeight="1" x14ac:dyDescent="0.2">
      <c r="A141" s="2"/>
      <c r="B141" s="2"/>
      <c r="C141" s="2"/>
      <c r="D141" s="8"/>
      <c r="E141" s="2"/>
      <c r="F141" s="2"/>
      <c r="G141" s="2"/>
      <c r="H141" s="2"/>
      <c r="I141" s="2"/>
      <c r="J141" s="2"/>
      <c r="K141" s="8"/>
      <c r="L141" s="2"/>
      <c r="M141" s="2"/>
    </row>
    <row r="142" spans="1:13" ht="14.1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8"/>
      <c r="L142" s="2"/>
      <c r="M142" s="2"/>
    </row>
    <row r="143" spans="1:13" ht="14.1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8"/>
      <c r="L143" s="2"/>
      <c r="M143" s="2"/>
    </row>
    <row r="144" spans="1:13" ht="14.1" customHeight="1" x14ac:dyDescent="0.2">
      <c r="A144" s="2"/>
      <c r="B144" s="2"/>
      <c r="C144" s="2"/>
      <c r="D144" s="8"/>
      <c r="E144" s="2"/>
      <c r="F144" s="8"/>
      <c r="G144" s="8"/>
      <c r="H144" s="8"/>
      <c r="I144" s="8"/>
      <c r="J144" s="2"/>
      <c r="K144" s="8"/>
      <c r="L144" s="2"/>
      <c r="M144" s="2"/>
    </row>
    <row r="145" spans="1:13" ht="14.1" customHeight="1" x14ac:dyDescent="0.2">
      <c r="A145" s="2"/>
      <c r="B145" s="2"/>
      <c r="C145" s="2"/>
      <c r="D145" s="2"/>
      <c r="E145" s="2"/>
      <c r="F145" s="8"/>
      <c r="G145" s="8"/>
      <c r="H145" s="8"/>
      <c r="I145" s="8"/>
      <c r="J145" s="2"/>
      <c r="K145" s="8"/>
      <c r="L145" s="2"/>
      <c r="M145" s="2"/>
    </row>
    <row r="146" spans="1:13" ht="14.1" customHeight="1" x14ac:dyDescent="0.2">
      <c r="A146" s="2"/>
      <c r="B146" s="8"/>
      <c r="C146" s="2"/>
      <c r="D146" s="8"/>
      <c r="E146" s="2"/>
      <c r="F146" s="8"/>
      <c r="G146" s="8"/>
      <c r="H146" s="8"/>
      <c r="I146" s="8"/>
      <c r="J146" s="2"/>
      <c r="K146" s="8"/>
      <c r="L146" s="2"/>
      <c r="M146" s="2"/>
    </row>
    <row r="147" spans="1:13" ht="14.1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8"/>
      <c r="L147" s="2"/>
      <c r="M147" s="2"/>
    </row>
    <row r="148" spans="1:13" ht="14.1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8"/>
      <c r="L148" s="2"/>
      <c r="M148" s="2"/>
    </row>
    <row r="149" spans="1:13" ht="14.1" customHeight="1" x14ac:dyDescent="0.2">
      <c r="A149" s="2"/>
      <c r="B149" s="8"/>
      <c r="C149" s="2"/>
      <c r="D149" s="2"/>
      <c r="E149" s="2"/>
      <c r="F149" s="2"/>
      <c r="G149" s="2"/>
      <c r="H149" s="2"/>
      <c r="I149" s="2"/>
      <c r="J149" s="2"/>
      <c r="K149" s="8"/>
      <c r="L149" s="2"/>
      <c r="M149" s="2"/>
    </row>
    <row r="150" spans="1:13" ht="14.1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8"/>
      <c r="L150" s="2"/>
      <c r="M150" s="2"/>
    </row>
    <row r="151" spans="1:13" ht="14.1" customHeight="1" x14ac:dyDescent="0.2">
      <c r="A151" s="2"/>
      <c r="B151" s="2"/>
      <c r="C151" s="2"/>
      <c r="D151" s="8"/>
      <c r="E151" s="2"/>
      <c r="F151" s="8"/>
      <c r="G151" s="8"/>
      <c r="H151" s="8"/>
      <c r="I151" s="8"/>
      <c r="J151" s="2"/>
      <c r="K151" s="8"/>
      <c r="L151" s="2"/>
      <c r="M151" s="2"/>
    </row>
    <row r="152" spans="1:13" ht="14.1" customHeight="1" x14ac:dyDescent="0.2">
      <c r="A152" s="2"/>
      <c r="B152" s="8"/>
      <c r="C152" s="2"/>
      <c r="D152" s="8"/>
      <c r="E152" s="2"/>
      <c r="F152" s="8"/>
      <c r="G152" s="8"/>
      <c r="H152" s="8"/>
      <c r="I152" s="8"/>
      <c r="J152" s="2"/>
      <c r="K152" s="8"/>
      <c r="L152" s="2"/>
      <c r="M152" s="2"/>
    </row>
    <row r="153" spans="1:13" ht="14.1" customHeight="1" x14ac:dyDescent="0.2">
      <c r="A153" s="2"/>
      <c r="B153" s="8"/>
      <c r="C153" s="2"/>
      <c r="D153" s="2"/>
      <c r="E153" s="2"/>
      <c r="F153" s="8"/>
      <c r="G153" s="8"/>
      <c r="H153" s="8"/>
      <c r="I153" s="8"/>
      <c r="J153" s="2"/>
      <c r="K153" s="8"/>
      <c r="L153" s="2"/>
      <c r="M153" s="2"/>
    </row>
    <row r="154" spans="1:13" ht="14.1" customHeight="1" x14ac:dyDescent="0.2">
      <c r="A154" s="2"/>
      <c r="B154" s="2"/>
      <c r="C154" s="2"/>
      <c r="D154" s="2"/>
      <c r="E154" s="2"/>
      <c r="F154" s="8"/>
      <c r="G154" s="8"/>
      <c r="H154" s="8"/>
      <c r="I154" s="8"/>
      <c r="J154" s="2"/>
      <c r="K154" s="8"/>
      <c r="L154" s="2"/>
      <c r="M154" s="2"/>
    </row>
    <row r="155" spans="1:13" ht="14.1" customHeight="1" x14ac:dyDescent="0.2">
      <c r="A155" s="2"/>
      <c r="B155" s="8"/>
      <c r="C155" s="2"/>
      <c r="D155" s="8"/>
      <c r="E155" s="2"/>
      <c r="F155" s="2"/>
      <c r="G155" s="2"/>
      <c r="H155" s="2"/>
      <c r="I155" s="2"/>
      <c r="J155" s="2"/>
      <c r="K155" s="8"/>
      <c r="L155" s="2"/>
      <c r="M155" s="2"/>
    </row>
    <row r="156" spans="1:13" ht="14.1" customHeight="1" x14ac:dyDescent="0.2">
      <c r="A156" s="2"/>
      <c r="B156" s="8"/>
      <c r="C156" s="2"/>
      <c r="D156" s="8"/>
      <c r="E156" s="2"/>
      <c r="F156" s="2"/>
      <c r="G156" s="2"/>
      <c r="H156" s="2"/>
      <c r="I156" s="2"/>
      <c r="J156" s="2"/>
      <c r="K156" s="8"/>
      <c r="L156" s="2"/>
      <c r="M156" s="2"/>
    </row>
    <row r="157" spans="1:13" ht="14.1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8"/>
      <c r="L157" s="2"/>
      <c r="M157" s="2"/>
    </row>
    <row r="158" spans="1:13" ht="14.1" customHeight="1" x14ac:dyDescent="0.2">
      <c r="A158" s="2"/>
      <c r="B158" s="2"/>
      <c r="C158" s="2"/>
      <c r="D158" s="2"/>
      <c r="E158" s="2"/>
      <c r="F158" s="8"/>
      <c r="G158" s="8"/>
      <c r="H158" s="8"/>
      <c r="I158" s="8"/>
      <c r="J158" s="2"/>
      <c r="K158" s="8"/>
      <c r="L158" s="2"/>
      <c r="M158" s="2"/>
    </row>
    <row r="159" spans="1:13" ht="14.1" customHeight="1" x14ac:dyDescent="0.2">
      <c r="A159" s="2"/>
      <c r="B159" s="2"/>
      <c r="C159" s="2"/>
      <c r="D159" s="8"/>
      <c r="E159" s="2"/>
      <c r="F159" s="8"/>
      <c r="G159" s="8"/>
      <c r="H159" s="8"/>
      <c r="I159" s="8"/>
      <c r="J159" s="2"/>
      <c r="K159" s="8"/>
      <c r="L159" s="2"/>
      <c r="M159" s="2"/>
    </row>
    <row r="160" spans="1:13" ht="14.1" customHeight="1" x14ac:dyDescent="0.2">
      <c r="A160" s="2"/>
      <c r="B160" s="2"/>
      <c r="C160" s="2"/>
      <c r="D160" s="2"/>
      <c r="E160" s="2"/>
      <c r="F160" s="8"/>
      <c r="G160" s="8"/>
      <c r="H160" s="8"/>
      <c r="I160" s="8"/>
      <c r="J160" s="2"/>
      <c r="K160" s="2"/>
      <c r="L160" s="2"/>
      <c r="M160" s="2"/>
    </row>
    <row r="161" spans="1:13" ht="14.1" customHeight="1" x14ac:dyDescent="0.2">
      <c r="A161" s="2"/>
      <c r="B161" s="8"/>
      <c r="C161" s="2"/>
      <c r="D161" s="2"/>
      <c r="E161" s="2"/>
      <c r="F161" s="8"/>
      <c r="G161" s="8"/>
      <c r="H161" s="8"/>
      <c r="I161" s="8"/>
      <c r="J161" s="2"/>
      <c r="K161" s="8"/>
      <c r="L161" s="2"/>
      <c r="M161" s="2"/>
    </row>
    <row r="162" spans="1:13" ht="14.1" customHeight="1" x14ac:dyDescent="0.2">
      <c r="A162" s="2"/>
      <c r="B162" s="2"/>
      <c r="C162" s="2"/>
      <c r="D162" s="8"/>
      <c r="E162" s="2"/>
      <c r="F162" s="8"/>
      <c r="G162" s="8"/>
      <c r="H162" s="8"/>
      <c r="I162" s="8"/>
      <c r="J162" s="2"/>
      <c r="K162" s="8"/>
      <c r="L162" s="2"/>
      <c r="M162" s="2"/>
    </row>
    <row r="163" spans="1:13" ht="14.1" customHeight="1" x14ac:dyDescent="0.2">
      <c r="A163" s="2"/>
      <c r="B163" s="8"/>
      <c r="C163" s="2"/>
      <c r="D163" s="2"/>
      <c r="E163" s="2"/>
      <c r="F163" s="8"/>
      <c r="G163" s="8"/>
      <c r="H163" s="8"/>
      <c r="I163" s="8"/>
      <c r="J163" s="2"/>
      <c r="K163" s="8"/>
      <c r="L163" s="2"/>
      <c r="M163" s="2"/>
    </row>
    <row r="164" spans="1:13" ht="14.1" customHeight="1" x14ac:dyDescent="0.2">
      <c r="A164" s="2"/>
      <c r="B164" s="8"/>
      <c r="C164" s="2"/>
      <c r="D164" s="2"/>
      <c r="E164" s="2"/>
      <c r="F164" s="2"/>
      <c r="G164" s="2"/>
      <c r="H164" s="2"/>
      <c r="I164" s="2"/>
      <c r="J164" s="2"/>
      <c r="K164" s="8"/>
      <c r="L164" s="2"/>
      <c r="M164" s="2"/>
    </row>
    <row r="165" spans="1:13" ht="14.1" customHeight="1" x14ac:dyDescent="0.2">
      <c r="A165" s="2"/>
      <c r="B165" s="2"/>
      <c r="C165" s="2"/>
      <c r="D165" s="2"/>
      <c r="E165" s="2"/>
      <c r="F165" s="8"/>
      <c r="G165" s="8"/>
      <c r="H165" s="8"/>
      <c r="I165" s="8"/>
      <c r="J165" s="2"/>
      <c r="K165" s="8"/>
      <c r="L165" s="2"/>
      <c r="M165" s="2"/>
    </row>
    <row r="166" spans="1:13" ht="14.1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8"/>
      <c r="L166" s="2"/>
      <c r="M166" s="2"/>
    </row>
    <row r="167" spans="1:13" ht="14.1" customHeight="1" x14ac:dyDescent="0.2">
      <c r="A167" s="2"/>
      <c r="B167" s="2"/>
      <c r="C167" s="2"/>
      <c r="D167" s="2"/>
      <c r="E167" s="2"/>
      <c r="F167" s="8"/>
      <c r="G167" s="8"/>
      <c r="H167" s="8"/>
      <c r="I167" s="8"/>
      <c r="J167" s="2"/>
      <c r="K167" s="8"/>
      <c r="L167" s="2"/>
      <c r="M167" s="2"/>
    </row>
    <row r="168" spans="1:13" ht="14.1" customHeight="1" x14ac:dyDescent="0.2">
      <c r="A168" s="2"/>
      <c r="B168" s="2"/>
      <c r="C168" s="2"/>
      <c r="D168" s="2"/>
      <c r="E168" s="2"/>
      <c r="F168" s="8"/>
      <c r="G168" s="8"/>
      <c r="H168" s="8"/>
      <c r="I168" s="8"/>
      <c r="J168" s="2"/>
      <c r="K168" s="8"/>
      <c r="L168" s="2"/>
      <c r="M168" s="2"/>
    </row>
    <row r="169" spans="1:13" ht="14.1" customHeight="1" x14ac:dyDescent="0.2">
      <c r="A169" s="2"/>
      <c r="B169" s="2"/>
      <c r="C169" s="2"/>
      <c r="D169" s="8"/>
      <c r="E169" s="2"/>
      <c r="F169" s="2"/>
      <c r="G169" s="2"/>
      <c r="H169" s="2"/>
      <c r="I169" s="2"/>
      <c r="J169" s="2"/>
      <c r="K169" s="8"/>
      <c r="L169" s="2"/>
      <c r="M169" s="2"/>
    </row>
    <row r="170" spans="1:13" ht="14.1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8"/>
      <c r="L170" s="2"/>
      <c r="M170" s="2"/>
    </row>
    <row r="171" spans="1:13" ht="14.1" customHeight="1" x14ac:dyDescent="0.2">
      <c r="A171" s="2"/>
      <c r="B171" s="8"/>
      <c r="C171" s="2"/>
      <c r="D171" s="2"/>
      <c r="E171" s="2"/>
      <c r="F171" s="2"/>
      <c r="G171" s="2"/>
      <c r="H171" s="2"/>
      <c r="I171" s="2"/>
      <c r="J171" s="2"/>
      <c r="K171" s="8"/>
      <c r="L171" s="2"/>
      <c r="M171" s="2"/>
    </row>
    <row r="172" spans="1:13" ht="14.1" customHeight="1" x14ac:dyDescent="0.2">
      <c r="A172" s="2"/>
      <c r="B172" s="2"/>
      <c r="C172" s="2"/>
      <c r="D172" s="2"/>
      <c r="E172" s="2"/>
      <c r="F172" s="8"/>
      <c r="G172" s="8"/>
      <c r="H172" s="8"/>
      <c r="I172" s="8"/>
      <c r="J172" s="2"/>
      <c r="K172" s="8"/>
      <c r="L172" s="2"/>
      <c r="M172" s="2"/>
    </row>
    <row r="173" spans="1:13" ht="14.1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8"/>
      <c r="L173" s="2"/>
      <c r="M173" s="2"/>
    </row>
    <row r="174" spans="1:13" ht="14.1" customHeight="1" x14ac:dyDescent="0.2">
      <c r="A174" s="2"/>
      <c r="B174" s="8"/>
      <c r="C174" s="2"/>
      <c r="D174" s="8"/>
      <c r="E174" s="2"/>
      <c r="F174" s="2"/>
      <c r="G174" s="2"/>
      <c r="H174" s="2"/>
      <c r="I174" s="2"/>
      <c r="J174" s="2"/>
      <c r="K174" s="8"/>
      <c r="L174" s="2"/>
      <c r="M174" s="2"/>
    </row>
    <row r="175" spans="1:13" ht="14.1" customHeight="1" x14ac:dyDescent="0.2">
      <c r="A175" s="2"/>
      <c r="B175" s="8"/>
      <c r="C175" s="2"/>
      <c r="D175" s="8"/>
      <c r="E175" s="2"/>
      <c r="F175" s="2"/>
      <c r="G175" s="2"/>
      <c r="H175" s="2"/>
      <c r="I175" s="2"/>
      <c r="J175" s="2"/>
      <c r="K175" s="8"/>
      <c r="L175" s="2"/>
      <c r="M175" s="2"/>
    </row>
    <row r="176" spans="1:13" ht="14.1" customHeight="1" x14ac:dyDescent="0.2">
      <c r="A176" s="2"/>
      <c r="B176" s="8"/>
      <c r="C176" s="2"/>
      <c r="D176" s="8"/>
      <c r="E176" s="2"/>
      <c r="F176" s="2"/>
      <c r="G176" s="2"/>
      <c r="H176" s="2"/>
      <c r="I176" s="2"/>
      <c r="J176" s="2"/>
      <c r="K176" s="2"/>
      <c r="L176" s="2"/>
      <c r="M176" s="2"/>
    </row>
    <row r="177" spans="1:13" ht="14.1" customHeight="1" x14ac:dyDescent="0.2">
      <c r="A177" s="2"/>
      <c r="B177" s="8"/>
      <c r="C177" s="2"/>
      <c r="D177" s="8"/>
      <c r="E177" s="2"/>
      <c r="F177" s="2"/>
      <c r="G177" s="2"/>
      <c r="H177" s="2"/>
      <c r="I177" s="2"/>
      <c r="J177" s="2"/>
      <c r="K177" s="8"/>
      <c r="L177" s="2"/>
      <c r="M177" s="2"/>
    </row>
    <row r="178" spans="1:13" ht="14.1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 spans="1:13" ht="14.1" customHeight="1" x14ac:dyDescent="0.2">
      <c r="A179" s="2"/>
      <c r="B179" s="8"/>
      <c r="C179" s="2"/>
      <c r="D179" s="8"/>
      <c r="E179" s="2"/>
      <c r="F179" s="8"/>
      <c r="G179" s="8"/>
      <c r="H179" s="8"/>
      <c r="I179" s="8"/>
      <c r="J179" s="2"/>
      <c r="K179" s="8"/>
      <c r="L179" s="2"/>
      <c r="M179" s="2"/>
    </row>
    <row r="180" spans="1:13" ht="14.1" customHeight="1" x14ac:dyDescent="0.2">
      <c r="A180" s="2"/>
      <c r="B180" s="8"/>
      <c r="C180" s="2"/>
      <c r="D180" s="2"/>
      <c r="E180" s="2"/>
      <c r="F180" s="8"/>
      <c r="G180" s="8"/>
      <c r="H180" s="8"/>
      <c r="I180" s="8"/>
      <c r="J180" s="2"/>
      <c r="K180" s="8"/>
      <c r="L180" s="2"/>
      <c r="M180" s="2"/>
    </row>
    <row r="181" spans="1:13" ht="14.1" customHeight="1" x14ac:dyDescent="0.2">
      <c r="A181" s="2"/>
      <c r="B181" s="2"/>
      <c r="C181" s="2"/>
      <c r="D181" s="8"/>
      <c r="E181" s="2"/>
      <c r="F181" s="2"/>
      <c r="G181" s="2"/>
      <c r="H181" s="2"/>
      <c r="I181" s="2"/>
      <c r="J181" s="2"/>
      <c r="K181" s="8"/>
      <c r="L181" s="2"/>
      <c r="M181" s="2"/>
    </row>
    <row r="182" spans="1:13" ht="14.1" customHeight="1" x14ac:dyDescent="0.2">
      <c r="A182" s="2"/>
      <c r="B182" s="8"/>
      <c r="C182" s="2"/>
      <c r="D182" s="2"/>
      <c r="E182" s="2"/>
      <c r="F182" s="2"/>
      <c r="G182" s="2"/>
      <c r="H182" s="2"/>
      <c r="I182" s="2"/>
      <c r="J182" s="2"/>
      <c r="K182" s="8"/>
      <c r="L182" s="2"/>
      <c r="M182" s="2"/>
    </row>
    <row r="183" spans="1:13" ht="14.1" customHeight="1" x14ac:dyDescent="0.2">
      <c r="A183" s="2"/>
      <c r="B183" s="2"/>
      <c r="C183" s="2"/>
      <c r="D183" s="8"/>
      <c r="E183" s="2"/>
      <c r="F183" s="2"/>
      <c r="G183" s="2"/>
      <c r="H183" s="2"/>
      <c r="I183" s="2"/>
      <c r="J183" s="2"/>
      <c r="K183" s="8"/>
      <c r="L183" s="2"/>
      <c r="M183" s="2"/>
    </row>
    <row r="184" spans="1:13" ht="14.1" customHeight="1" x14ac:dyDescent="0.2">
      <c r="A184" s="2"/>
      <c r="B184" s="8"/>
      <c r="C184" s="2"/>
      <c r="D184" s="2"/>
      <c r="E184" s="2"/>
      <c r="F184" s="2"/>
      <c r="G184" s="2"/>
      <c r="H184" s="2"/>
      <c r="I184" s="2"/>
      <c r="J184" s="2"/>
      <c r="K184" s="8"/>
      <c r="L184" s="2"/>
      <c r="M184" s="2"/>
    </row>
    <row r="185" spans="1:13" ht="14.1" customHeight="1" x14ac:dyDescent="0.2">
      <c r="A185" s="2"/>
      <c r="B185" s="8"/>
      <c r="C185" s="2"/>
      <c r="D185" s="8"/>
      <c r="E185" s="2"/>
      <c r="F185" s="2"/>
      <c r="G185" s="2"/>
      <c r="H185" s="2"/>
      <c r="I185" s="2"/>
      <c r="J185" s="2"/>
      <c r="K185" s="8"/>
      <c r="L185" s="2"/>
      <c r="M185" s="2"/>
    </row>
    <row r="186" spans="1:13" ht="14.1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8"/>
      <c r="L186" s="2"/>
      <c r="M186" s="2"/>
    </row>
    <row r="187" spans="1:13" ht="14.1" customHeight="1" x14ac:dyDescent="0.2">
      <c r="A187" s="2"/>
      <c r="B187" s="8"/>
      <c r="C187" s="2"/>
      <c r="D187" s="2"/>
      <c r="E187" s="2"/>
      <c r="F187" s="8"/>
      <c r="G187" s="8"/>
      <c r="H187" s="8"/>
      <c r="I187" s="8"/>
      <c r="J187" s="2"/>
      <c r="K187" s="8"/>
      <c r="L187" s="2"/>
      <c r="M187" s="2"/>
    </row>
    <row r="188" spans="1:13" ht="14.1" customHeight="1" x14ac:dyDescent="0.2">
      <c r="A188" s="2"/>
      <c r="B188" s="8"/>
      <c r="C188" s="2"/>
      <c r="D188" s="2"/>
      <c r="E188" s="2"/>
      <c r="F188" s="2"/>
      <c r="G188" s="2"/>
      <c r="H188" s="2"/>
      <c r="I188" s="2"/>
      <c r="J188" s="2"/>
      <c r="K188" s="8"/>
      <c r="L188" s="2"/>
      <c r="M188" s="2"/>
    </row>
    <row r="189" spans="1:13" ht="14.1" customHeight="1" x14ac:dyDescent="0.2">
      <c r="A189" s="2"/>
      <c r="B189" s="8"/>
      <c r="C189" s="2"/>
      <c r="D189" s="2"/>
      <c r="E189" s="2"/>
      <c r="F189" s="8"/>
      <c r="G189" s="8"/>
      <c r="H189" s="8"/>
      <c r="I189" s="8"/>
      <c r="J189" s="2"/>
      <c r="K189" s="8"/>
      <c r="L189" s="2"/>
      <c r="M189" s="2"/>
    </row>
    <row r="190" spans="1:13" ht="14.1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8"/>
      <c r="L190" s="2"/>
      <c r="M190" s="2"/>
    </row>
    <row r="191" spans="1:13" ht="14.1" customHeight="1" x14ac:dyDescent="0.2">
      <c r="A191" s="2"/>
      <c r="B191" s="8"/>
      <c r="C191" s="2"/>
      <c r="D191" s="8"/>
      <c r="E191" s="2"/>
      <c r="F191" s="8"/>
      <c r="G191" s="8"/>
      <c r="H191" s="8"/>
      <c r="I191" s="8"/>
      <c r="J191" s="2"/>
      <c r="K191" s="8"/>
      <c r="L191" s="2"/>
      <c r="M191" s="2"/>
    </row>
    <row r="192" spans="1:13" ht="14.1" customHeight="1" x14ac:dyDescent="0.2">
      <c r="A192" s="2"/>
      <c r="B192" s="2"/>
      <c r="C192" s="2"/>
      <c r="D192" s="2"/>
      <c r="E192" s="2"/>
      <c r="F192" s="8"/>
      <c r="G192" s="8"/>
      <c r="H192" s="8"/>
      <c r="I192" s="8"/>
      <c r="J192" s="2"/>
      <c r="K192" s="8"/>
      <c r="L192" s="2"/>
      <c r="M192" s="2"/>
    </row>
    <row r="193" spans="1:13" ht="14.1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8"/>
      <c r="L193" s="2"/>
      <c r="M193" s="2"/>
    </row>
    <row r="194" spans="1:13" ht="14.1" customHeight="1" x14ac:dyDescent="0.2">
      <c r="A194" s="2"/>
      <c r="B194" s="2"/>
      <c r="C194" s="2"/>
      <c r="D194" s="8"/>
      <c r="E194" s="2"/>
      <c r="F194" s="2"/>
      <c r="G194" s="2"/>
      <c r="H194" s="2"/>
      <c r="I194" s="2"/>
      <c r="J194" s="2"/>
      <c r="K194" s="8"/>
      <c r="L194" s="2"/>
      <c r="M194" s="2"/>
    </row>
    <row r="195" spans="1:13" ht="14.1" customHeight="1" x14ac:dyDescent="0.2">
      <c r="A195" s="2"/>
      <c r="B195" s="8"/>
      <c r="C195" s="2"/>
      <c r="D195" s="2"/>
      <c r="E195" s="2"/>
      <c r="F195" s="2"/>
      <c r="G195" s="2"/>
      <c r="H195" s="2"/>
      <c r="I195" s="2"/>
      <c r="J195" s="2"/>
      <c r="K195" s="8"/>
      <c r="L195" s="2"/>
      <c r="M195" s="2"/>
    </row>
    <row r="196" spans="1:13" ht="14.1" customHeight="1" x14ac:dyDescent="0.2">
      <c r="A196" s="2"/>
      <c r="B196" s="2"/>
      <c r="C196" s="2"/>
      <c r="D196" s="2"/>
      <c r="E196" s="2"/>
      <c r="F196" s="8"/>
      <c r="G196" s="8"/>
      <c r="H196" s="8"/>
      <c r="I196" s="8"/>
      <c r="J196" s="2"/>
      <c r="K196" s="8"/>
      <c r="L196" s="2"/>
      <c r="M196" s="2"/>
    </row>
    <row r="197" spans="1:13" ht="14.1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 spans="1:13" ht="14.1" customHeight="1" x14ac:dyDescent="0.2">
      <c r="A198" s="2"/>
      <c r="B198" s="8"/>
      <c r="C198" s="2"/>
      <c r="D198" s="8"/>
      <c r="E198" s="2"/>
      <c r="F198" s="2"/>
      <c r="G198" s="2"/>
      <c r="H198" s="2"/>
      <c r="I198" s="2"/>
      <c r="J198" s="2"/>
      <c r="K198" s="2"/>
      <c r="L198" s="2"/>
      <c r="M198" s="2"/>
    </row>
    <row r="199" spans="1:13" ht="14.1" customHeight="1" x14ac:dyDescent="0.2">
      <c r="A199" s="2"/>
      <c r="B199" s="8"/>
      <c r="C199" s="2"/>
      <c r="D199" s="2"/>
      <c r="E199" s="2"/>
      <c r="F199" s="8"/>
      <c r="G199" s="8"/>
      <c r="H199" s="8"/>
      <c r="I199" s="8"/>
      <c r="J199" s="2"/>
      <c r="K199" s="8"/>
      <c r="L199" s="2"/>
      <c r="M199" s="2"/>
    </row>
    <row r="200" spans="1:13" ht="14.1" customHeight="1" x14ac:dyDescent="0.2">
      <c r="A200" s="2"/>
      <c r="B200" s="8"/>
      <c r="C200" s="2"/>
      <c r="D200" s="8"/>
      <c r="E200" s="2"/>
      <c r="F200" s="8"/>
      <c r="G200" s="8"/>
      <c r="H200" s="8"/>
      <c r="I200" s="8"/>
      <c r="J200" s="2"/>
      <c r="K200" s="8"/>
      <c r="L200" s="2"/>
      <c r="M200" s="2"/>
    </row>
    <row r="201" spans="1:13" ht="14.1" customHeight="1" x14ac:dyDescent="0.2">
      <c r="A201" s="2"/>
      <c r="B201" s="8"/>
      <c r="C201" s="2"/>
      <c r="D201" s="2"/>
      <c r="E201" s="2"/>
      <c r="F201" s="2"/>
      <c r="G201" s="2"/>
      <c r="H201" s="2"/>
      <c r="I201" s="2"/>
      <c r="J201" s="2"/>
      <c r="K201" s="8"/>
      <c r="L201" s="2"/>
      <c r="M201" s="2"/>
    </row>
    <row r="202" spans="1:13" ht="14.1" customHeight="1" x14ac:dyDescent="0.2">
      <c r="A202" s="2"/>
      <c r="B202" s="2"/>
      <c r="C202" s="2"/>
      <c r="D202" s="2"/>
      <c r="E202" s="2"/>
      <c r="F202" s="8"/>
      <c r="G202" s="8"/>
      <c r="H202" s="8"/>
      <c r="I202" s="8"/>
      <c r="J202" s="2"/>
      <c r="K202" s="2"/>
      <c r="L202" s="2"/>
      <c r="M202" s="2"/>
    </row>
    <row r="203" spans="1:13" ht="14.1" customHeight="1" x14ac:dyDescent="0.2">
      <c r="A203" s="2"/>
      <c r="B203" s="2"/>
      <c r="C203" s="2"/>
      <c r="D203" s="2"/>
      <c r="E203" s="2"/>
      <c r="F203" s="8"/>
      <c r="G203" s="8"/>
      <c r="H203" s="8"/>
      <c r="I203" s="8"/>
      <c r="J203" s="2"/>
      <c r="K203" s="8"/>
      <c r="L203" s="2"/>
      <c r="M203" s="2"/>
    </row>
    <row r="204" spans="1:13" ht="14.1" customHeight="1" x14ac:dyDescent="0.2">
      <c r="A204" s="2"/>
      <c r="B204" s="8"/>
      <c r="C204" s="2"/>
      <c r="D204" s="2"/>
      <c r="E204" s="2"/>
      <c r="F204" s="2"/>
      <c r="G204" s="2"/>
      <c r="H204" s="2"/>
      <c r="I204" s="2"/>
      <c r="J204" s="2"/>
      <c r="K204" s="8"/>
      <c r="L204" s="2"/>
      <c r="M204" s="2"/>
    </row>
    <row r="205" spans="1:13" ht="14.1" customHeight="1" x14ac:dyDescent="0.2">
      <c r="A205" s="2"/>
      <c r="B205" s="2"/>
      <c r="C205" s="2"/>
      <c r="D205" s="8"/>
      <c r="E205" s="2"/>
      <c r="F205" s="2"/>
      <c r="G205" s="2"/>
      <c r="H205" s="2"/>
      <c r="I205" s="2"/>
      <c r="J205" s="2"/>
      <c r="K205" s="8"/>
      <c r="L205" s="2"/>
      <c r="M205" s="2"/>
    </row>
    <row r="206" spans="1:13" ht="14.1" customHeight="1" x14ac:dyDescent="0.2">
      <c r="A206" s="2"/>
      <c r="B206" s="2"/>
      <c r="C206" s="2"/>
      <c r="D206" s="8"/>
      <c r="E206" s="2"/>
      <c r="F206" s="2"/>
      <c r="G206" s="2"/>
      <c r="H206" s="2"/>
      <c r="I206" s="2"/>
      <c r="J206" s="2"/>
      <c r="K206" s="2"/>
      <c r="L206" s="2"/>
      <c r="M206" s="2"/>
    </row>
    <row r="207" spans="1:13" ht="14.1" customHeight="1" x14ac:dyDescent="0.2">
      <c r="A207" s="2"/>
      <c r="B207" s="2"/>
      <c r="C207" s="2"/>
      <c r="D207" s="2"/>
      <c r="E207" s="2"/>
      <c r="F207" s="8"/>
      <c r="G207" s="8"/>
      <c r="H207" s="8"/>
      <c r="I207" s="8"/>
      <c r="J207" s="2"/>
      <c r="K207" s="8"/>
      <c r="L207" s="2"/>
      <c r="M207" s="2"/>
    </row>
    <row r="208" spans="1:13" ht="14.1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8"/>
      <c r="L208" s="2"/>
      <c r="M208" s="2"/>
    </row>
    <row r="209" spans="1:13" ht="14.1" customHeight="1" x14ac:dyDescent="0.2">
      <c r="A209" s="2"/>
      <c r="B209" s="2"/>
      <c r="C209" s="2"/>
      <c r="D209" s="8"/>
      <c r="E209" s="2"/>
      <c r="F209" s="2"/>
      <c r="G209" s="2"/>
      <c r="H209" s="2"/>
      <c r="I209" s="2"/>
      <c r="J209" s="2"/>
      <c r="K209" s="8"/>
      <c r="L209" s="2"/>
      <c r="M209" s="2"/>
    </row>
    <row r="210" spans="1:13" ht="14.1" customHeight="1" x14ac:dyDescent="0.2">
      <c r="A210" s="2"/>
      <c r="B210" s="8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</row>
    <row r="211" spans="1:13" ht="14.1" customHeight="1" x14ac:dyDescent="0.2">
      <c r="A211" s="2"/>
      <c r="B211" s="2"/>
      <c r="C211" s="2"/>
      <c r="D211" s="8"/>
      <c r="E211" s="2"/>
      <c r="F211" s="2"/>
      <c r="G211" s="2"/>
      <c r="H211" s="2"/>
      <c r="I211" s="2"/>
      <c r="J211" s="2"/>
      <c r="K211" s="8"/>
      <c r="L211" s="2"/>
      <c r="M211" s="2"/>
    </row>
    <row r="212" spans="1:13" ht="14.1" customHeight="1" x14ac:dyDescent="0.2">
      <c r="A212" s="2"/>
      <c r="B212" s="8"/>
      <c r="C212" s="2"/>
      <c r="D212" s="2"/>
      <c r="E212" s="2"/>
      <c r="F212" s="2"/>
      <c r="G212" s="2"/>
      <c r="H212" s="2"/>
      <c r="I212" s="2"/>
      <c r="J212" s="2"/>
      <c r="K212" s="8"/>
      <c r="L212" s="2"/>
      <c r="M212" s="2"/>
    </row>
    <row r="213" spans="1:13" ht="14.1" customHeight="1" x14ac:dyDescent="0.2">
      <c r="A213" s="2"/>
      <c r="B213" s="2"/>
      <c r="C213" s="2"/>
      <c r="D213" s="8"/>
      <c r="E213" s="2"/>
      <c r="F213" s="2"/>
      <c r="G213" s="2"/>
      <c r="H213" s="2"/>
      <c r="I213" s="2"/>
      <c r="J213" s="2"/>
      <c r="K213" s="8"/>
      <c r="L213" s="2"/>
      <c r="M213" s="2"/>
    </row>
    <row r="214" spans="1:13" ht="14.1" customHeight="1" x14ac:dyDescent="0.2">
      <c r="A214" s="2"/>
      <c r="B214" s="2"/>
      <c r="C214" s="2"/>
      <c r="D214" s="2"/>
      <c r="E214" s="2"/>
      <c r="F214" s="8"/>
      <c r="G214" s="8"/>
      <c r="H214" s="8"/>
      <c r="I214" s="8"/>
      <c r="J214" s="2"/>
      <c r="K214" s="8"/>
      <c r="L214" s="2"/>
      <c r="M214" s="2"/>
    </row>
    <row r="215" spans="1:13" ht="14.1" customHeight="1" x14ac:dyDescent="0.2">
      <c r="A215" s="2"/>
      <c r="B215" s="8"/>
      <c r="C215" s="2"/>
      <c r="D215" s="2"/>
      <c r="E215" s="2"/>
      <c r="F215" s="8"/>
      <c r="G215" s="8"/>
      <c r="H215" s="8"/>
      <c r="I215" s="8"/>
      <c r="J215" s="2"/>
      <c r="K215" s="8"/>
      <c r="L215" s="2"/>
      <c r="M215" s="2"/>
    </row>
    <row r="216" spans="1:13" ht="14.1" customHeight="1" x14ac:dyDescent="0.2">
      <c r="A216" s="2"/>
      <c r="B216" s="8"/>
      <c r="C216" s="2"/>
      <c r="D216" s="8"/>
      <c r="E216" s="2"/>
      <c r="F216" s="2"/>
      <c r="G216" s="2"/>
      <c r="H216" s="2"/>
      <c r="I216" s="2"/>
      <c r="J216" s="2"/>
      <c r="K216" s="8"/>
      <c r="L216" s="2"/>
      <c r="M216" s="2"/>
    </row>
    <row r="217" spans="1:13" ht="14.1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8"/>
      <c r="L217" s="2"/>
      <c r="M217" s="2"/>
    </row>
    <row r="218" spans="1:13" ht="14.1" customHeight="1" x14ac:dyDescent="0.2">
      <c r="A218" s="2"/>
      <c r="B218" s="2"/>
      <c r="C218" s="2"/>
      <c r="D218" s="2"/>
      <c r="E218" s="2"/>
      <c r="F218" s="8"/>
      <c r="G218" s="8"/>
      <c r="H218" s="8"/>
      <c r="I218" s="8"/>
      <c r="J218" s="2"/>
      <c r="K218" s="8"/>
      <c r="L218" s="2"/>
      <c r="M218" s="2"/>
    </row>
    <row r="219" spans="1:13" ht="14.1" customHeight="1" x14ac:dyDescent="0.2">
      <c r="A219" s="2"/>
      <c r="B219" s="2"/>
      <c r="C219" s="2"/>
      <c r="D219" s="2"/>
      <c r="E219" s="2"/>
      <c r="F219" s="8"/>
      <c r="G219" s="8"/>
      <c r="H219" s="8"/>
      <c r="I219" s="8"/>
      <c r="J219" s="2"/>
      <c r="K219" s="8"/>
      <c r="L219" s="2"/>
      <c r="M219" s="2"/>
    </row>
    <row r="220" spans="1:13" ht="14.1" customHeight="1" x14ac:dyDescent="0.2">
      <c r="A220" s="2"/>
      <c r="B220" s="8"/>
      <c r="C220" s="2"/>
      <c r="D220" s="8"/>
      <c r="E220" s="2"/>
      <c r="F220" s="2"/>
      <c r="G220" s="2"/>
      <c r="H220" s="2"/>
      <c r="I220" s="2"/>
      <c r="J220" s="2"/>
      <c r="K220" s="8"/>
      <c r="L220" s="2"/>
      <c r="M220" s="2"/>
    </row>
    <row r="221" spans="1:13" ht="14.1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8"/>
      <c r="L221" s="2"/>
      <c r="M221" s="2"/>
    </row>
    <row r="222" spans="1:13" ht="14.1" customHeight="1" x14ac:dyDescent="0.2">
      <c r="A222" s="2"/>
      <c r="B222" s="8"/>
      <c r="C222" s="2"/>
      <c r="D222" s="2"/>
      <c r="E222" s="2"/>
      <c r="F222" s="2"/>
      <c r="G222" s="2"/>
      <c r="H222" s="2"/>
      <c r="I222" s="2"/>
      <c r="J222" s="2"/>
      <c r="K222" s="8"/>
      <c r="L222" s="2"/>
      <c r="M222" s="2"/>
    </row>
    <row r="223" spans="1:13" ht="14.1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8"/>
      <c r="L223" s="2"/>
      <c r="M223" s="2"/>
    </row>
    <row r="224" spans="1:13" ht="14.1" customHeight="1" x14ac:dyDescent="0.2">
      <c r="A224" s="2"/>
      <c r="B224" s="8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</row>
    <row r="225" spans="1:13" ht="14.1" customHeight="1" x14ac:dyDescent="0.2">
      <c r="A225" s="2"/>
      <c r="B225" s="8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</row>
    <row r="226" spans="1:13" ht="14.1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</row>
    <row r="227" spans="1:13" ht="14.1" customHeight="1" x14ac:dyDescent="0.2">
      <c r="A227" s="2"/>
      <c r="B227" s="8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</row>
    <row r="228" spans="1:13" ht="14.1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</row>
    <row r="229" spans="1:13" ht="14.1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</row>
    <row r="230" spans="1:13" ht="14.1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</row>
    <row r="231" spans="1:13" ht="14.1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</row>
    <row r="232" spans="1:13" ht="14.1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</row>
    <row r="233" spans="1:13" ht="14.1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</row>
    <row r="234" spans="1:13" ht="14.1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</row>
    <row r="235" spans="1:13" ht="14.1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</row>
    <row r="236" spans="1:13" ht="14.1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</row>
    <row r="237" spans="1:13" ht="14.1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</row>
    <row r="238" spans="1:13" ht="14.1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</row>
    <row r="239" spans="1:13" ht="14.1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</row>
    <row r="240" spans="1:13" ht="14.1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</row>
    <row r="241" spans="1:12" ht="14.1" customHeight="1" x14ac:dyDescent="0.2">
      <c r="A241" s="10"/>
      <c r="B241" s="2"/>
      <c r="C241" s="11"/>
      <c r="D241" s="2"/>
      <c r="E241" s="11"/>
      <c r="F241" s="2"/>
      <c r="G241" s="2"/>
      <c r="H241" s="2"/>
      <c r="I241" s="2"/>
      <c r="J241" s="11"/>
      <c r="K241" s="2"/>
      <c r="L241" s="2"/>
    </row>
    <row r="242" spans="1:12" ht="14.1" customHeight="1" x14ac:dyDescent="0.2">
      <c r="A242" s="10"/>
      <c r="B242" s="2"/>
      <c r="C242" s="11"/>
      <c r="D242" s="2"/>
      <c r="E242" s="11"/>
      <c r="F242" s="2"/>
      <c r="G242" s="2"/>
      <c r="H242" s="2"/>
      <c r="I242" s="2"/>
      <c r="J242" s="11"/>
      <c r="K242" s="2"/>
      <c r="L242" s="2"/>
    </row>
    <row r="243" spans="1:12" ht="14.1" customHeight="1" x14ac:dyDescent="0.2">
      <c r="A243" s="10"/>
      <c r="B243" s="2"/>
      <c r="C243" s="11"/>
      <c r="D243" s="2"/>
      <c r="E243" s="11"/>
      <c r="F243" s="2"/>
      <c r="G243" s="2"/>
      <c r="H243" s="2"/>
      <c r="I243" s="2"/>
      <c r="J243" s="11"/>
      <c r="K243" s="2"/>
      <c r="L243" s="2"/>
    </row>
    <row r="244" spans="1:12" ht="14.1" customHeight="1" x14ac:dyDescent="0.2">
      <c r="A244" s="10"/>
      <c r="B244" s="2"/>
      <c r="C244" s="11"/>
      <c r="D244" s="2"/>
      <c r="E244" s="11"/>
      <c r="F244" s="2"/>
      <c r="G244" s="2"/>
      <c r="H244" s="2"/>
      <c r="I244" s="2"/>
      <c r="J244" s="11"/>
      <c r="K244" s="2"/>
      <c r="L244" s="2"/>
    </row>
    <row r="245" spans="1:12" ht="14.1" customHeight="1" x14ac:dyDescent="0.2">
      <c r="A245" s="10"/>
      <c r="B245" s="2"/>
      <c r="C245" s="11"/>
      <c r="D245" s="2"/>
      <c r="E245" s="11"/>
      <c r="F245" s="2"/>
      <c r="G245" s="2"/>
      <c r="H245" s="2"/>
      <c r="I245" s="2"/>
      <c r="J245" s="11"/>
      <c r="K245" s="2"/>
      <c r="L245" s="2"/>
    </row>
    <row r="246" spans="1:12" ht="14.1" customHeight="1" x14ac:dyDescent="0.2">
      <c r="A246" s="2"/>
      <c r="B246" s="2"/>
      <c r="C246" s="11"/>
      <c r="D246" s="2"/>
      <c r="E246" s="11"/>
      <c r="F246" s="2"/>
      <c r="G246" s="2"/>
      <c r="H246" s="2"/>
      <c r="I246" s="2"/>
      <c r="J246" s="11"/>
      <c r="K246" s="2"/>
      <c r="L246" s="2"/>
    </row>
    <row r="247" spans="1:12" ht="14.1" customHeight="1" x14ac:dyDescent="0.2">
      <c r="A247" s="2"/>
      <c r="B247" s="12"/>
      <c r="C247" s="2"/>
      <c r="D247" s="12"/>
      <c r="E247" s="12"/>
      <c r="F247" s="12"/>
      <c r="G247" s="12"/>
      <c r="H247" s="12"/>
      <c r="I247" s="12"/>
      <c r="J247" s="12"/>
      <c r="K247" s="12"/>
      <c r="L247" s="2"/>
    </row>
    <row r="248" spans="1:12" ht="14.1" customHeight="1" x14ac:dyDescent="0.2">
      <c r="A248" s="2"/>
      <c r="B248" s="2"/>
      <c r="C248" s="12"/>
      <c r="D248" s="12"/>
      <c r="E248" s="12"/>
      <c r="F248" s="12"/>
      <c r="G248" s="12"/>
      <c r="H248" s="12"/>
      <c r="I248" s="12"/>
      <c r="J248" s="12"/>
      <c r="K248" s="2"/>
      <c r="L248" s="2"/>
    </row>
    <row r="249" spans="1:12" ht="14.1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</row>
    <row r="250" spans="1:12" ht="14.1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</row>
    <row r="251" spans="1:12" ht="14.1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</row>
    <row r="252" spans="1:12" ht="14.1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</row>
    <row r="253" spans="1:12" ht="14.1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</row>
    <row r="254" spans="1:12" ht="14.1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</row>
    <row r="255" spans="1:12" ht="14.1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</row>
    <row r="256" spans="1:12" ht="14.1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</row>
    <row r="257" spans="1:12" ht="14.1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</row>
    <row r="258" spans="1:12" ht="14.1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</row>
    <row r="259" spans="1:12" ht="14.1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</row>
    <row r="260" spans="1:12" ht="14.1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</row>
    <row r="261" spans="1:12" ht="14.1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</row>
    <row r="262" spans="1:12" ht="14.1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</row>
    <row r="263" spans="1:12" ht="14.1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</row>
    <row r="264" spans="1:12" ht="14.1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</row>
    <row r="265" spans="1:12" ht="14.1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</row>
    <row r="266" spans="1:12" ht="14.1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</row>
    <row r="267" spans="1:12" ht="14.1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</row>
    <row r="268" spans="1:12" ht="14.1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</row>
    <row r="269" spans="1:12" ht="14.1" customHeight="1" x14ac:dyDescent="0.2">
      <c r="A269" s="10"/>
      <c r="B269" s="2"/>
      <c r="C269" s="11"/>
      <c r="D269" s="2"/>
      <c r="E269" s="11"/>
      <c r="F269" s="2"/>
      <c r="G269" s="2"/>
      <c r="H269" s="2"/>
      <c r="I269" s="2"/>
      <c r="J269" s="11"/>
      <c r="K269" s="2"/>
      <c r="L269" s="2"/>
    </row>
    <row r="270" spans="1:12" ht="14.1" customHeight="1" x14ac:dyDescent="0.2">
      <c r="A270" s="10"/>
      <c r="B270" s="2"/>
      <c r="C270" s="11"/>
      <c r="D270" s="2"/>
      <c r="E270" s="11"/>
      <c r="F270" s="2"/>
      <c r="G270" s="2"/>
      <c r="H270" s="2"/>
      <c r="I270" s="2"/>
      <c r="J270" s="11"/>
      <c r="K270" s="2"/>
      <c r="L270" s="2"/>
    </row>
    <row r="271" spans="1:12" ht="14.1" customHeight="1" x14ac:dyDescent="0.2">
      <c r="A271" s="10"/>
      <c r="B271" s="2"/>
      <c r="C271" s="11"/>
      <c r="D271" s="2"/>
      <c r="E271" s="11"/>
      <c r="F271" s="2"/>
      <c r="G271" s="2"/>
      <c r="H271" s="2"/>
      <c r="I271" s="2"/>
      <c r="J271" s="11"/>
      <c r="K271" s="2"/>
      <c r="L271" s="2"/>
    </row>
    <row r="272" spans="1:12" ht="14.1" customHeight="1" x14ac:dyDescent="0.2">
      <c r="A272" s="10"/>
      <c r="B272" s="2"/>
      <c r="C272" s="11"/>
      <c r="D272" s="2"/>
      <c r="E272" s="11"/>
      <c r="F272" s="2"/>
      <c r="G272" s="2"/>
      <c r="H272" s="2"/>
      <c r="I272" s="2"/>
      <c r="J272" s="11"/>
      <c r="K272" s="2"/>
      <c r="L272" s="2"/>
    </row>
    <row r="273" spans="1:12" ht="14.1" customHeight="1" x14ac:dyDescent="0.2">
      <c r="A273" s="10"/>
      <c r="B273" s="2"/>
      <c r="C273" s="11"/>
      <c r="D273" s="2"/>
      <c r="E273" s="11"/>
      <c r="F273" s="2"/>
      <c r="G273" s="2"/>
      <c r="H273" s="2"/>
      <c r="I273" s="2"/>
      <c r="J273" s="11"/>
      <c r="K273" s="2"/>
      <c r="L273" s="2"/>
    </row>
    <row r="274" spans="1:12" ht="14.1" customHeight="1" x14ac:dyDescent="0.2">
      <c r="A274" s="2"/>
      <c r="B274" s="2"/>
      <c r="C274" s="11"/>
      <c r="D274" s="2"/>
      <c r="E274" s="11"/>
      <c r="F274" s="2"/>
      <c r="G274" s="2"/>
      <c r="H274" s="2"/>
      <c r="I274" s="2"/>
      <c r="J274" s="11"/>
      <c r="K274" s="2"/>
      <c r="L274" s="2"/>
    </row>
    <row r="275" spans="1:12" ht="14.1" customHeight="1" x14ac:dyDescent="0.2">
      <c r="A275" s="2"/>
      <c r="B275" s="12"/>
      <c r="C275" s="2"/>
      <c r="D275" s="12"/>
      <c r="E275" s="12"/>
      <c r="F275" s="12"/>
      <c r="G275" s="12"/>
      <c r="H275" s="12"/>
      <c r="I275" s="12"/>
      <c r="J275" s="12"/>
      <c r="K275" s="2"/>
      <c r="L275" s="2"/>
    </row>
    <row r="276" spans="1:12" ht="14.1" customHeight="1" x14ac:dyDescent="0.2">
      <c r="A276" s="2"/>
      <c r="B276" s="2"/>
      <c r="C276" s="12"/>
      <c r="D276" s="12"/>
      <c r="E276" s="12"/>
      <c r="F276" s="12"/>
      <c r="G276" s="12"/>
      <c r="H276" s="12"/>
      <c r="I276" s="12"/>
      <c r="J276" s="12"/>
      <c r="K276" s="12"/>
      <c r="L276" s="12"/>
    </row>
    <row r="277" spans="1:12" ht="14.1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</row>
    <row r="278" spans="1:12" ht="14.1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</row>
    <row r="279" spans="1:12" ht="14.1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</row>
    <row r="280" spans="1:12" ht="14.1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</row>
    <row r="281" spans="1:12" ht="14.1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</row>
    <row r="282" spans="1:12" ht="14.1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</row>
    <row r="283" spans="1:12" ht="14.1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</row>
    <row r="284" spans="1:12" ht="14.1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</row>
    <row r="285" spans="1:12" ht="14.1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</row>
    <row r="286" spans="1:12" ht="14.1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</row>
    <row r="287" spans="1:12" ht="14.1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</row>
    <row r="288" spans="1:12" ht="14.1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</row>
    <row r="289" spans="1:12" ht="14.1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</row>
    <row r="290" spans="1:12" ht="14.1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</row>
    <row r="291" spans="1:12" ht="14.1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</row>
    <row r="292" spans="1:12" ht="14.1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</row>
    <row r="293" spans="1:12" ht="14.1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</row>
    <row r="294" spans="1:12" ht="14.1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</row>
    <row r="295" spans="1:12" ht="14.1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</row>
    <row r="296" spans="1:12" ht="14.1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</row>
    <row r="297" spans="1:12" ht="14.1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</row>
    <row r="298" spans="1:12" ht="14.1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</row>
    <row r="299" spans="1:12" ht="14.1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</row>
    <row r="300" spans="1:12" ht="14.1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</row>
    <row r="301" spans="1:12" ht="14.1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</row>
    <row r="302" spans="1:12" ht="14.1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</row>
    <row r="303" spans="1:12" ht="14.1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</row>
    <row r="304" spans="1:12" ht="14.1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</row>
    <row r="305" spans="1:12" ht="14.1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</row>
  </sheetData>
  <sortState xmlns:xlrd2="http://schemas.microsoft.com/office/spreadsheetml/2017/richdata2" ref="H82:H129">
    <sortCondition descending="1" ref="H82"/>
  </sortState>
  <mergeCells count="3">
    <mergeCell ref="B3:D3"/>
    <mergeCell ref="B41:D41"/>
    <mergeCell ref="B81:D81"/>
  </mergeCells>
  <phoneticPr fontId="0" type="noConversion"/>
  <printOptions gridLines="1" gridLinesSet="0"/>
  <pageMargins left="0.75" right="0.75" top="1" bottom="0.23" header="0.5" footer="0.5"/>
  <pageSetup orientation="landscape" r:id="rId1"/>
  <headerFooter alignWithMargins="0">
    <oddHeader>&amp;A</oddHead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75"/>
  <sheetViews>
    <sheetView workbookViewId="0">
      <selection activeCell="G23" sqref="G23"/>
    </sheetView>
  </sheetViews>
  <sheetFormatPr defaultRowHeight="12.75" x14ac:dyDescent="0.2"/>
  <sheetData>
    <row r="1" spans="1:24" x14ac:dyDescent="0.2">
      <c r="A1" s="21" t="s">
        <v>77</v>
      </c>
      <c r="B1" s="21" t="s">
        <v>134</v>
      </c>
      <c r="D1" t="s">
        <v>3</v>
      </c>
    </row>
    <row r="4" spans="1:24" x14ac:dyDescent="0.2">
      <c r="A4" s="80" t="s">
        <v>34</v>
      </c>
      <c r="C4" s="9" t="s">
        <v>2</v>
      </c>
      <c r="F4" s="20" t="s">
        <v>19</v>
      </c>
      <c r="I4" s="9" t="s">
        <v>20</v>
      </c>
      <c r="L4" s="20" t="s">
        <v>7</v>
      </c>
      <c r="N4" s="20" t="s">
        <v>0</v>
      </c>
      <c r="P4" s="20" t="s">
        <v>31</v>
      </c>
      <c r="U4" s="80" t="s">
        <v>34</v>
      </c>
      <c r="W4" s="21" t="s">
        <v>34</v>
      </c>
    </row>
    <row r="5" spans="1:24" ht="16.5" x14ac:dyDescent="0.3">
      <c r="A5" s="2"/>
      <c r="B5" s="21"/>
      <c r="C5" s="136">
        <v>91</v>
      </c>
      <c r="D5" s="98" t="s">
        <v>13</v>
      </c>
      <c r="F5" s="137">
        <v>88</v>
      </c>
      <c r="G5" s="138" t="s">
        <v>13</v>
      </c>
      <c r="I5" s="70">
        <v>86</v>
      </c>
      <c r="J5" s="21" t="s">
        <v>13</v>
      </c>
      <c r="L5" s="70">
        <v>142</v>
      </c>
      <c r="M5" s="24" t="s">
        <v>13</v>
      </c>
      <c r="N5" s="160">
        <v>96.52</v>
      </c>
      <c r="O5" s="21"/>
      <c r="P5" s="52"/>
      <c r="Q5" s="30"/>
      <c r="U5" s="146">
        <v>145</v>
      </c>
    </row>
    <row r="6" spans="1:24" ht="16.5" x14ac:dyDescent="0.3">
      <c r="A6" s="2"/>
      <c r="B6" s="21"/>
      <c r="C6" s="136">
        <v>86</v>
      </c>
      <c r="D6" s="98" t="s">
        <v>13</v>
      </c>
      <c r="F6" s="153">
        <v>86</v>
      </c>
      <c r="G6" s="138" t="s">
        <v>13</v>
      </c>
      <c r="I6" s="70">
        <v>85</v>
      </c>
      <c r="J6" s="21" t="s">
        <v>13</v>
      </c>
      <c r="L6" s="70">
        <v>135</v>
      </c>
      <c r="M6" s="21" t="s">
        <v>13</v>
      </c>
      <c r="N6" s="161">
        <v>93.03</v>
      </c>
      <c r="O6" s="21"/>
      <c r="P6" s="52"/>
      <c r="Q6" s="30"/>
      <c r="U6" s="146">
        <v>144.5</v>
      </c>
      <c r="W6">
        <v>135</v>
      </c>
      <c r="X6" s="21" t="s">
        <v>46</v>
      </c>
    </row>
    <row r="7" spans="1:24" ht="16.5" x14ac:dyDescent="0.3">
      <c r="A7" s="8"/>
      <c r="B7" s="21"/>
      <c r="C7" s="136">
        <v>83</v>
      </c>
      <c r="D7" s="98" t="s">
        <v>13</v>
      </c>
      <c r="F7" s="137">
        <v>80</v>
      </c>
      <c r="G7" s="138" t="s">
        <v>13</v>
      </c>
      <c r="I7" s="28">
        <v>80</v>
      </c>
      <c r="J7" s="21" t="s">
        <v>13</v>
      </c>
      <c r="L7" s="70">
        <v>132</v>
      </c>
      <c r="M7" s="21" t="s">
        <v>13</v>
      </c>
      <c r="N7" s="161">
        <v>91.41</v>
      </c>
      <c r="O7" s="21"/>
      <c r="P7" s="52"/>
      <c r="Q7" s="30"/>
      <c r="R7">
        <v>160</v>
      </c>
      <c r="U7" s="146">
        <v>144</v>
      </c>
      <c r="W7">
        <v>120</v>
      </c>
      <c r="X7" s="21" t="s">
        <v>47</v>
      </c>
    </row>
    <row r="8" spans="1:24" ht="16.5" x14ac:dyDescent="0.3">
      <c r="A8" s="8"/>
      <c r="B8" s="21"/>
      <c r="C8" s="136">
        <v>82</v>
      </c>
      <c r="D8" s="98" t="s">
        <v>13</v>
      </c>
      <c r="F8" s="137">
        <v>80</v>
      </c>
      <c r="G8" s="138" t="s">
        <v>13</v>
      </c>
      <c r="I8" s="70">
        <v>77</v>
      </c>
      <c r="J8" s="21" t="s">
        <v>13</v>
      </c>
      <c r="L8" s="70">
        <v>126</v>
      </c>
      <c r="M8" s="78" t="s">
        <v>13</v>
      </c>
      <c r="N8" s="161">
        <v>90.93</v>
      </c>
      <c r="O8" s="21"/>
      <c r="P8" s="52"/>
      <c r="Q8" s="30"/>
      <c r="R8">
        <v>144</v>
      </c>
      <c r="S8" s="79">
        <v>0.9</v>
      </c>
      <c r="U8" s="146">
        <v>144</v>
      </c>
      <c r="W8">
        <v>112.5</v>
      </c>
    </row>
    <row r="9" spans="1:24" ht="16.5" x14ac:dyDescent="0.3">
      <c r="A9" s="2"/>
      <c r="B9" s="21"/>
      <c r="C9" s="136">
        <v>80</v>
      </c>
      <c r="D9" s="99" t="s">
        <v>13</v>
      </c>
      <c r="F9" s="137">
        <v>77</v>
      </c>
      <c r="G9" s="138" t="s">
        <v>13</v>
      </c>
      <c r="I9" s="28">
        <v>75</v>
      </c>
      <c r="J9" s="21" t="s">
        <v>13</v>
      </c>
      <c r="L9" s="70">
        <v>121</v>
      </c>
      <c r="M9" s="78" t="s">
        <v>13</v>
      </c>
      <c r="N9" s="161">
        <v>90.76</v>
      </c>
      <c r="O9" s="21"/>
      <c r="P9" s="52"/>
      <c r="Q9" s="30"/>
      <c r="R9">
        <v>128</v>
      </c>
      <c r="S9" s="79">
        <v>0.8</v>
      </c>
      <c r="U9" s="146">
        <v>142</v>
      </c>
      <c r="W9">
        <v>105</v>
      </c>
      <c r="X9" s="21" t="s">
        <v>48</v>
      </c>
    </row>
    <row r="10" spans="1:24" ht="16.5" x14ac:dyDescent="0.3">
      <c r="A10" s="2"/>
      <c r="B10" s="21"/>
      <c r="C10" s="154">
        <v>78</v>
      </c>
      <c r="D10" s="98" t="s">
        <v>13</v>
      </c>
      <c r="F10" s="153">
        <v>76</v>
      </c>
      <c r="G10" s="138" t="s">
        <v>13</v>
      </c>
      <c r="I10" s="70">
        <v>75</v>
      </c>
      <c r="J10" s="21" t="s">
        <v>13</v>
      </c>
      <c r="L10" s="70">
        <v>118</v>
      </c>
      <c r="M10" s="78" t="s">
        <v>13</v>
      </c>
      <c r="N10" s="161">
        <v>88.99</v>
      </c>
      <c r="O10" s="21"/>
      <c r="P10" s="52"/>
      <c r="Q10" s="30"/>
      <c r="R10">
        <v>112</v>
      </c>
      <c r="S10" s="79">
        <v>0.7</v>
      </c>
      <c r="U10" s="146">
        <v>139.5</v>
      </c>
      <c r="W10">
        <v>90</v>
      </c>
      <c r="X10" s="21" t="s">
        <v>49</v>
      </c>
    </row>
    <row r="11" spans="1:24" ht="16.5" x14ac:dyDescent="0.3">
      <c r="A11" s="2"/>
      <c r="B11" s="21"/>
      <c r="C11" s="136">
        <v>76</v>
      </c>
      <c r="D11" s="100" t="s">
        <v>13</v>
      </c>
      <c r="F11" s="137">
        <v>70</v>
      </c>
      <c r="G11" s="138" t="s">
        <v>13</v>
      </c>
      <c r="I11" s="28">
        <v>74</v>
      </c>
      <c r="J11" s="21" t="s">
        <v>14</v>
      </c>
      <c r="L11" s="70">
        <v>114</v>
      </c>
      <c r="M11" s="78" t="s">
        <v>14</v>
      </c>
      <c r="N11" s="136">
        <v>88.74</v>
      </c>
      <c r="O11" s="21"/>
      <c r="P11" s="52"/>
      <c r="Q11" s="30"/>
      <c r="R11">
        <v>96</v>
      </c>
      <c r="S11" s="79">
        <v>0.6</v>
      </c>
      <c r="U11" s="146">
        <v>138.5</v>
      </c>
    </row>
    <row r="12" spans="1:24" ht="16.5" x14ac:dyDescent="0.3">
      <c r="A12" s="26"/>
      <c r="B12" s="21"/>
      <c r="C12" s="154">
        <v>75</v>
      </c>
      <c r="D12" s="100" t="s">
        <v>13</v>
      </c>
      <c r="F12" s="137">
        <v>68</v>
      </c>
      <c r="G12" s="138" t="s">
        <v>14</v>
      </c>
      <c r="H12" s="21"/>
      <c r="I12" s="70">
        <v>73</v>
      </c>
      <c r="J12" s="21" t="s">
        <v>14</v>
      </c>
      <c r="L12" s="70">
        <v>113</v>
      </c>
      <c r="M12" s="78" t="s">
        <v>14</v>
      </c>
      <c r="N12" s="81">
        <v>88.59</v>
      </c>
      <c r="O12" s="21"/>
      <c r="P12" s="52"/>
      <c r="Q12" s="30"/>
      <c r="U12" s="146">
        <v>136.5</v>
      </c>
    </row>
    <row r="13" spans="1:24" ht="16.5" x14ac:dyDescent="0.3">
      <c r="A13" s="26"/>
      <c r="B13" s="21"/>
      <c r="C13" s="136">
        <v>74</v>
      </c>
      <c r="D13" s="100" t="s">
        <v>13</v>
      </c>
      <c r="F13" s="137">
        <v>67</v>
      </c>
      <c r="G13" s="138" t="s">
        <v>14</v>
      </c>
      <c r="I13" s="70">
        <v>71</v>
      </c>
      <c r="J13" s="21" t="s">
        <v>14</v>
      </c>
      <c r="L13" s="70">
        <v>112</v>
      </c>
      <c r="M13" s="78" t="s">
        <v>14</v>
      </c>
      <c r="N13" s="81">
        <v>88.59</v>
      </c>
      <c r="O13" s="21"/>
      <c r="P13" s="52"/>
      <c r="Q13" s="30"/>
      <c r="U13" s="146">
        <v>136.5</v>
      </c>
    </row>
    <row r="14" spans="1:24" ht="16.5" x14ac:dyDescent="0.3">
      <c r="A14" s="26"/>
      <c r="B14" s="21"/>
      <c r="C14" s="136">
        <v>73</v>
      </c>
      <c r="D14" s="98" t="s">
        <v>13</v>
      </c>
      <c r="F14" s="153">
        <v>67</v>
      </c>
      <c r="G14" s="138" t="s">
        <v>14</v>
      </c>
      <c r="I14" s="70">
        <v>70</v>
      </c>
      <c r="J14" s="21" t="s">
        <v>14</v>
      </c>
      <c r="L14" s="70">
        <v>109</v>
      </c>
      <c r="M14" s="78" t="s">
        <v>14</v>
      </c>
      <c r="N14" s="161">
        <v>88.38</v>
      </c>
      <c r="O14" s="21"/>
      <c r="P14" s="52"/>
      <c r="Q14" s="30"/>
      <c r="U14" s="146">
        <v>135</v>
      </c>
    </row>
    <row r="15" spans="1:24" ht="16.5" x14ac:dyDescent="0.3">
      <c r="A15" s="26"/>
      <c r="B15" s="21"/>
      <c r="C15" s="136">
        <v>73</v>
      </c>
      <c r="D15" s="98" t="s">
        <v>13</v>
      </c>
      <c r="F15" s="137">
        <v>63</v>
      </c>
      <c r="G15" s="138" t="s">
        <v>14</v>
      </c>
      <c r="I15" s="70">
        <v>67</v>
      </c>
      <c r="J15" s="21" t="s">
        <v>14</v>
      </c>
      <c r="L15" s="70">
        <v>108</v>
      </c>
      <c r="M15" s="78" t="s">
        <v>14</v>
      </c>
      <c r="N15" s="81">
        <v>87.78</v>
      </c>
      <c r="O15" s="21"/>
      <c r="P15" s="52"/>
      <c r="Q15" s="30"/>
      <c r="U15" s="146">
        <v>134.5</v>
      </c>
    </row>
    <row r="16" spans="1:24" ht="16.5" x14ac:dyDescent="0.3">
      <c r="A16" s="8"/>
      <c r="B16" s="21"/>
      <c r="C16" s="136">
        <v>72</v>
      </c>
      <c r="D16" s="99" t="s">
        <v>13</v>
      </c>
      <c r="F16" s="137">
        <v>63</v>
      </c>
      <c r="G16" s="138" t="s">
        <v>14</v>
      </c>
      <c r="I16" s="28">
        <v>66</v>
      </c>
      <c r="J16" s="21" t="s">
        <v>14</v>
      </c>
      <c r="L16" s="70">
        <v>107</v>
      </c>
      <c r="M16" s="78" t="s">
        <v>14</v>
      </c>
      <c r="N16" s="81">
        <v>87.42</v>
      </c>
      <c r="O16" s="21"/>
      <c r="P16" s="52"/>
      <c r="Q16" s="30"/>
      <c r="U16" s="146">
        <v>133.5</v>
      </c>
    </row>
    <row r="17" spans="1:21" ht="16.5" x14ac:dyDescent="0.3">
      <c r="A17" s="8"/>
      <c r="B17" s="21"/>
      <c r="C17" s="136">
        <v>72</v>
      </c>
      <c r="D17" s="100" t="s">
        <v>13</v>
      </c>
      <c r="F17" s="153">
        <v>62</v>
      </c>
      <c r="G17" s="138" t="s">
        <v>14</v>
      </c>
      <c r="I17" s="70">
        <v>66</v>
      </c>
      <c r="J17" s="21" t="s">
        <v>14</v>
      </c>
      <c r="L17" s="28">
        <v>107</v>
      </c>
      <c r="M17" s="78" t="s">
        <v>14</v>
      </c>
      <c r="N17" s="81">
        <v>87.27</v>
      </c>
      <c r="O17" s="21"/>
      <c r="P17" s="52"/>
      <c r="Q17" s="30"/>
      <c r="U17" s="146">
        <v>133</v>
      </c>
    </row>
    <row r="18" spans="1:21" ht="16.5" x14ac:dyDescent="0.3">
      <c r="A18" s="26"/>
      <c r="B18" s="21"/>
      <c r="C18" s="154">
        <v>66</v>
      </c>
      <c r="D18" s="99" t="s">
        <v>14</v>
      </c>
      <c r="F18" s="153">
        <v>61</v>
      </c>
      <c r="G18" s="138" t="s">
        <v>14</v>
      </c>
      <c r="I18" s="70">
        <v>65</v>
      </c>
      <c r="J18" s="21" t="s">
        <v>14</v>
      </c>
      <c r="L18" s="70">
        <v>105</v>
      </c>
      <c r="M18" s="78" t="s">
        <v>14</v>
      </c>
      <c r="N18" s="81">
        <v>87.07</v>
      </c>
      <c r="O18" s="21"/>
      <c r="P18" s="52"/>
      <c r="Q18" s="30"/>
      <c r="U18" s="146">
        <v>132.5</v>
      </c>
    </row>
    <row r="19" spans="1:21" ht="16.5" x14ac:dyDescent="0.3">
      <c r="A19" s="2"/>
      <c r="B19" s="21"/>
      <c r="C19" s="136">
        <v>66</v>
      </c>
      <c r="D19" s="98" t="s">
        <v>14</v>
      </c>
      <c r="F19" s="153">
        <v>58</v>
      </c>
      <c r="G19" s="138" t="s">
        <v>12</v>
      </c>
      <c r="I19" s="70">
        <v>61</v>
      </c>
      <c r="J19" s="21" t="s">
        <v>12</v>
      </c>
      <c r="L19" s="70">
        <v>102</v>
      </c>
      <c r="M19" s="78" t="s">
        <v>12</v>
      </c>
      <c r="N19" s="161">
        <v>84.8</v>
      </c>
      <c r="O19" s="21"/>
      <c r="P19" s="52"/>
      <c r="Q19" s="30"/>
      <c r="U19" s="146">
        <v>131.5</v>
      </c>
    </row>
    <row r="20" spans="1:21" ht="16.5" x14ac:dyDescent="0.3">
      <c r="A20" s="2"/>
      <c r="B20" s="21"/>
      <c r="C20" s="154">
        <v>65</v>
      </c>
      <c r="D20" s="100" t="s">
        <v>14</v>
      </c>
      <c r="F20" s="153">
        <v>57</v>
      </c>
      <c r="G20" s="138" t="s">
        <v>12</v>
      </c>
      <c r="I20" s="70">
        <v>61</v>
      </c>
      <c r="J20" s="21" t="s">
        <v>12</v>
      </c>
      <c r="L20" s="70">
        <v>102</v>
      </c>
      <c r="M20" s="78" t="s">
        <v>12</v>
      </c>
      <c r="N20" s="81">
        <v>82.98</v>
      </c>
      <c r="O20" s="21"/>
      <c r="P20" s="52"/>
      <c r="Q20" s="30"/>
      <c r="U20" s="146">
        <v>131</v>
      </c>
    </row>
    <row r="21" spans="1:21" ht="16.5" x14ac:dyDescent="0.3">
      <c r="A21" s="2"/>
      <c r="B21" s="21"/>
      <c r="C21" s="154">
        <v>65</v>
      </c>
      <c r="D21" s="98" t="s">
        <v>14</v>
      </c>
      <c r="F21" s="143">
        <v>56</v>
      </c>
      <c r="G21" s="138" t="s">
        <v>12</v>
      </c>
      <c r="I21" s="70">
        <v>61</v>
      </c>
      <c r="J21" s="21" t="s">
        <v>12</v>
      </c>
      <c r="L21" s="70">
        <v>101</v>
      </c>
      <c r="M21" s="78" t="s">
        <v>12</v>
      </c>
      <c r="N21" s="161">
        <v>82.58</v>
      </c>
      <c r="O21" s="21"/>
      <c r="P21" s="52"/>
      <c r="Q21" s="30"/>
      <c r="U21" s="146">
        <v>128.5</v>
      </c>
    </row>
    <row r="22" spans="1:21" ht="16.5" x14ac:dyDescent="0.3">
      <c r="A22" s="8"/>
      <c r="B22" s="21"/>
      <c r="C22" s="136">
        <v>64</v>
      </c>
      <c r="D22" s="99" t="s">
        <v>14</v>
      </c>
      <c r="F22" s="137">
        <v>55</v>
      </c>
      <c r="G22" s="138" t="s">
        <v>12</v>
      </c>
      <c r="I22" s="70">
        <v>59</v>
      </c>
      <c r="J22" s="21" t="s">
        <v>12</v>
      </c>
      <c r="L22" s="70">
        <v>99</v>
      </c>
      <c r="M22" s="78" t="s">
        <v>12</v>
      </c>
      <c r="N22" s="81">
        <v>82.47</v>
      </c>
      <c r="O22" s="21"/>
      <c r="P22" s="52"/>
      <c r="Q22" s="30"/>
      <c r="U22" s="146">
        <v>125</v>
      </c>
    </row>
    <row r="23" spans="1:21" ht="16.5" x14ac:dyDescent="0.3">
      <c r="A23" s="8"/>
      <c r="B23" s="21"/>
      <c r="C23" s="154">
        <v>63</v>
      </c>
      <c r="D23" s="100" t="s">
        <v>14</v>
      </c>
      <c r="F23" s="153">
        <v>55</v>
      </c>
      <c r="G23" s="138" t="s">
        <v>12</v>
      </c>
      <c r="I23" s="70">
        <v>58</v>
      </c>
      <c r="J23" s="21" t="s">
        <v>12</v>
      </c>
      <c r="L23" s="70">
        <v>98</v>
      </c>
      <c r="M23" s="78" t="s">
        <v>12</v>
      </c>
      <c r="N23" s="81">
        <v>81.849999999999994</v>
      </c>
      <c r="O23" s="21"/>
      <c r="P23" s="52"/>
      <c r="Q23" s="30"/>
      <c r="U23" s="146">
        <v>124</v>
      </c>
    </row>
    <row r="24" spans="1:21" ht="16.5" x14ac:dyDescent="0.3">
      <c r="A24" s="2"/>
      <c r="B24" s="21"/>
      <c r="C24" s="136">
        <v>63</v>
      </c>
      <c r="D24" s="98" t="s">
        <v>14</v>
      </c>
      <c r="F24" s="137">
        <v>53</v>
      </c>
      <c r="G24" s="138" t="s">
        <v>12</v>
      </c>
      <c r="I24" s="70">
        <v>58</v>
      </c>
      <c r="J24" s="21" t="s">
        <v>12</v>
      </c>
      <c r="L24" s="70">
        <v>94</v>
      </c>
      <c r="M24" s="78" t="s">
        <v>12</v>
      </c>
      <c r="N24" s="160">
        <v>81.569999999999993</v>
      </c>
      <c r="O24" s="21"/>
      <c r="P24" s="52"/>
      <c r="Q24" s="30"/>
      <c r="U24" s="146">
        <v>124</v>
      </c>
    </row>
    <row r="25" spans="1:21" ht="16.5" x14ac:dyDescent="0.3">
      <c r="A25" s="2"/>
      <c r="B25" s="21"/>
      <c r="C25" s="142">
        <v>58</v>
      </c>
      <c r="D25" s="98" t="s">
        <v>12</v>
      </c>
      <c r="F25" s="137">
        <v>52</v>
      </c>
      <c r="G25" s="138" t="s">
        <v>12</v>
      </c>
      <c r="I25" s="70">
        <v>56</v>
      </c>
      <c r="J25" s="21" t="s">
        <v>12</v>
      </c>
      <c r="L25" s="70">
        <v>94</v>
      </c>
      <c r="M25" s="78" t="s">
        <v>12</v>
      </c>
      <c r="N25" s="81">
        <v>81.36</v>
      </c>
      <c r="O25" s="21"/>
      <c r="P25" s="52"/>
      <c r="Q25" s="30"/>
      <c r="U25" s="146">
        <v>121.5</v>
      </c>
    </row>
    <row r="26" spans="1:21" ht="16.5" x14ac:dyDescent="0.3">
      <c r="A26" s="2"/>
      <c r="B26" s="21"/>
      <c r="C26" s="136">
        <v>57</v>
      </c>
      <c r="D26" s="98" t="s">
        <v>12</v>
      </c>
      <c r="F26" s="137">
        <v>48</v>
      </c>
      <c r="G26" s="138" t="s">
        <v>15</v>
      </c>
      <c r="I26" s="70">
        <v>55</v>
      </c>
      <c r="J26" s="21" t="s">
        <v>12</v>
      </c>
      <c r="L26" s="70">
        <v>93</v>
      </c>
      <c r="M26" s="78" t="s">
        <v>12</v>
      </c>
      <c r="N26" s="161">
        <v>81.11</v>
      </c>
      <c r="O26" s="21"/>
      <c r="P26" s="52"/>
      <c r="Q26" s="30"/>
      <c r="U26" s="146">
        <v>120</v>
      </c>
    </row>
    <row r="27" spans="1:21" ht="16.5" x14ac:dyDescent="0.3">
      <c r="A27" s="2"/>
      <c r="B27" s="21"/>
      <c r="C27" s="154">
        <v>56</v>
      </c>
      <c r="D27" s="98" t="s">
        <v>12</v>
      </c>
      <c r="F27" s="137">
        <v>47</v>
      </c>
      <c r="G27" s="138" t="s">
        <v>15</v>
      </c>
      <c r="I27" s="70">
        <v>55</v>
      </c>
      <c r="J27" s="21" t="s">
        <v>12</v>
      </c>
      <c r="L27" s="70">
        <v>91</v>
      </c>
      <c r="M27" s="78" t="s">
        <v>12</v>
      </c>
      <c r="N27" s="161">
        <v>80.13</v>
      </c>
      <c r="O27" s="21"/>
      <c r="P27" s="52"/>
      <c r="Q27" s="30"/>
      <c r="U27" s="146">
        <v>120</v>
      </c>
    </row>
    <row r="28" spans="1:21" ht="16.5" x14ac:dyDescent="0.3">
      <c r="A28" s="2"/>
      <c r="B28" s="21"/>
      <c r="C28" s="154">
        <v>56</v>
      </c>
      <c r="D28" s="98" t="s">
        <v>12</v>
      </c>
      <c r="F28" s="137">
        <v>47</v>
      </c>
      <c r="G28" s="138" t="s">
        <v>15</v>
      </c>
      <c r="I28" s="70">
        <v>53</v>
      </c>
      <c r="J28" s="21" t="s">
        <v>12</v>
      </c>
      <c r="L28" s="70">
        <v>89</v>
      </c>
      <c r="M28" s="78" t="s">
        <v>12</v>
      </c>
      <c r="N28" s="161">
        <v>79.58</v>
      </c>
      <c r="O28" s="21"/>
      <c r="P28" s="52"/>
      <c r="Q28" s="30"/>
      <c r="U28" s="164">
        <v>116.5</v>
      </c>
    </row>
    <row r="29" spans="1:21" ht="16.5" x14ac:dyDescent="0.3">
      <c r="A29" s="8"/>
      <c r="B29" s="21"/>
      <c r="C29" s="136">
        <v>55</v>
      </c>
      <c r="D29" s="100" t="s">
        <v>12</v>
      </c>
      <c r="F29" s="153">
        <v>45</v>
      </c>
      <c r="G29" s="138" t="s">
        <v>15</v>
      </c>
      <c r="I29" s="28">
        <v>53</v>
      </c>
      <c r="J29" s="21" t="s">
        <v>12</v>
      </c>
      <c r="L29" s="70">
        <v>88</v>
      </c>
      <c r="M29" s="78" t="s">
        <v>12</v>
      </c>
      <c r="N29" s="161">
        <v>78.89</v>
      </c>
      <c r="O29" s="21"/>
      <c r="P29" s="52"/>
      <c r="Q29" s="30"/>
      <c r="U29" s="146">
        <v>115.5</v>
      </c>
    </row>
    <row r="30" spans="1:21" ht="16.5" x14ac:dyDescent="0.3">
      <c r="A30" s="8"/>
      <c r="B30" s="21"/>
      <c r="C30" s="142">
        <v>53</v>
      </c>
      <c r="D30" s="100" t="s">
        <v>12</v>
      </c>
      <c r="F30" s="153">
        <v>44</v>
      </c>
      <c r="G30" s="138" t="s">
        <v>15</v>
      </c>
      <c r="I30" s="70">
        <v>51</v>
      </c>
      <c r="J30" s="21" t="s">
        <v>15</v>
      </c>
      <c r="L30" s="70">
        <v>87</v>
      </c>
      <c r="M30" s="78" t="s">
        <v>12</v>
      </c>
      <c r="N30" s="162">
        <v>78.59</v>
      </c>
      <c r="O30" s="21"/>
      <c r="P30" s="52"/>
      <c r="Q30" s="30"/>
      <c r="U30" s="146">
        <v>110</v>
      </c>
    </row>
    <row r="31" spans="1:21" ht="16.5" x14ac:dyDescent="0.3">
      <c r="A31" s="2"/>
      <c r="B31" s="21"/>
      <c r="C31" s="154">
        <v>53</v>
      </c>
      <c r="D31" s="100" t="s">
        <v>12</v>
      </c>
      <c r="F31" s="153">
        <v>42</v>
      </c>
      <c r="G31" s="138" t="s">
        <v>15</v>
      </c>
      <c r="I31" s="70">
        <v>51</v>
      </c>
      <c r="J31" s="21" t="s">
        <v>15</v>
      </c>
      <c r="L31" s="70">
        <v>85</v>
      </c>
      <c r="M31" s="78" t="s">
        <v>15</v>
      </c>
      <c r="N31" s="162">
        <v>77.58</v>
      </c>
      <c r="O31" s="21"/>
      <c r="P31" s="52"/>
      <c r="Q31" s="30"/>
      <c r="U31" s="146">
        <v>109</v>
      </c>
    </row>
    <row r="32" spans="1:21" ht="16.5" x14ac:dyDescent="0.3">
      <c r="A32" s="8"/>
      <c r="B32" s="74"/>
      <c r="C32" s="136">
        <v>52</v>
      </c>
      <c r="D32" s="100" t="s">
        <v>12</v>
      </c>
      <c r="F32" s="153">
        <v>41</v>
      </c>
      <c r="G32" s="138" t="s">
        <v>15</v>
      </c>
      <c r="I32" s="70">
        <v>50</v>
      </c>
      <c r="J32" s="21" t="s">
        <v>15</v>
      </c>
      <c r="L32" s="70">
        <v>85</v>
      </c>
      <c r="M32" s="78" t="s">
        <v>15</v>
      </c>
      <c r="N32" s="143">
        <v>76.77</v>
      </c>
      <c r="O32" s="21"/>
      <c r="P32" s="52"/>
      <c r="Q32" s="30"/>
      <c r="U32" s="146">
        <v>107.5</v>
      </c>
    </row>
    <row r="33" spans="1:21" ht="16.5" x14ac:dyDescent="0.3">
      <c r="A33" s="8"/>
      <c r="B33" s="74"/>
      <c r="C33" s="154">
        <v>49</v>
      </c>
      <c r="D33" s="98" t="s">
        <v>15</v>
      </c>
      <c r="F33" s="153">
        <v>39</v>
      </c>
      <c r="G33" s="138" t="s">
        <v>16</v>
      </c>
      <c r="I33" s="70">
        <v>47</v>
      </c>
      <c r="J33" s="21" t="s">
        <v>15</v>
      </c>
      <c r="L33" s="70">
        <v>84</v>
      </c>
      <c r="M33" s="78" t="s">
        <v>15</v>
      </c>
      <c r="N33" s="143">
        <v>75.3</v>
      </c>
      <c r="O33" s="21"/>
      <c r="P33" s="52"/>
      <c r="Q33" s="30"/>
      <c r="U33" s="146">
        <v>106</v>
      </c>
    </row>
    <row r="34" spans="1:21" ht="16.5" x14ac:dyDescent="0.3">
      <c r="A34" s="2"/>
      <c r="B34" s="74"/>
      <c r="C34" s="154">
        <v>46</v>
      </c>
      <c r="D34" s="98" t="s">
        <v>15</v>
      </c>
      <c r="F34" s="137">
        <v>37</v>
      </c>
      <c r="G34" s="138" t="s">
        <v>16</v>
      </c>
      <c r="I34" s="70">
        <v>46</v>
      </c>
      <c r="J34" s="21" t="s">
        <v>15</v>
      </c>
      <c r="L34" s="70">
        <v>80</v>
      </c>
      <c r="M34" s="78" t="s">
        <v>15</v>
      </c>
      <c r="N34" s="162">
        <v>74.290000000000006</v>
      </c>
      <c r="O34" s="21"/>
      <c r="P34" s="52"/>
      <c r="Q34" s="30"/>
      <c r="U34" s="146">
        <v>106</v>
      </c>
    </row>
    <row r="35" spans="1:21" ht="16.5" x14ac:dyDescent="0.3">
      <c r="A35" s="2"/>
      <c r="B35" s="74"/>
      <c r="C35" s="154">
        <v>46</v>
      </c>
      <c r="D35" s="98" t="s">
        <v>15</v>
      </c>
      <c r="F35" s="137">
        <v>37</v>
      </c>
      <c r="G35" s="138" t="s">
        <v>16</v>
      </c>
      <c r="I35" s="70">
        <v>43</v>
      </c>
      <c r="J35" s="21" t="s">
        <v>15</v>
      </c>
      <c r="L35" s="70">
        <v>76</v>
      </c>
      <c r="M35" s="78" t="s">
        <v>15</v>
      </c>
      <c r="N35" s="143">
        <v>71.959999999999994</v>
      </c>
      <c r="O35" s="21"/>
      <c r="P35" s="52"/>
      <c r="Q35" s="30"/>
      <c r="U35" s="146">
        <v>100</v>
      </c>
    </row>
    <row r="36" spans="1:21" ht="16.5" x14ac:dyDescent="0.3">
      <c r="A36" s="8"/>
      <c r="B36" s="74"/>
      <c r="C36" s="154">
        <v>40</v>
      </c>
      <c r="D36" s="98" t="s">
        <v>15</v>
      </c>
      <c r="F36" s="153">
        <v>36</v>
      </c>
      <c r="G36" s="170" t="s">
        <v>16</v>
      </c>
      <c r="I36" s="70">
        <v>42</v>
      </c>
      <c r="J36" s="21" t="s">
        <v>15</v>
      </c>
      <c r="L36" s="70">
        <v>76</v>
      </c>
      <c r="M36" s="78" t="s">
        <v>15</v>
      </c>
      <c r="N36" s="143">
        <v>68.64</v>
      </c>
      <c r="O36" s="21"/>
      <c r="P36" s="52"/>
      <c r="Q36" s="30"/>
      <c r="U36" s="146">
        <v>95</v>
      </c>
    </row>
    <row r="37" spans="1:21" ht="16.5" x14ac:dyDescent="0.3">
      <c r="A37" s="8"/>
      <c r="B37" s="74"/>
      <c r="C37" s="136">
        <v>39</v>
      </c>
      <c r="D37" s="98" t="s">
        <v>16</v>
      </c>
      <c r="F37" s="137">
        <v>33</v>
      </c>
      <c r="G37" s="138" t="s">
        <v>16</v>
      </c>
      <c r="I37" s="28">
        <v>40</v>
      </c>
      <c r="J37" s="21" t="s">
        <v>16</v>
      </c>
      <c r="L37" s="70">
        <v>71</v>
      </c>
      <c r="M37" s="78" t="s">
        <v>16</v>
      </c>
      <c r="N37" s="162">
        <v>68.59</v>
      </c>
      <c r="O37" s="21"/>
      <c r="P37" s="52"/>
      <c r="Q37" s="30"/>
      <c r="U37" s="146">
        <v>90</v>
      </c>
    </row>
    <row r="38" spans="1:21" ht="16.5" x14ac:dyDescent="0.3">
      <c r="A38" s="2"/>
      <c r="B38" s="74"/>
      <c r="C38" s="154">
        <v>38</v>
      </c>
      <c r="D38" s="98" t="s">
        <v>16</v>
      </c>
      <c r="F38" s="153">
        <v>33</v>
      </c>
      <c r="G38" s="138" t="s">
        <v>16</v>
      </c>
      <c r="I38" s="70">
        <v>36</v>
      </c>
      <c r="J38" s="21" t="s">
        <v>16</v>
      </c>
      <c r="L38" s="70">
        <v>67</v>
      </c>
      <c r="M38" s="78" t="s">
        <v>16</v>
      </c>
      <c r="N38" s="162">
        <v>68.03</v>
      </c>
      <c r="O38" s="21"/>
      <c r="P38" s="52"/>
      <c r="Q38" s="30"/>
      <c r="U38" s="146">
        <v>87</v>
      </c>
    </row>
    <row r="39" spans="1:21" ht="16.5" x14ac:dyDescent="0.3">
      <c r="A39" s="2"/>
      <c r="B39" s="74"/>
      <c r="C39" s="136">
        <v>38</v>
      </c>
      <c r="D39" s="99" t="s">
        <v>16</v>
      </c>
      <c r="F39" s="137">
        <v>32</v>
      </c>
      <c r="G39" s="138" t="s">
        <v>16</v>
      </c>
      <c r="I39" s="70">
        <v>35</v>
      </c>
      <c r="J39" s="21" t="s">
        <v>16</v>
      </c>
      <c r="L39" s="70">
        <v>65</v>
      </c>
      <c r="M39" s="78" t="s">
        <v>16</v>
      </c>
      <c r="N39" s="162">
        <v>67.83</v>
      </c>
      <c r="O39" s="21"/>
      <c r="P39" s="52"/>
      <c r="Q39" s="30"/>
      <c r="U39" s="146">
        <v>82</v>
      </c>
    </row>
    <row r="40" spans="1:21" ht="16.5" x14ac:dyDescent="0.3">
      <c r="A40" s="8"/>
      <c r="B40" s="78"/>
      <c r="C40" s="154">
        <v>36</v>
      </c>
      <c r="D40" s="98" t="s">
        <v>16</v>
      </c>
      <c r="F40" s="153">
        <v>31</v>
      </c>
      <c r="G40" s="138" t="s">
        <v>16</v>
      </c>
      <c r="I40" s="70">
        <v>34</v>
      </c>
      <c r="J40" s="21" t="s">
        <v>16</v>
      </c>
      <c r="L40" s="70">
        <v>63</v>
      </c>
      <c r="M40" s="78" t="s">
        <v>16</v>
      </c>
      <c r="N40" s="143">
        <v>66.44</v>
      </c>
      <c r="O40" s="21"/>
      <c r="P40" s="52"/>
      <c r="Q40" s="30"/>
      <c r="U40" s="163">
        <v>79.5</v>
      </c>
    </row>
    <row r="41" spans="1:21" ht="16.5" x14ac:dyDescent="0.3">
      <c r="A41" s="2"/>
      <c r="B41" s="78"/>
      <c r="C41" s="136">
        <v>36</v>
      </c>
      <c r="D41" s="98" t="s">
        <v>16</v>
      </c>
      <c r="F41" s="153">
        <v>28</v>
      </c>
      <c r="G41" s="138" t="s">
        <v>16</v>
      </c>
      <c r="I41" s="70">
        <v>34</v>
      </c>
      <c r="J41" s="21" t="s">
        <v>16</v>
      </c>
      <c r="L41" s="70">
        <v>55</v>
      </c>
      <c r="M41" s="78" t="s">
        <v>16</v>
      </c>
      <c r="N41" s="148">
        <v>63.18</v>
      </c>
      <c r="O41" s="21"/>
      <c r="P41" s="52"/>
      <c r="Q41" s="30"/>
      <c r="U41" s="146">
        <v>75.5</v>
      </c>
    </row>
    <row r="42" spans="1:21" ht="16.5" x14ac:dyDescent="0.3">
      <c r="A42" s="2"/>
      <c r="B42" s="78"/>
      <c r="C42" s="136">
        <v>34</v>
      </c>
      <c r="D42" s="100" t="s">
        <v>16</v>
      </c>
      <c r="F42" s="137">
        <v>26</v>
      </c>
      <c r="G42" s="138" t="s">
        <v>16</v>
      </c>
      <c r="I42" s="70">
        <v>28</v>
      </c>
      <c r="J42" s="21" t="s">
        <v>16</v>
      </c>
      <c r="L42" s="28">
        <v>37</v>
      </c>
      <c r="M42" s="78" t="s">
        <v>16</v>
      </c>
      <c r="N42" s="162">
        <v>61.72</v>
      </c>
      <c r="O42" s="21"/>
      <c r="P42" s="52"/>
      <c r="Q42" s="30"/>
      <c r="U42" s="146">
        <v>72.5</v>
      </c>
    </row>
    <row r="43" spans="1:21" ht="16.5" x14ac:dyDescent="0.3">
      <c r="A43" s="26"/>
      <c r="B43" s="78"/>
      <c r="C43" s="154">
        <v>33</v>
      </c>
      <c r="D43" s="100" t="s">
        <v>16</v>
      </c>
      <c r="F43" s="153">
        <v>25</v>
      </c>
      <c r="G43" s="138" t="s">
        <v>16</v>
      </c>
      <c r="I43" s="70">
        <v>23</v>
      </c>
      <c r="J43" s="21" t="s">
        <v>16</v>
      </c>
      <c r="L43" s="70"/>
      <c r="M43" s="78"/>
      <c r="N43" s="162">
        <v>60.38</v>
      </c>
      <c r="O43" s="21"/>
      <c r="P43" s="52"/>
      <c r="Q43" s="30"/>
      <c r="U43" s="146">
        <v>65</v>
      </c>
    </row>
    <row r="44" spans="1:21" ht="16.5" x14ac:dyDescent="0.3">
      <c r="A44" s="26"/>
      <c r="B44" s="78"/>
      <c r="C44" s="154">
        <v>31</v>
      </c>
      <c r="D44" s="100" t="s">
        <v>16</v>
      </c>
      <c r="F44" s="148">
        <v>24</v>
      </c>
      <c r="G44" s="138" t="s">
        <v>16</v>
      </c>
      <c r="I44" s="28">
        <v>18</v>
      </c>
      <c r="J44" s="21" t="s">
        <v>16</v>
      </c>
      <c r="L44" s="70"/>
      <c r="M44" s="78"/>
      <c r="N44" s="143">
        <v>60.1</v>
      </c>
      <c r="O44" s="21"/>
      <c r="P44" s="52"/>
      <c r="Q44" s="30"/>
      <c r="U44" s="146">
        <v>55.5</v>
      </c>
    </row>
    <row r="45" spans="1:21" ht="16.5" x14ac:dyDescent="0.3">
      <c r="A45" s="2"/>
      <c r="B45" s="78"/>
      <c r="C45" s="142">
        <v>30</v>
      </c>
      <c r="D45" s="99" t="s">
        <v>16</v>
      </c>
      <c r="F45" s="153">
        <v>20</v>
      </c>
      <c r="G45" s="138" t="s">
        <v>16</v>
      </c>
      <c r="I45" s="70"/>
      <c r="J45" s="21"/>
      <c r="L45" s="70"/>
      <c r="M45" s="78"/>
      <c r="N45" s="143">
        <v>53.59</v>
      </c>
      <c r="O45" s="21"/>
      <c r="P45" s="52"/>
      <c r="Q45" s="30"/>
      <c r="U45" s="146">
        <v>51</v>
      </c>
    </row>
    <row r="46" spans="1:21" ht="16.5" x14ac:dyDescent="0.3">
      <c r="A46" s="2"/>
      <c r="B46" s="78"/>
      <c r="C46" s="154">
        <v>30</v>
      </c>
      <c r="D46" s="100" t="s">
        <v>16</v>
      </c>
      <c r="F46" s="153"/>
      <c r="G46" s="138"/>
      <c r="I46" s="70"/>
      <c r="J46" s="21"/>
      <c r="L46" s="70"/>
      <c r="M46" s="78"/>
      <c r="N46" s="143">
        <v>48.18</v>
      </c>
      <c r="O46" s="21"/>
      <c r="P46" s="52"/>
      <c r="Q46" s="30"/>
      <c r="U46" s="146">
        <v>51</v>
      </c>
    </row>
    <row r="47" spans="1:21" ht="16.5" x14ac:dyDescent="0.3">
      <c r="A47" s="8"/>
      <c r="B47" s="78"/>
      <c r="C47" s="136">
        <v>27</v>
      </c>
      <c r="D47" s="98" t="s">
        <v>16</v>
      </c>
      <c r="F47" s="137"/>
      <c r="G47" s="138"/>
      <c r="I47" s="70"/>
      <c r="J47" s="21"/>
      <c r="L47" s="70"/>
      <c r="M47" s="78"/>
      <c r="N47" s="143"/>
      <c r="O47" s="21"/>
      <c r="P47" s="52"/>
      <c r="Q47" s="30"/>
      <c r="U47" s="146">
        <v>37</v>
      </c>
    </row>
    <row r="48" spans="1:21" ht="16.5" x14ac:dyDescent="0.3">
      <c r="A48" s="8"/>
      <c r="B48" s="2"/>
      <c r="C48" s="136">
        <v>27</v>
      </c>
      <c r="D48" s="98" t="s">
        <v>16</v>
      </c>
      <c r="F48" s="137"/>
      <c r="G48" s="138"/>
      <c r="I48" s="70"/>
      <c r="J48" s="21"/>
      <c r="L48" s="70"/>
      <c r="M48" s="78"/>
      <c r="N48" s="143"/>
      <c r="O48" s="21"/>
      <c r="P48" s="52"/>
      <c r="Q48" s="30"/>
      <c r="U48" s="146">
        <v>34.5</v>
      </c>
    </row>
    <row r="49" spans="1:21" ht="16.5" x14ac:dyDescent="0.3">
      <c r="A49" s="2"/>
      <c r="B49" s="2"/>
      <c r="C49" s="142">
        <v>22</v>
      </c>
      <c r="D49" s="98" t="s">
        <v>16</v>
      </c>
      <c r="F49" s="137"/>
      <c r="G49" s="138"/>
      <c r="I49" s="70"/>
      <c r="J49" s="21"/>
      <c r="L49" s="70"/>
      <c r="M49" s="78"/>
      <c r="N49" s="143"/>
      <c r="P49" s="52"/>
      <c r="Q49" s="30"/>
      <c r="U49" s="146">
        <v>10.5</v>
      </c>
    </row>
    <row r="50" spans="1:21" ht="16.5" x14ac:dyDescent="0.3">
      <c r="A50" s="2"/>
      <c r="B50" s="8"/>
      <c r="C50" s="154"/>
      <c r="D50" s="99"/>
      <c r="F50" s="153"/>
      <c r="G50" s="26"/>
      <c r="H50" s="26"/>
      <c r="I50" s="28"/>
      <c r="J50" s="21"/>
      <c r="L50" s="70"/>
      <c r="M50" s="78"/>
      <c r="N50" s="143"/>
      <c r="P50" s="52"/>
      <c r="Q50" s="30"/>
      <c r="U50" s="146">
        <v>10.5</v>
      </c>
    </row>
    <row r="51" spans="1:21" ht="16.5" x14ac:dyDescent="0.3">
      <c r="A51" s="2"/>
      <c r="B51" s="2"/>
      <c r="C51" s="154"/>
      <c r="D51" s="99"/>
      <c r="F51" s="153"/>
      <c r="G51" s="78"/>
      <c r="I51" s="70"/>
      <c r="J51" s="21"/>
      <c r="L51" s="70"/>
      <c r="M51" s="78"/>
      <c r="N51" s="143"/>
      <c r="P51" s="52"/>
      <c r="Q51" s="30"/>
      <c r="U51" s="146"/>
    </row>
    <row r="52" spans="1:21" ht="16.5" x14ac:dyDescent="0.3">
      <c r="A52" s="26"/>
      <c r="B52" s="2"/>
      <c r="C52" s="136"/>
      <c r="D52" s="99"/>
      <c r="F52" s="153"/>
      <c r="G52" s="78"/>
      <c r="I52" s="70"/>
      <c r="J52" s="21"/>
      <c r="L52" s="70"/>
      <c r="M52" s="78"/>
      <c r="N52" s="162"/>
      <c r="P52" s="52"/>
      <c r="Q52" s="30"/>
      <c r="U52" s="146"/>
    </row>
    <row r="53" spans="1:21" ht="16.5" x14ac:dyDescent="0.3">
      <c r="A53" s="94"/>
      <c r="B53" s="2"/>
      <c r="C53" s="81"/>
      <c r="D53" s="99"/>
      <c r="F53" s="137"/>
      <c r="G53" s="21"/>
      <c r="I53" s="70"/>
      <c r="J53" s="21"/>
      <c r="L53" s="70"/>
      <c r="M53" s="78"/>
      <c r="N53" s="83"/>
      <c r="P53" s="52"/>
      <c r="Q53" s="30"/>
      <c r="U53" s="147"/>
    </row>
    <row r="54" spans="1:21" ht="16.5" x14ac:dyDescent="0.3">
      <c r="A54" s="8"/>
      <c r="B54" s="2"/>
      <c r="C54" s="81"/>
      <c r="D54" s="99"/>
      <c r="F54" s="137"/>
      <c r="G54" s="21"/>
      <c r="H54" s="21"/>
      <c r="I54" s="70"/>
      <c r="J54" s="21"/>
      <c r="L54" s="70"/>
      <c r="M54" s="78"/>
      <c r="N54" s="84"/>
      <c r="P54" s="52"/>
      <c r="Q54" s="30"/>
      <c r="U54" s="146"/>
    </row>
    <row r="55" spans="1:21" ht="16.5" x14ac:dyDescent="0.3">
      <c r="B55" s="2"/>
      <c r="C55" s="136"/>
      <c r="D55" s="99"/>
      <c r="F55" s="76"/>
      <c r="G55" s="21"/>
      <c r="I55" s="70"/>
      <c r="J55" s="21"/>
      <c r="L55" s="70"/>
      <c r="M55" s="78"/>
      <c r="P55" s="52"/>
      <c r="Q55" s="30"/>
      <c r="U55" s="146"/>
    </row>
    <row r="56" spans="1:21" ht="16.5" x14ac:dyDescent="0.3">
      <c r="B56" s="2"/>
      <c r="C56" s="97"/>
      <c r="D56" s="97"/>
      <c r="F56" s="76"/>
      <c r="G56" s="21"/>
      <c r="I56" s="25"/>
      <c r="J56" s="21"/>
      <c r="L56" s="26"/>
      <c r="M56" s="78"/>
      <c r="P56" s="52"/>
      <c r="Q56" s="30"/>
    </row>
    <row r="57" spans="1:21" ht="16.5" x14ac:dyDescent="0.3">
      <c r="C57" s="95">
        <f>MEDIAN(C5:C49)</f>
        <v>56</v>
      </c>
      <c r="D57" s="96"/>
      <c r="F57" s="76">
        <f>MEDIAN(F5:F44)</f>
        <v>52.5</v>
      </c>
      <c r="G57" s="21"/>
      <c r="I57" s="25">
        <f>MEDIAN(I5:I51)</f>
        <v>57</v>
      </c>
      <c r="J57" s="21"/>
      <c r="L57" s="26">
        <f>MEDIAN(L5:L42)</f>
        <v>96</v>
      </c>
      <c r="M57" s="78"/>
      <c r="U57">
        <f>MEDIAN(U5:U55)</f>
        <v>118.25</v>
      </c>
    </row>
    <row r="58" spans="1:21" ht="16.5" x14ac:dyDescent="0.3">
      <c r="C58" s="97"/>
      <c r="D58" s="97"/>
      <c r="F58" s="76"/>
      <c r="G58" s="21"/>
      <c r="I58" s="25"/>
      <c r="J58" s="21"/>
      <c r="L58" s="26"/>
    </row>
    <row r="59" spans="1:21" ht="16.5" x14ac:dyDescent="0.3">
      <c r="C59" s="97"/>
      <c r="D59" s="97"/>
      <c r="F59" s="76"/>
      <c r="G59" s="21"/>
      <c r="I59" s="25"/>
      <c r="J59" s="21"/>
      <c r="L59" s="26"/>
      <c r="N59">
        <f>MEDIAN(N5:N53)</f>
        <v>81.234999999999999</v>
      </c>
    </row>
    <row r="60" spans="1:21" ht="16.5" x14ac:dyDescent="0.3">
      <c r="C60" s="95"/>
      <c r="D60" s="101"/>
      <c r="F60" s="77"/>
      <c r="G60" s="21"/>
      <c r="I60" s="26"/>
      <c r="J60" s="21"/>
      <c r="L60" s="26"/>
    </row>
    <row r="61" spans="1:21" ht="16.5" x14ac:dyDescent="0.3">
      <c r="C61" s="95"/>
      <c r="D61" s="101"/>
      <c r="F61" s="76"/>
      <c r="G61" s="21"/>
      <c r="I61" s="26"/>
      <c r="L61" s="26"/>
    </row>
    <row r="62" spans="1:21" ht="16.5" x14ac:dyDescent="0.3">
      <c r="C62" s="95"/>
      <c r="D62" s="101"/>
      <c r="F62" s="76"/>
      <c r="G62" s="21"/>
      <c r="L62" s="26"/>
    </row>
    <row r="63" spans="1:21" ht="16.5" x14ac:dyDescent="0.3">
      <c r="C63" s="95"/>
      <c r="D63" s="101"/>
      <c r="F63" s="76"/>
      <c r="G63" s="21"/>
      <c r="L63" s="26"/>
    </row>
    <row r="64" spans="1:21" ht="16.5" x14ac:dyDescent="0.3">
      <c r="C64" s="95"/>
      <c r="D64" s="101"/>
      <c r="F64" s="76"/>
      <c r="G64" s="21"/>
      <c r="L64" s="26"/>
    </row>
    <row r="65" spans="1:16" ht="16.5" x14ac:dyDescent="0.3">
      <c r="C65" s="96"/>
      <c r="D65" s="101"/>
      <c r="F65" s="76"/>
      <c r="L65" s="26"/>
    </row>
    <row r="66" spans="1:16" ht="16.5" x14ac:dyDescent="0.3">
      <c r="C66" s="97"/>
      <c r="D66" s="97"/>
      <c r="F66" s="76"/>
      <c r="L66" s="25"/>
    </row>
    <row r="67" spans="1:16" ht="15" x14ac:dyDescent="0.25">
      <c r="F67" s="76"/>
    </row>
    <row r="68" spans="1:16" ht="15" x14ac:dyDescent="0.25">
      <c r="A68" s="21"/>
      <c r="C68" s="77"/>
      <c r="D68" s="77"/>
      <c r="F68" s="76"/>
    </row>
    <row r="69" spans="1:16" ht="15" x14ac:dyDescent="0.25">
      <c r="F69" s="76"/>
    </row>
    <row r="70" spans="1:16" ht="15" x14ac:dyDescent="0.25">
      <c r="F70" s="76"/>
      <c r="L70">
        <v>160</v>
      </c>
      <c r="N70">
        <v>16</v>
      </c>
      <c r="O70">
        <f>O71+N70</f>
        <v>120</v>
      </c>
      <c r="P70" s="21" t="s">
        <v>83</v>
      </c>
    </row>
    <row r="71" spans="1:16" ht="15" x14ac:dyDescent="0.25">
      <c r="F71" s="76"/>
      <c r="L71">
        <v>144</v>
      </c>
      <c r="N71">
        <v>8</v>
      </c>
      <c r="O71">
        <f>O72+N71</f>
        <v>104</v>
      </c>
      <c r="P71" s="21" t="s">
        <v>82</v>
      </c>
    </row>
    <row r="72" spans="1:16" ht="15" x14ac:dyDescent="0.25">
      <c r="F72" s="76"/>
      <c r="L72">
        <v>128</v>
      </c>
      <c r="N72" s="21" t="s">
        <v>50</v>
      </c>
      <c r="O72">
        <v>96</v>
      </c>
    </row>
    <row r="73" spans="1:16" ht="15" x14ac:dyDescent="0.25">
      <c r="F73" s="76"/>
      <c r="L73">
        <v>112</v>
      </c>
      <c r="N73">
        <v>-8</v>
      </c>
      <c r="O73">
        <f>O72+N73</f>
        <v>88</v>
      </c>
      <c r="P73" s="21" t="s">
        <v>84</v>
      </c>
    </row>
    <row r="74" spans="1:16" ht="15" x14ac:dyDescent="0.25">
      <c r="C74" s="2"/>
      <c r="F74" s="76"/>
      <c r="L74">
        <v>96</v>
      </c>
      <c r="N74">
        <v>-16</v>
      </c>
      <c r="O74">
        <f>O73+N74</f>
        <v>72</v>
      </c>
      <c r="P74" s="21" t="s">
        <v>85</v>
      </c>
    </row>
    <row r="75" spans="1:16" ht="15.75" x14ac:dyDescent="0.3">
      <c r="C75" s="77"/>
      <c r="F75" s="26"/>
    </row>
  </sheetData>
  <sortState xmlns:xlrd2="http://schemas.microsoft.com/office/spreadsheetml/2017/richdata2" ref="C5:C48">
    <sortCondition descending="1" ref="C4:C48"/>
  </sortState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3"/>
  <sheetViews>
    <sheetView tabSelected="1" zoomScale="120" zoomScaleNormal="120" workbookViewId="0">
      <selection activeCell="L13" sqref="L13"/>
    </sheetView>
  </sheetViews>
  <sheetFormatPr defaultRowHeight="12.75" x14ac:dyDescent="0.2"/>
  <cols>
    <col min="1" max="1" width="10.7109375" customWidth="1"/>
    <col min="2" max="2" width="9" customWidth="1"/>
    <col min="3" max="3" width="10.42578125" customWidth="1"/>
    <col min="4" max="4" width="9.7109375" customWidth="1"/>
    <col min="5" max="5" width="12.7109375" customWidth="1"/>
    <col min="7" max="9" width="12.7109375" customWidth="1"/>
  </cols>
  <sheetData>
    <row r="1" spans="1:15" ht="20.100000000000001" customHeight="1" x14ac:dyDescent="0.2">
      <c r="A1" t="s">
        <v>17</v>
      </c>
      <c r="D1" s="21" t="s">
        <v>135</v>
      </c>
      <c r="L1" t="s">
        <v>32</v>
      </c>
    </row>
    <row r="2" spans="1:15" ht="20.100000000000001" customHeight="1" x14ac:dyDescent="0.2">
      <c r="A2" s="21" t="s">
        <v>81</v>
      </c>
      <c r="G2" t="s">
        <v>21</v>
      </c>
    </row>
    <row r="3" spans="1:15" ht="20.100000000000001" customHeight="1" x14ac:dyDescent="0.3">
      <c r="A3" s="21" t="s">
        <v>136</v>
      </c>
      <c r="C3" s="26"/>
      <c r="D3" s="78"/>
      <c r="E3" s="26"/>
      <c r="F3" s="78"/>
    </row>
    <row r="4" spans="1:15" ht="20.100000000000001" customHeight="1" thickBot="1" x14ac:dyDescent="0.3">
      <c r="A4" s="136">
        <v>91</v>
      </c>
      <c r="B4" s="98" t="s">
        <v>13</v>
      </c>
      <c r="C4" s="154">
        <v>65</v>
      </c>
      <c r="D4" s="100" t="s">
        <v>14</v>
      </c>
      <c r="E4" s="154">
        <v>46</v>
      </c>
      <c r="F4" s="98" t="s">
        <v>15</v>
      </c>
      <c r="G4" s="88" t="s">
        <v>10</v>
      </c>
      <c r="H4" s="22"/>
      <c r="I4" s="89" t="s">
        <v>30</v>
      </c>
      <c r="J4" s="61"/>
      <c r="K4" s="5"/>
    </row>
    <row r="5" spans="1:15" ht="20.100000000000001" customHeight="1" thickBot="1" x14ac:dyDescent="0.3">
      <c r="A5" s="136">
        <v>86</v>
      </c>
      <c r="B5" s="98" t="s">
        <v>13</v>
      </c>
      <c r="C5" s="154">
        <v>65</v>
      </c>
      <c r="D5" s="98" t="s">
        <v>14</v>
      </c>
      <c r="E5" s="154">
        <v>40</v>
      </c>
      <c r="F5" s="98" t="s">
        <v>15</v>
      </c>
      <c r="G5" s="13" t="s">
        <v>11</v>
      </c>
      <c r="H5" s="16">
        <v>56</v>
      </c>
      <c r="I5" s="62" t="s">
        <v>11</v>
      </c>
      <c r="J5" s="63"/>
    </row>
    <row r="6" spans="1:15" ht="20.100000000000001" customHeight="1" x14ac:dyDescent="0.25">
      <c r="A6" s="136">
        <v>83</v>
      </c>
      <c r="B6" s="98" t="s">
        <v>13</v>
      </c>
      <c r="C6" s="136">
        <v>64</v>
      </c>
      <c r="D6" s="99" t="s">
        <v>14</v>
      </c>
      <c r="E6" s="136">
        <v>39</v>
      </c>
      <c r="F6" s="98" t="s">
        <v>16</v>
      </c>
      <c r="G6" s="14" t="s">
        <v>13</v>
      </c>
      <c r="H6" s="17">
        <v>13</v>
      </c>
      <c r="I6" s="64" t="s">
        <v>13</v>
      </c>
      <c r="J6" s="65"/>
    </row>
    <row r="7" spans="1:15" ht="20.100000000000001" customHeight="1" x14ac:dyDescent="0.25">
      <c r="A7" s="136">
        <v>82</v>
      </c>
      <c r="B7" s="98" t="s">
        <v>13</v>
      </c>
      <c r="C7" s="154">
        <v>63</v>
      </c>
      <c r="D7" s="100" t="s">
        <v>14</v>
      </c>
      <c r="E7" s="154">
        <v>38</v>
      </c>
      <c r="F7" s="98" t="s">
        <v>16</v>
      </c>
      <c r="G7" s="14" t="s">
        <v>14</v>
      </c>
      <c r="H7" s="17">
        <v>7</v>
      </c>
      <c r="I7" s="64" t="s">
        <v>14</v>
      </c>
      <c r="J7" s="65"/>
    </row>
    <row r="8" spans="1:15" ht="20.100000000000001" customHeight="1" x14ac:dyDescent="0.25">
      <c r="A8" s="136">
        <v>80</v>
      </c>
      <c r="B8" s="99" t="s">
        <v>13</v>
      </c>
      <c r="C8" s="136">
        <v>63</v>
      </c>
      <c r="D8" s="98" t="s">
        <v>14</v>
      </c>
      <c r="E8" s="136">
        <v>38</v>
      </c>
      <c r="F8" s="99" t="s">
        <v>16</v>
      </c>
      <c r="G8" s="14" t="s">
        <v>12</v>
      </c>
      <c r="H8" s="17">
        <v>8</v>
      </c>
      <c r="I8" s="64" t="s">
        <v>12</v>
      </c>
      <c r="J8" s="65"/>
    </row>
    <row r="9" spans="1:15" ht="20.100000000000001" customHeight="1" x14ac:dyDescent="0.25">
      <c r="A9" s="154">
        <v>78</v>
      </c>
      <c r="B9" s="98" t="s">
        <v>13</v>
      </c>
      <c r="C9" s="142">
        <v>58</v>
      </c>
      <c r="D9" s="98" t="s">
        <v>12</v>
      </c>
      <c r="E9" s="154">
        <v>36</v>
      </c>
      <c r="F9" s="98" t="s">
        <v>16</v>
      </c>
      <c r="G9" s="14" t="s">
        <v>15</v>
      </c>
      <c r="H9" s="17">
        <v>4</v>
      </c>
      <c r="I9" s="64" t="s">
        <v>15</v>
      </c>
      <c r="J9" s="65"/>
    </row>
    <row r="10" spans="1:15" ht="20.100000000000001" customHeight="1" x14ac:dyDescent="0.25">
      <c r="A10" s="136">
        <v>76</v>
      </c>
      <c r="B10" s="100" t="s">
        <v>13</v>
      </c>
      <c r="C10" s="136">
        <v>57</v>
      </c>
      <c r="D10" s="98" t="s">
        <v>12</v>
      </c>
      <c r="E10" s="136">
        <v>36</v>
      </c>
      <c r="F10" s="98" t="s">
        <v>16</v>
      </c>
      <c r="G10" s="14" t="s">
        <v>16</v>
      </c>
      <c r="H10" s="18">
        <v>13</v>
      </c>
      <c r="I10" s="64" t="s">
        <v>16</v>
      </c>
      <c r="J10" s="66"/>
    </row>
    <row r="11" spans="1:15" ht="20.100000000000001" customHeight="1" thickBot="1" x14ac:dyDescent="0.3">
      <c r="A11" s="154">
        <v>75</v>
      </c>
      <c r="B11" s="100" t="s">
        <v>13</v>
      </c>
      <c r="C11" s="154">
        <v>56</v>
      </c>
      <c r="D11" s="98" t="s">
        <v>12</v>
      </c>
      <c r="E11" s="136">
        <v>34</v>
      </c>
      <c r="F11" s="100" t="s">
        <v>16</v>
      </c>
      <c r="G11" s="15"/>
      <c r="H11" s="19">
        <f>SUM(H6:H10)</f>
        <v>45</v>
      </c>
      <c r="I11" s="67"/>
      <c r="J11" s="68">
        <f>SUM(J6:J10)</f>
        <v>0</v>
      </c>
      <c r="O11" s="2"/>
    </row>
    <row r="12" spans="1:15" ht="20.100000000000001" customHeight="1" thickBot="1" x14ac:dyDescent="0.3">
      <c r="A12" s="136">
        <v>74</v>
      </c>
      <c r="B12" s="100" t="s">
        <v>13</v>
      </c>
      <c r="C12" s="154">
        <v>56</v>
      </c>
      <c r="D12" s="98" t="s">
        <v>12</v>
      </c>
      <c r="E12" s="154">
        <v>33</v>
      </c>
      <c r="F12" s="100" t="s">
        <v>16</v>
      </c>
      <c r="G12" s="87" t="s">
        <v>29</v>
      </c>
      <c r="H12" s="53"/>
      <c r="I12" s="126" t="s">
        <v>67</v>
      </c>
      <c r="J12" s="127"/>
    </row>
    <row r="13" spans="1:15" ht="20.100000000000001" customHeight="1" thickBot="1" x14ac:dyDescent="0.3">
      <c r="A13" s="136">
        <v>73</v>
      </c>
      <c r="B13" s="98" t="s">
        <v>13</v>
      </c>
      <c r="C13" s="136">
        <v>55</v>
      </c>
      <c r="D13" s="100" t="s">
        <v>12</v>
      </c>
      <c r="E13" s="154">
        <v>31</v>
      </c>
      <c r="F13" s="100" t="s">
        <v>16</v>
      </c>
      <c r="G13" s="54" t="s">
        <v>11</v>
      </c>
      <c r="H13" s="55"/>
      <c r="I13" s="128" t="s">
        <v>11</v>
      </c>
      <c r="J13" s="129"/>
    </row>
    <row r="14" spans="1:15" ht="20.100000000000001" customHeight="1" x14ac:dyDescent="0.25">
      <c r="A14" s="136">
        <v>73</v>
      </c>
      <c r="B14" s="98" t="s">
        <v>13</v>
      </c>
      <c r="C14" s="142">
        <v>53</v>
      </c>
      <c r="D14" s="100" t="s">
        <v>12</v>
      </c>
      <c r="E14" s="142">
        <v>30</v>
      </c>
      <c r="F14" s="99" t="s">
        <v>16</v>
      </c>
      <c r="G14" s="56" t="s">
        <v>13</v>
      </c>
      <c r="H14" s="57"/>
      <c r="I14" s="130" t="s">
        <v>13</v>
      </c>
      <c r="J14" s="131"/>
    </row>
    <row r="15" spans="1:15" ht="20.100000000000001" customHeight="1" x14ac:dyDescent="0.25">
      <c r="A15" s="136">
        <v>72</v>
      </c>
      <c r="B15" s="99" t="s">
        <v>13</v>
      </c>
      <c r="C15" s="154">
        <v>53</v>
      </c>
      <c r="D15" s="100" t="s">
        <v>12</v>
      </c>
      <c r="E15" s="154">
        <v>30</v>
      </c>
      <c r="F15" s="100" t="s">
        <v>16</v>
      </c>
      <c r="G15" s="56" t="s">
        <v>14</v>
      </c>
      <c r="H15" s="57"/>
      <c r="I15" s="130" t="s">
        <v>14</v>
      </c>
      <c r="J15" s="131"/>
    </row>
    <row r="16" spans="1:15" ht="20.100000000000001" customHeight="1" x14ac:dyDescent="0.25">
      <c r="A16" s="136">
        <v>72</v>
      </c>
      <c r="B16" s="100" t="s">
        <v>13</v>
      </c>
      <c r="C16" s="136">
        <v>52</v>
      </c>
      <c r="D16" s="100" t="s">
        <v>12</v>
      </c>
      <c r="E16" s="136">
        <v>27</v>
      </c>
      <c r="F16" s="98" t="s">
        <v>16</v>
      </c>
      <c r="G16" s="56" t="s">
        <v>12</v>
      </c>
      <c r="H16" s="57"/>
      <c r="I16" s="130" t="s">
        <v>12</v>
      </c>
      <c r="J16" s="131"/>
    </row>
    <row r="17" spans="1:11" ht="20.100000000000001" customHeight="1" x14ac:dyDescent="0.25">
      <c r="A17" s="154">
        <v>66</v>
      </c>
      <c r="B17" s="99" t="s">
        <v>14</v>
      </c>
      <c r="C17" s="154">
        <v>49</v>
      </c>
      <c r="D17" s="98" t="s">
        <v>15</v>
      </c>
      <c r="E17" s="136">
        <v>27</v>
      </c>
      <c r="F17" s="98" t="s">
        <v>16</v>
      </c>
      <c r="G17" s="56" t="s">
        <v>15</v>
      </c>
      <c r="H17" s="57"/>
      <c r="I17" s="130" t="s">
        <v>15</v>
      </c>
      <c r="J17" s="131"/>
      <c r="K17" s="21"/>
    </row>
    <row r="18" spans="1:11" ht="20.100000000000001" customHeight="1" x14ac:dyDescent="0.25">
      <c r="A18" s="136">
        <v>66</v>
      </c>
      <c r="B18" s="98" t="s">
        <v>14</v>
      </c>
      <c r="C18" s="154">
        <v>46</v>
      </c>
      <c r="D18" s="98" t="s">
        <v>15</v>
      </c>
      <c r="E18" s="142">
        <v>22</v>
      </c>
      <c r="F18" s="98" t="s">
        <v>16</v>
      </c>
      <c r="G18" s="56" t="s">
        <v>16</v>
      </c>
      <c r="H18" s="58"/>
      <c r="I18" s="130" t="s">
        <v>16</v>
      </c>
      <c r="J18" s="132"/>
    </row>
    <row r="19" spans="1:11" ht="20.100000000000001" customHeight="1" thickBot="1" x14ac:dyDescent="0.3">
      <c r="E19" s="148"/>
      <c r="F19" s="95"/>
      <c r="G19" s="59"/>
      <c r="H19" s="60">
        <f>SUM(H14:H18)</f>
        <v>0</v>
      </c>
      <c r="I19" s="133"/>
      <c r="J19" s="134">
        <f>SUM(J14:J18)</f>
        <v>0</v>
      </c>
    </row>
    <row r="20" spans="1:11" ht="20.100000000000001" customHeight="1" x14ac:dyDescent="0.3">
      <c r="E20" s="144"/>
      <c r="F20" s="26"/>
      <c r="G20" s="8"/>
    </row>
    <row r="21" spans="1:11" ht="20.100000000000001" customHeight="1" x14ac:dyDescent="0.3">
      <c r="E21" s="26"/>
      <c r="F21" s="21"/>
      <c r="G21" s="8"/>
    </row>
    <row r="22" spans="1:11" ht="20.100000000000001" customHeight="1" x14ac:dyDescent="0.25">
      <c r="E22" s="96"/>
      <c r="F22" s="101"/>
    </row>
    <row r="23" spans="1:11" ht="15.75" x14ac:dyDescent="0.25">
      <c r="E23" s="97"/>
      <c r="F23" s="97"/>
    </row>
    <row r="34" spans="3:4" ht="15" x14ac:dyDescent="0.25">
      <c r="C34" s="153"/>
      <c r="D34" s="74"/>
    </row>
    <row r="35" spans="3:4" ht="15" x14ac:dyDescent="0.25">
      <c r="C35" s="153"/>
      <c r="D35" s="74"/>
    </row>
    <row r="36" spans="3:4" ht="15" x14ac:dyDescent="0.25">
      <c r="C36" s="137"/>
      <c r="D36" s="74"/>
    </row>
    <row r="37" spans="3:4" ht="15" x14ac:dyDescent="0.25">
      <c r="C37" s="137"/>
      <c r="D37" s="74"/>
    </row>
    <row r="38" spans="3:4" ht="15" x14ac:dyDescent="0.25">
      <c r="C38" s="137"/>
      <c r="D38" s="74"/>
    </row>
    <row r="39" spans="3:4" ht="15" x14ac:dyDescent="0.25">
      <c r="C39" s="137"/>
      <c r="D39" s="74"/>
    </row>
    <row r="40" spans="3:4" ht="15" x14ac:dyDescent="0.25">
      <c r="C40" s="153"/>
      <c r="D40" s="74"/>
    </row>
    <row r="41" spans="3:4" ht="15" x14ac:dyDescent="0.25">
      <c r="C41" s="137"/>
      <c r="D41" s="74"/>
    </row>
    <row r="42" spans="3:4" ht="15" x14ac:dyDescent="0.25">
      <c r="C42" s="137"/>
      <c r="D42" s="74"/>
    </row>
    <row r="43" spans="3:4" ht="15" x14ac:dyDescent="0.25">
      <c r="C43" s="137"/>
      <c r="D43" s="74"/>
    </row>
  </sheetData>
  <phoneticPr fontId="0" type="noConversion"/>
  <printOptions gridLines="1" gridLinesSet="0"/>
  <pageMargins left="0.75" right="0.75" top="1" bottom="1" header="0.5" footer="0.5"/>
  <pageSetup orientation="landscape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H20"/>
  <sheetViews>
    <sheetView workbookViewId="0">
      <selection activeCell="D20" sqref="D20"/>
    </sheetView>
  </sheetViews>
  <sheetFormatPr defaultRowHeight="12.75" x14ac:dyDescent="0.2"/>
  <sheetData>
    <row r="3" spans="2:8" x14ac:dyDescent="0.2">
      <c r="B3">
        <f>20+60+55</f>
        <v>135</v>
      </c>
      <c r="D3">
        <v>10</v>
      </c>
      <c r="G3">
        <f>5.5+10+7/1.6</f>
        <v>19.875</v>
      </c>
    </row>
    <row r="4" spans="2:8" x14ac:dyDescent="0.2">
      <c r="D4">
        <v>20</v>
      </c>
      <c r="G4">
        <f>G3/3</f>
        <v>6.625</v>
      </c>
    </row>
    <row r="5" spans="2:8" x14ac:dyDescent="0.2">
      <c r="D5">
        <v>29</v>
      </c>
    </row>
    <row r="6" spans="2:8" x14ac:dyDescent="0.2">
      <c r="D6">
        <v>25</v>
      </c>
      <c r="G6">
        <f>22.5/3.6</f>
        <v>6.25</v>
      </c>
    </row>
    <row r="7" spans="2:8" x14ac:dyDescent="0.2">
      <c r="D7">
        <v>30</v>
      </c>
    </row>
    <row r="8" spans="2:8" x14ac:dyDescent="0.2">
      <c r="D8">
        <f>SUM(D3:D7)</f>
        <v>114</v>
      </c>
    </row>
    <row r="10" spans="2:8" x14ac:dyDescent="0.2">
      <c r="D10">
        <f>114/150</f>
        <v>0.76</v>
      </c>
      <c r="G10">
        <f>23/1.6</f>
        <v>14.375</v>
      </c>
    </row>
    <row r="11" spans="2:8" x14ac:dyDescent="0.2">
      <c r="D11" t="s">
        <v>22</v>
      </c>
      <c r="G11">
        <f>G10/3</f>
        <v>4.791666666666667</v>
      </c>
    </row>
    <row r="12" spans="2:8" x14ac:dyDescent="0.2">
      <c r="G12">
        <f>G11+62.5</f>
        <v>67.291666666666671</v>
      </c>
    </row>
    <row r="15" spans="2:8" x14ac:dyDescent="0.2">
      <c r="D15">
        <v>1</v>
      </c>
    </row>
    <row r="16" spans="2:8" ht="13.5" thickBot="1" x14ac:dyDescent="0.25">
      <c r="F16">
        <v>10</v>
      </c>
      <c r="G16">
        <v>20</v>
      </c>
      <c r="H16">
        <v>30</v>
      </c>
    </row>
    <row r="17" spans="4:4" ht="13.5" thickBot="1" x14ac:dyDescent="0.25">
      <c r="D17" s="91"/>
    </row>
    <row r="20" spans="4:4" x14ac:dyDescent="0.2">
      <c r="D20" t="b">
        <f>IF(D15=1,D17=10,D17=20)</f>
        <v>0</v>
      </c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2.75" x14ac:dyDescent="0.2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Physics</dc:creator>
  <cp:lastModifiedBy>Krause, Thomas O.</cp:lastModifiedBy>
  <cp:lastPrinted>2023-03-06T23:24:30Z</cp:lastPrinted>
  <dcterms:created xsi:type="dcterms:W3CDTF">1998-05-05T16:01:34Z</dcterms:created>
  <dcterms:modified xsi:type="dcterms:W3CDTF">2023-03-07T00:46:21Z</dcterms:modified>
</cp:coreProperties>
</file>