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75" yWindow="105" windowWidth="19440" windowHeight="15540" tabRatio="500"/>
  </bookViews>
  <sheets>
    <sheet name="Arkusz1" sheetId="1" r:id="rId1"/>
  </sheets>
  <definedNames>
    <definedName name="_Hlk309519025" localSheetId="0">Arkusz1!$B$34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/>
  <c r="I3"/>
  <c r="I4"/>
  <c r="I1"/>
  <c r="C21" l="1"/>
  <c r="C27"/>
  <c r="C57" l="1"/>
  <c r="B54" a="1"/>
  <c r="B54" s="1"/>
  <c r="B55" l="1"/>
  <c r="C55"/>
  <c r="C54"/>
  <c r="D13"/>
  <c r="E13" s="1"/>
  <c r="F13" s="1"/>
  <c r="D12"/>
  <c r="E12" s="1"/>
  <c r="G12" s="1"/>
  <c r="D7"/>
  <c r="E7" s="1"/>
  <c r="D9"/>
  <c r="D8"/>
  <c r="D6"/>
  <c r="D5"/>
  <c r="B34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D51"/>
  <c r="H13" l="1"/>
  <c r="F12"/>
  <c r="F14" s="1"/>
  <c r="G13"/>
  <c r="G14" s="1"/>
  <c r="H12"/>
  <c r="E6"/>
  <c r="E5"/>
  <c r="E8"/>
  <c r="E9"/>
  <c r="D34"/>
  <c r="D35"/>
  <c r="D36"/>
  <c r="D37"/>
  <c r="D38"/>
  <c r="D39"/>
  <c r="D40"/>
  <c r="D41"/>
  <c r="D42"/>
  <c r="D43"/>
  <c r="D44"/>
  <c r="D45"/>
  <c r="D46"/>
  <c r="D47"/>
  <c r="D48"/>
  <c r="D49"/>
  <c r="D50"/>
</calcChain>
</file>

<file path=xl/sharedStrings.xml><?xml version="1.0" encoding="utf-8"?>
<sst xmlns="http://schemas.openxmlformats.org/spreadsheetml/2006/main" count="32" uniqueCount="24">
  <si>
    <t>L.p.</t>
  </si>
  <si>
    <r>
      <t xml:space="preserve">Długość fali </t>
    </r>
    <r>
      <rPr>
        <b/>
        <sz val="12"/>
        <color theme="1"/>
        <rFont val="Symbol"/>
        <family val="1"/>
        <charset val="2"/>
      </rPr>
      <t>l</t>
    </r>
    <r>
      <rPr>
        <b/>
        <sz val="12"/>
        <color theme="1"/>
        <rFont val="Calibri"/>
        <family val="2"/>
        <charset val="238"/>
      </rPr>
      <t xml:space="preserve"> [mm]</t>
    </r>
  </si>
  <si>
    <r>
      <t>Kąt [</t>
    </r>
    <r>
      <rPr>
        <b/>
        <sz val="12"/>
        <color theme="1"/>
        <rFont val="Symbol"/>
        <family val="1"/>
        <charset val="2"/>
      </rPr>
      <t>°</t>
    </r>
    <r>
      <rPr>
        <b/>
        <sz val="12"/>
        <color theme="1"/>
        <rFont val="Calibri"/>
        <family val="2"/>
        <charset val="238"/>
      </rPr>
      <t>]</t>
    </r>
  </si>
  <si>
    <r>
      <t>Kąt po uwzględnienia błędu miejsca zerowego  [</t>
    </r>
    <r>
      <rPr>
        <b/>
        <sz val="12"/>
        <color theme="1"/>
        <rFont val="Symbol"/>
        <family val="1"/>
        <charset val="2"/>
      </rPr>
      <t>°</t>
    </r>
    <r>
      <rPr>
        <b/>
        <sz val="12"/>
        <color theme="1"/>
        <rFont val="Calibri"/>
        <family val="2"/>
        <charset val="238"/>
      </rPr>
      <t>]</t>
    </r>
  </si>
  <si>
    <t>Rząd maksimum [1]</t>
  </si>
  <si>
    <t>średnia</t>
  </si>
  <si>
    <r>
      <t>Współrzędne d</t>
    </r>
    <r>
      <rPr>
        <vertAlign val="subscript"/>
        <sz val="12"/>
        <color theme="1"/>
        <rFont val="Calibri"/>
        <family val="2"/>
        <charset val="238"/>
      </rPr>
      <t>m</t>
    </r>
    <r>
      <rPr>
        <sz val="12"/>
        <color theme="1"/>
        <rFont val="Calibri"/>
        <family val="2"/>
        <charset val="238"/>
      </rPr>
      <t xml:space="preserve"> [mm]</t>
    </r>
  </si>
  <si>
    <r>
      <t xml:space="preserve">Różnica odległości </t>
    </r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Calibri"/>
        <family val="2"/>
        <charset val="238"/>
      </rPr>
      <t xml:space="preserve"> [mm]</t>
    </r>
  </si>
  <si>
    <t>kąt [rad]</t>
  </si>
  <si>
    <t>stała siatki [mm]</t>
  </si>
  <si>
    <r>
      <t>u(</t>
    </r>
    <r>
      <rPr>
        <b/>
        <sz val="12"/>
        <color theme="1"/>
        <rFont val="Symbol"/>
        <family val="1"/>
        <charset val="2"/>
      </rPr>
      <t>l)</t>
    </r>
    <r>
      <rPr>
        <b/>
        <sz val="12"/>
        <color theme="1"/>
        <rFont val="Calibri"/>
        <family val="2"/>
        <charset val="238"/>
      </rPr>
      <t xml:space="preserve"> [mm]</t>
    </r>
  </si>
  <si>
    <t>Pomiar śrubą mikrometryczną [mm]</t>
  </si>
  <si>
    <t>Dokładność [mm]</t>
  </si>
  <si>
    <t>2.3  Pomiar długości fali przy pomocy interferometru Michelsona</t>
  </si>
  <si>
    <t>2.1  Pomiar długości fali przy pomocy siatki dyfrakcyjnej</t>
  </si>
  <si>
    <t>2.2  Pomiar długości mikrofali przy pomocy interferometru Fabry'ego-Perota</t>
  </si>
  <si>
    <t>Pomiar linijką [mm]</t>
  </si>
  <si>
    <t>Długość fali</t>
  </si>
  <si>
    <t>2.2  Pomiar długości fali czerwonej przy pomocy interferometru Michelsona</t>
  </si>
  <si>
    <t>a</t>
  </si>
  <si>
    <t>b</t>
  </si>
  <si>
    <t>Wartość</t>
  </si>
  <si>
    <t>Błąd</t>
  </si>
  <si>
    <t>Długość fali [mm]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</si>
</sst>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0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b/>
      <sz val="12"/>
      <color theme="1"/>
      <name val="Calibri"/>
      <family val="2"/>
      <charset val="238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Symbol"/>
      <family val="1"/>
      <charset val="2"/>
    </font>
    <font>
      <b/>
      <sz val="12"/>
      <color theme="1"/>
      <name val="Symbol"/>
      <family val="1"/>
      <charset val="2"/>
    </font>
    <font>
      <vertAlign val="subscript"/>
      <sz val="12"/>
      <color theme="1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3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0" fillId="0" borderId="0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4" xfId="0" applyFont="1" applyBorder="1"/>
    <xf numFmtId="0" fontId="0" fillId="0" borderId="0" xfId="0" applyFont="1" applyFill="1" applyBorder="1"/>
    <xf numFmtId="0" fontId="0" fillId="0" borderId="8" xfId="0" applyFont="1" applyFill="1" applyBorder="1"/>
    <xf numFmtId="0" fontId="0" fillId="0" borderId="6" xfId="0" applyFont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9" fillId="0" borderId="0" xfId="0" applyFont="1"/>
    <xf numFmtId="164" fontId="9" fillId="0" borderId="0" xfId="0" applyNumberFormat="1" applyFont="1"/>
    <xf numFmtId="0" fontId="9" fillId="0" borderId="0" xfId="0" applyFont="1" applyFill="1" applyBorder="1"/>
    <xf numFmtId="2" fontId="0" fillId="0" borderId="4" xfId="0" applyNumberFormat="1" applyBorder="1"/>
    <xf numFmtId="0" fontId="2" fillId="0" borderId="0" xfId="0" applyFont="1" applyBorder="1" applyAlignment="1">
      <alignment horizontal="center" vertical="center" wrapText="1"/>
    </xf>
    <xf numFmtId="164" fontId="0" fillId="0" borderId="0" xfId="0" applyNumberFormat="1" applyBorder="1"/>
    <xf numFmtId="0" fontId="0" fillId="0" borderId="8" xfId="0" applyFill="1" applyBorder="1"/>
    <xf numFmtId="165" fontId="0" fillId="0" borderId="4" xfId="0" applyNumberFormat="1" applyBorder="1"/>
    <xf numFmtId="165" fontId="1" fillId="0" borderId="7" xfId="0" applyNumberFormat="1" applyFont="1" applyFill="1" applyBorder="1"/>
    <xf numFmtId="0" fontId="3" fillId="0" borderId="0" xfId="0" applyFont="1" applyBorder="1" applyAlignment="1">
      <alignment horizontal="center" vertical="center" wrapText="1"/>
    </xf>
    <xf numFmtId="2" fontId="0" fillId="0" borderId="0" xfId="0" applyNumberFormat="1" applyBorder="1"/>
    <xf numFmtId="0" fontId="1" fillId="0" borderId="0" xfId="0" applyFont="1" applyBorder="1"/>
    <xf numFmtId="2" fontId="1" fillId="0" borderId="0" xfId="0" applyNumberFormat="1" applyFont="1" applyFill="1" applyBorder="1"/>
    <xf numFmtId="0" fontId="0" fillId="0" borderId="2" xfId="0" applyBorder="1"/>
    <xf numFmtId="2" fontId="0" fillId="0" borderId="6" xfId="0" applyNumberFormat="1" applyBorder="1"/>
    <xf numFmtId="0" fontId="0" fillId="0" borderId="3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Hiperłącze" xfId="43" builtinId="8" hidden="1"/>
    <cellStyle name="Hiperłącze" xfId="45" builtinId="8" hidden="1"/>
    <cellStyle name="Hiperłącze" xfId="47" builtinId="8" hidden="1"/>
    <cellStyle name="Hiperłącze" xfId="49" builtinId="8" hidden="1"/>
    <cellStyle name="Hiperłącze" xfId="51" builtinId="8" hidden="1"/>
    <cellStyle name="Hiperłącze" xfId="53" builtinId="8" hidden="1"/>
    <cellStyle name="Hiperłącze" xfId="55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  <cellStyle name="Odwiedzone hiperłącze" xfId="28" builtinId="9" hidden="1"/>
    <cellStyle name="Odwiedzone hiperłącze" xfId="30" builtinId="9" hidden="1"/>
    <cellStyle name="Odwiedzone hiperłącze" xfId="32" builtinId="9" hidden="1"/>
    <cellStyle name="Odwiedzone hiperłącze" xfId="34" builtinId="9" hidden="1"/>
    <cellStyle name="Odwiedzone hiperłącze" xfId="36" builtinId="9" hidden="1"/>
    <cellStyle name="Odwiedzone hiperłącze" xfId="38" builtinId="9" hidden="1"/>
    <cellStyle name="Odwiedzone hiperłącze" xfId="40" builtinId="9" hidden="1"/>
    <cellStyle name="Odwiedzone hiperłącze" xfId="42" builtinId="9" hidden="1"/>
    <cellStyle name="Odwiedzone hiperłącze" xfId="44" builtinId="9" hidden="1"/>
    <cellStyle name="Odwiedzone hiperłącze" xfId="46" builtinId="9" hidden="1"/>
    <cellStyle name="Odwiedzone hiperłącze" xfId="48" builtinId="9" hidden="1"/>
    <cellStyle name="Odwiedzone hiperłącze" xfId="50" builtinId="9" hidden="1"/>
    <cellStyle name="Odwiedzone hiperłącze" xfId="52" builtinId="9" hidden="1"/>
    <cellStyle name="Odwiedzone hiperłącze" xfId="54" builtinId="9" hidden="1"/>
    <cellStyle name="Odwiedzone hiperłącze" xfId="5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1.2899068741928889E-2"/>
          <c:y val="2.6147011508919696E-2"/>
          <c:w val="0.95252235200035118"/>
          <c:h val="0.96394381554429132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errBars>
            <c:errDir val="y"/>
            <c:errBarType val="both"/>
            <c:errValType val="fixedVal"/>
            <c:val val="0.1"/>
          </c:errBars>
          <c:xVal>
            <c:numRef>
              <c:f>Arkusz1!$B$33:$B$51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Arkusz1!$C$33:$C$51</c:f>
              <c:numCache>
                <c:formatCode>General</c:formatCode>
                <c:ptCount val="19"/>
                <c:pt idx="0">
                  <c:v>21</c:v>
                </c:pt>
                <c:pt idx="1">
                  <c:v>37</c:v>
                </c:pt>
                <c:pt idx="2">
                  <c:v>54</c:v>
                </c:pt>
                <c:pt idx="3">
                  <c:v>69</c:v>
                </c:pt>
                <c:pt idx="4">
                  <c:v>85</c:v>
                </c:pt>
                <c:pt idx="5">
                  <c:v>101</c:v>
                </c:pt>
                <c:pt idx="6">
                  <c:v>118</c:v>
                </c:pt>
                <c:pt idx="7">
                  <c:v>134</c:v>
                </c:pt>
                <c:pt idx="8">
                  <c:v>150</c:v>
                </c:pt>
                <c:pt idx="9">
                  <c:v>167</c:v>
                </c:pt>
                <c:pt idx="10">
                  <c:v>183</c:v>
                </c:pt>
                <c:pt idx="11">
                  <c:v>199</c:v>
                </c:pt>
                <c:pt idx="12">
                  <c:v>215</c:v>
                </c:pt>
                <c:pt idx="13">
                  <c:v>233</c:v>
                </c:pt>
                <c:pt idx="14">
                  <c:v>250</c:v>
                </c:pt>
                <c:pt idx="15">
                  <c:v>266</c:v>
                </c:pt>
                <c:pt idx="16">
                  <c:v>281</c:v>
                </c:pt>
                <c:pt idx="17">
                  <c:v>295</c:v>
                </c:pt>
                <c:pt idx="18">
                  <c:v>311</c:v>
                </c:pt>
              </c:numCache>
            </c:numRef>
          </c:yVal>
        </c:ser>
        <c:dLbls/>
        <c:axId val="83655680"/>
        <c:axId val="83677952"/>
      </c:scatterChart>
      <c:valAx>
        <c:axId val="83655680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83677952"/>
        <c:crosses val="autoZero"/>
        <c:crossBetween val="midCat"/>
      </c:valAx>
      <c:valAx>
        <c:axId val="83677952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83655680"/>
        <c:crosses val="autoZero"/>
        <c:crossBetween val="midCat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28</xdr:row>
      <xdr:rowOff>66674</xdr:rowOff>
    </xdr:from>
    <xdr:to>
      <xdr:col>15</xdr:col>
      <xdr:colOff>773813</xdr:colOff>
      <xdr:row>52</xdr:row>
      <xdr:rowOff>96462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topLeftCell="E4" workbookViewId="0">
      <selection activeCell="E30" sqref="E30"/>
    </sheetView>
  </sheetViews>
  <sheetFormatPr defaultColWidth="11" defaultRowHeight="15.75"/>
  <cols>
    <col min="2" max="2" width="15.875" customWidth="1"/>
    <col min="3" max="3" width="26" customWidth="1"/>
    <col min="4" max="4" width="25.5" customWidth="1"/>
    <col min="5" max="5" width="19.875" customWidth="1"/>
    <col min="6" max="6" width="18.375" customWidth="1"/>
    <col min="7" max="7" width="10.625" bestFit="1" customWidth="1"/>
  </cols>
  <sheetData>
    <row r="1" spans="2:18">
      <c r="C1" s="2" t="s">
        <v>14</v>
      </c>
      <c r="G1">
        <v>31.635999999999999</v>
      </c>
      <c r="H1" s="12">
        <v>0.9</v>
      </c>
      <c r="I1" s="12">
        <f>H1/G1</f>
        <v>2.8448602857504109E-2</v>
      </c>
      <c r="J1" s="42"/>
      <c r="K1" s="42"/>
      <c r="L1" s="42"/>
      <c r="M1" s="42"/>
      <c r="N1" s="42"/>
      <c r="O1" s="42"/>
      <c r="P1" s="42"/>
    </row>
    <row r="2" spans="2:18">
      <c r="G2">
        <v>560</v>
      </c>
      <c r="H2">
        <v>40</v>
      </c>
      <c r="I2" s="41">
        <f t="shared" ref="I2:I4" si="0">H2/G2</f>
        <v>7.1428571428571425E-2</v>
      </c>
    </row>
    <row r="3" spans="2:18">
      <c r="G3">
        <v>31.2</v>
      </c>
      <c r="H3">
        <v>0.4</v>
      </c>
      <c r="I3" s="41">
        <f t="shared" si="0"/>
        <v>1.2820512820512822E-2</v>
      </c>
    </row>
    <row r="4" spans="2:18" ht="31.5">
      <c r="B4" s="3" t="s">
        <v>0</v>
      </c>
      <c r="C4" s="8" t="s">
        <v>2</v>
      </c>
      <c r="D4" s="8" t="s">
        <v>3</v>
      </c>
      <c r="E4" s="23" t="s">
        <v>8</v>
      </c>
      <c r="F4" s="22" t="s">
        <v>9</v>
      </c>
      <c r="G4">
        <v>32.463000000000001</v>
      </c>
      <c r="H4">
        <v>8.7999999999999995E-2</v>
      </c>
      <c r="I4" s="41">
        <f t="shared" si="0"/>
        <v>2.7107784246680833E-3</v>
      </c>
    </row>
    <row r="5" spans="2:18">
      <c r="B5" s="9">
        <v>1</v>
      </c>
      <c r="C5" s="7">
        <v>53</v>
      </c>
      <c r="D5" s="7">
        <f>ABS(C5-C7)</f>
        <v>53</v>
      </c>
      <c r="E5" s="5">
        <f>RADIANS(D5)</f>
        <v>0.92502450355699462</v>
      </c>
      <c r="F5" s="24">
        <v>74.400000000000006</v>
      </c>
    </row>
    <row r="6" spans="2:18">
      <c r="B6" s="9">
        <v>2</v>
      </c>
      <c r="C6" s="7">
        <v>25</v>
      </c>
      <c r="D6" s="7">
        <f>ABS(C6-C7)</f>
        <v>25</v>
      </c>
      <c r="E6" s="5">
        <f t="shared" ref="E6:E9" si="1">RADIANS(D6)</f>
        <v>0.43633231299858238</v>
      </c>
      <c r="F6" s="24"/>
    </row>
    <row r="7" spans="2:18">
      <c r="B7" s="9">
        <v>3</v>
      </c>
      <c r="C7" s="7">
        <v>0</v>
      </c>
      <c r="D7" s="7">
        <f>ABS(C7-C7)</f>
        <v>0</v>
      </c>
      <c r="E7" s="5">
        <f t="shared" si="1"/>
        <v>0</v>
      </c>
      <c r="F7" s="24"/>
    </row>
    <row r="8" spans="2:18">
      <c r="B8" s="9">
        <v>4</v>
      </c>
      <c r="C8" s="13">
        <v>27</v>
      </c>
      <c r="D8" s="7">
        <f>ABS(C8-C7)</f>
        <v>27</v>
      </c>
      <c r="E8" s="5">
        <f t="shared" si="1"/>
        <v>0.47123889803846897</v>
      </c>
      <c r="F8" s="24"/>
    </row>
    <row r="9" spans="2:18">
      <c r="B9" s="10">
        <v>5</v>
      </c>
      <c r="C9" s="11">
        <v>58</v>
      </c>
      <c r="D9" s="11">
        <f>ABS(C9-C7)</f>
        <v>58</v>
      </c>
      <c r="E9" s="6">
        <f t="shared" si="1"/>
        <v>1.0122909661567112</v>
      </c>
      <c r="F9" s="24"/>
    </row>
    <row r="11" spans="2:18">
      <c r="B11" s="3" t="s">
        <v>0</v>
      </c>
      <c r="C11" s="8" t="s">
        <v>4</v>
      </c>
      <c r="D11" s="8" t="s">
        <v>2</v>
      </c>
      <c r="E11" s="23" t="s">
        <v>8</v>
      </c>
      <c r="F11" s="8" t="s">
        <v>1</v>
      </c>
      <c r="G11" s="8" t="s">
        <v>10</v>
      </c>
      <c r="H11" s="38"/>
    </row>
    <row r="12" spans="2:18">
      <c r="B12" s="9">
        <v>1</v>
      </c>
      <c r="C12" s="7">
        <v>2</v>
      </c>
      <c r="D12" s="7">
        <f>(C9+C5)/2</f>
        <v>55.5</v>
      </c>
      <c r="E12" s="7">
        <f>RADIANS(D12)</f>
        <v>0.96865773485685291</v>
      </c>
      <c r="F12" s="32">
        <f>ABS(SIN(E12)*F5/C12)</f>
        <v>30.657494216738986</v>
      </c>
      <c r="G12">
        <f>SQRT(POWER(SIN(E12)/C12,2) + POWER(F5*RADIANS(1)*COS(E12)/C12,2))</f>
        <v>0.55229824268711014</v>
      </c>
      <c r="H12" s="5">
        <f>SIN(E12)/C12 +F5*RADIANS(1)*COS(E12)/C12</f>
        <v>0.77980941337091014</v>
      </c>
    </row>
    <row r="13" spans="2:18">
      <c r="B13" s="10">
        <v>2</v>
      </c>
      <c r="C13" s="31">
        <v>1</v>
      </c>
      <c r="D13" s="11">
        <f>(C6+C8)/2</f>
        <v>26</v>
      </c>
      <c r="E13" s="11">
        <f>RADIANS(D13)</f>
        <v>0.4537856055185257</v>
      </c>
      <c r="F13" s="32">
        <f>ABS(SIN(E13)*F5/C13)</f>
        <v>32.614813321107363</v>
      </c>
      <c r="G13">
        <f>SQRT(POWER(SIN(E13)/C13,2) + POWER(F5*RADIANS(1)*COS(E13)/C13,2))</f>
        <v>1.2467184361494719</v>
      </c>
      <c r="H13" s="6">
        <f>SIN(E13)/C13 +F5*RADIANS(1)*COS(E13)/C13</f>
        <v>1.6054776529391432</v>
      </c>
    </row>
    <row r="14" spans="2:18">
      <c r="B14" s="29"/>
      <c r="C14" s="13"/>
      <c r="D14" s="13"/>
      <c r="E14" s="2" t="s">
        <v>5</v>
      </c>
      <c r="F14" s="33">
        <f>AVERAGE(F12:F13)</f>
        <v>31.636153768923172</v>
      </c>
      <c r="G14" s="33">
        <f>AVERAGE(G12:G13)</f>
        <v>0.899508339418291</v>
      </c>
    </row>
    <row r="15" spans="2:18">
      <c r="B15" s="29"/>
      <c r="C15" s="13"/>
      <c r="D15" s="13"/>
      <c r="E15" s="13"/>
      <c r="F15" s="30"/>
    </row>
    <row r="16" spans="2:18">
      <c r="C16" s="2" t="s">
        <v>18</v>
      </c>
      <c r="L16" s="42"/>
      <c r="M16" s="42"/>
      <c r="N16" s="42"/>
      <c r="O16" s="42"/>
      <c r="P16" s="42"/>
      <c r="Q16" s="42"/>
      <c r="R16" s="42"/>
    </row>
    <row r="17" spans="2:17" ht="21">
      <c r="C17" s="25"/>
      <c r="D17" s="26"/>
    </row>
    <row r="18" spans="2:17" ht="31.5">
      <c r="B18" s="3" t="s">
        <v>0</v>
      </c>
      <c r="C18" s="8" t="s">
        <v>11</v>
      </c>
      <c r="D18" s="4" t="s">
        <v>12</v>
      </c>
    </row>
    <row r="19" spans="2:17">
      <c r="B19" s="9">
        <v>0</v>
      </c>
      <c r="C19" s="7">
        <v>8.15</v>
      </c>
      <c r="D19" s="28">
        <v>0.01</v>
      </c>
    </row>
    <row r="20" spans="2:17">
      <c r="B20" s="10">
        <v>100</v>
      </c>
      <c r="C20" s="11">
        <v>8.43</v>
      </c>
      <c r="D20" s="39">
        <v>0.01</v>
      </c>
    </row>
    <row r="21" spans="2:17">
      <c r="B21" s="34" t="s">
        <v>17</v>
      </c>
      <c r="C21" s="36">
        <f>2*(C20-C19)/100</f>
        <v>5.5999999999999869E-3</v>
      </c>
      <c r="D21" s="35"/>
    </row>
    <row r="22" spans="2:17">
      <c r="B22" s="29"/>
      <c r="C22" s="7"/>
      <c r="D22" s="35"/>
    </row>
    <row r="23" spans="2:17">
      <c r="B23" s="29"/>
      <c r="C23" s="2" t="s">
        <v>15</v>
      </c>
      <c r="D23" s="35"/>
    </row>
    <row r="24" spans="2:17">
      <c r="B24" s="3" t="s">
        <v>0</v>
      </c>
      <c r="C24" s="8" t="s">
        <v>16</v>
      </c>
      <c r="D24" s="4" t="s">
        <v>12</v>
      </c>
    </row>
    <row r="25" spans="2:17">
      <c r="B25" s="9">
        <v>0</v>
      </c>
      <c r="C25" s="7">
        <v>14</v>
      </c>
      <c r="D25" s="28">
        <v>1</v>
      </c>
    </row>
    <row r="26" spans="2:17">
      <c r="B26" s="10">
        <v>10</v>
      </c>
      <c r="C26" s="11">
        <v>170</v>
      </c>
      <c r="D26" s="39">
        <v>1</v>
      </c>
      <c r="K26" s="42"/>
      <c r="L26" s="42"/>
      <c r="M26" s="42"/>
      <c r="N26" s="42"/>
      <c r="O26" s="42"/>
      <c r="P26" s="42"/>
      <c r="Q26" s="42"/>
    </row>
    <row r="27" spans="2:17">
      <c r="B27" s="34" t="s">
        <v>17</v>
      </c>
      <c r="C27" s="36">
        <f>2*(C26-C25)/10</f>
        <v>31.2</v>
      </c>
      <c r="D27" s="35"/>
    </row>
    <row r="28" spans="2:17">
      <c r="B28" s="29"/>
      <c r="C28" s="7"/>
      <c r="D28" s="35"/>
    </row>
    <row r="29" spans="2:17">
      <c r="B29" s="1"/>
      <c r="C29" s="36"/>
      <c r="D29" s="37"/>
    </row>
    <row r="30" spans="2:17">
      <c r="B30" s="2" t="s">
        <v>13</v>
      </c>
    </row>
    <row r="32" spans="2:17" ht="18.75">
      <c r="B32" s="14" t="s">
        <v>0</v>
      </c>
      <c r="C32" s="15" t="s">
        <v>6</v>
      </c>
      <c r="D32" s="16" t="s">
        <v>7</v>
      </c>
      <c r="E32" s="9"/>
    </row>
    <row r="33" spans="2:5">
      <c r="B33" s="9">
        <v>0</v>
      </c>
      <c r="C33" s="17">
        <v>21</v>
      </c>
      <c r="D33" s="18">
        <v>0</v>
      </c>
      <c r="E33" s="40"/>
    </row>
    <row r="34" spans="2:5">
      <c r="B34" s="9">
        <f>B33+1</f>
        <v>1</v>
      </c>
      <c r="C34" s="17">
        <v>37</v>
      </c>
      <c r="D34" s="18">
        <f t="shared" ref="D34:D50" si="2">C34-C33</f>
        <v>16</v>
      </c>
      <c r="E34" s="40"/>
    </row>
    <row r="35" spans="2:5">
      <c r="B35" s="9">
        <f t="shared" ref="B35:B51" si="3">B34+1</f>
        <v>2</v>
      </c>
      <c r="C35" s="17">
        <v>54</v>
      </c>
      <c r="D35" s="18">
        <f t="shared" si="2"/>
        <v>17</v>
      </c>
      <c r="E35" s="40"/>
    </row>
    <row r="36" spans="2:5">
      <c r="B36" s="9">
        <f t="shared" si="3"/>
        <v>3</v>
      </c>
      <c r="C36" s="19">
        <v>69</v>
      </c>
      <c r="D36" s="18">
        <f t="shared" si="2"/>
        <v>15</v>
      </c>
      <c r="E36" s="40"/>
    </row>
    <row r="37" spans="2:5">
      <c r="B37" s="9">
        <f t="shared" si="3"/>
        <v>4</v>
      </c>
      <c r="C37" s="19">
        <v>85</v>
      </c>
      <c r="D37" s="18">
        <f t="shared" si="2"/>
        <v>16</v>
      </c>
      <c r="E37" s="40"/>
    </row>
    <row r="38" spans="2:5">
      <c r="B38" s="9">
        <f t="shared" si="3"/>
        <v>5</v>
      </c>
      <c r="C38" s="19">
        <v>101</v>
      </c>
      <c r="D38" s="18">
        <f t="shared" si="2"/>
        <v>16</v>
      </c>
      <c r="E38" s="40"/>
    </row>
    <row r="39" spans="2:5">
      <c r="B39" s="9">
        <f t="shared" si="3"/>
        <v>6</v>
      </c>
      <c r="C39" s="19">
        <v>118</v>
      </c>
      <c r="D39" s="18">
        <f t="shared" si="2"/>
        <v>17</v>
      </c>
      <c r="E39" s="40"/>
    </row>
    <row r="40" spans="2:5">
      <c r="B40" s="9">
        <f t="shared" si="3"/>
        <v>7</v>
      </c>
      <c r="C40" s="19">
        <v>134</v>
      </c>
      <c r="D40" s="18">
        <f t="shared" si="2"/>
        <v>16</v>
      </c>
      <c r="E40" s="40"/>
    </row>
    <row r="41" spans="2:5">
      <c r="B41" s="9">
        <f t="shared" si="3"/>
        <v>8</v>
      </c>
      <c r="C41" s="19">
        <v>150</v>
      </c>
      <c r="D41" s="18">
        <f t="shared" si="2"/>
        <v>16</v>
      </c>
      <c r="E41" s="40"/>
    </row>
    <row r="42" spans="2:5">
      <c r="B42" s="9">
        <f t="shared" si="3"/>
        <v>9</v>
      </c>
      <c r="C42" s="19">
        <v>167</v>
      </c>
      <c r="D42" s="18">
        <f t="shared" si="2"/>
        <v>17</v>
      </c>
      <c r="E42" s="40"/>
    </row>
    <row r="43" spans="2:5">
      <c r="B43" s="9">
        <f t="shared" si="3"/>
        <v>10</v>
      </c>
      <c r="C43" s="19">
        <v>183</v>
      </c>
      <c r="D43" s="18">
        <f t="shared" si="2"/>
        <v>16</v>
      </c>
      <c r="E43" s="40"/>
    </row>
    <row r="44" spans="2:5">
      <c r="B44" s="9">
        <f t="shared" si="3"/>
        <v>11</v>
      </c>
      <c r="C44" s="19">
        <v>199</v>
      </c>
      <c r="D44" s="18">
        <f t="shared" si="2"/>
        <v>16</v>
      </c>
      <c r="E44" s="40"/>
    </row>
    <row r="45" spans="2:5">
      <c r="B45" s="9">
        <f t="shared" si="3"/>
        <v>12</v>
      </c>
      <c r="C45" s="19">
        <v>215</v>
      </c>
      <c r="D45" s="18">
        <f t="shared" si="2"/>
        <v>16</v>
      </c>
      <c r="E45" s="40"/>
    </row>
    <row r="46" spans="2:5">
      <c r="B46" s="9">
        <f t="shared" si="3"/>
        <v>13</v>
      </c>
      <c r="C46" s="19">
        <v>233</v>
      </c>
      <c r="D46" s="18">
        <f t="shared" si="2"/>
        <v>18</v>
      </c>
      <c r="E46" s="40"/>
    </row>
    <row r="47" spans="2:5">
      <c r="B47" s="9">
        <f t="shared" si="3"/>
        <v>14</v>
      </c>
      <c r="C47" s="19">
        <v>250</v>
      </c>
      <c r="D47" s="18">
        <f t="shared" si="2"/>
        <v>17</v>
      </c>
      <c r="E47" s="40"/>
    </row>
    <row r="48" spans="2:5">
      <c r="B48" s="9">
        <f t="shared" si="3"/>
        <v>15</v>
      </c>
      <c r="C48" s="19">
        <v>266</v>
      </c>
      <c r="D48" s="18">
        <f t="shared" si="2"/>
        <v>16</v>
      </c>
      <c r="E48" s="40"/>
    </row>
    <row r="49" spans="1:5">
      <c r="B49" s="9">
        <f t="shared" si="3"/>
        <v>16</v>
      </c>
      <c r="C49" s="19">
        <v>281</v>
      </c>
      <c r="D49" s="18">
        <f t="shared" si="2"/>
        <v>15</v>
      </c>
      <c r="E49" s="40"/>
    </row>
    <row r="50" spans="1:5">
      <c r="B50" s="9">
        <f t="shared" si="3"/>
        <v>17</v>
      </c>
      <c r="C50" s="19">
        <v>295</v>
      </c>
      <c r="D50" s="18">
        <f t="shared" si="2"/>
        <v>14</v>
      </c>
      <c r="E50" s="40"/>
    </row>
    <row r="51" spans="1:5">
      <c r="B51" s="10">
        <f t="shared" si="3"/>
        <v>18</v>
      </c>
      <c r="C51" s="20">
        <v>311</v>
      </c>
      <c r="D51" s="21">
        <f t="shared" ref="D51" si="4">C51-C50</f>
        <v>16</v>
      </c>
      <c r="E51" s="40"/>
    </row>
    <row r="52" spans="1:5" ht="21">
      <c r="D52" s="25"/>
      <c r="E52" s="27"/>
    </row>
    <row r="53" spans="1:5">
      <c r="B53" t="s">
        <v>19</v>
      </c>
      <c r="C53" t="s">
        <v>20</v>
      </c>
    </row>
    <row r="54" spans="1:5">
      <c r="A54" t="s">
        <v>21</v>
      </c>
      <c r="B54">
        <f t="array" ref="B54:C55">LINEST(C33:C51,B33:B51,,TRUE)</f>
        <v>16.231578947368412</v>
      </c>
      <c r="C54">
        <v>20.705263157894819</v>
      </c>
    </row>
    <row r="55" spans="1:5">
      <c r="A55" t="s">
        <v>22</v>
      </c>
      <c r="B55">
        <v>4.3799752703227016E-2</v>
      </c>
      <c r="C55">
        <v>0.4614590289417756</v>
      </c>
    </row>
    <row r="57" spans="1:5">
      <c r="B57" s="2" t="s">
        <v>23</v>
      </c>
      <c r="C57">
        <f xml:space="preserve"> 2 *B54</f>
        <v>32.463157894736824</v>
      </c>
    </row>
    <row r="73" spans="3:15"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</row>
  </sheetData>
  <sortState ref="B40:D44">
    <sortCondition ref="C58"/>
  </sortState>
  <mergeCells count="4">
    <mergeCell ref="C73:O73"/>
    <mergeCell ref="J1:P1"/>
    <mergeCell ref="L16:R16"/>
    <mergeCell ref="K26:Q26"/>
  </mergeCells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Arkusz1!_Hlk309519025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Golatowski</dc:creator>
  <cp:lastModifiedBy>Alexander Rakowski</cp:lastModifiedBy>
  <dcterms:created xsi:type="dcterms:W3CDTF">2012-11-06T23:41:57Z</dcterms:created>
  <dcterms:modified xsi:type="dcterms:W3CDTF">2014-04-06T18:37:09Z</dcterms:modified>
</cp:coreProperties>
</file>